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ustomProperty9.bin" ContentType="application/vnd.openxmlformats-officedocument.spreadsheetml.customProperty"/>
  <Override PartName="/xl/drawings/drawing3.xml" ContentType="application/vnd.openxmlformats-officedocument.drawing+xml"/>
  <Override PartName="/xl/customProperty10.bin" ContentType="application/vnd.openxmlformats-officedocument.spreadsheetml.customProperty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13.bin" ContentType="application/vnd.openxmlformats-officedocument.spreadsheetml.customProperty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ustomProperty17.bin" ContentType="application/vnd.openxmlformats-officedocument.spreadsheetml.customProperty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11.xml" ContentType="application/vnd.openxmlformats-officedocument.drawing+xml"/>
  <Override PartName="/xl/customProperty26.bin" ContentType="application/vnd.openxmlformats-officedocument.spreadsheetml.customProperty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ree/Desktop/"/>
    </mc:Choice>
  </mc:AlternateContent>
  <xr:revisionPtr revIDLastSave="0" documentId="13_ncr:1_{0178FCCB-8F40-8C4F-9E39-2F82A48A069A}" xr6:coauthVersionLast="47" xr6:coauthVersionMax="47" xr10:uidLastSave="{00000000-0000-0000-0000-000000000000}"/>
  <bookViews>
    <workbookView xWindow="0" yWindow="740" windowWidth="30240" windowHeight="18900" tabRatio="884" activeTab="14" xr2:uid="{00000000-000D-0000-FFFF-FFFF00000000}"/>
  </bookViews>
  <sheets>
    <sheet name="DMA forecast 08-04-19 ctp" sheetId="17" state="hidden" r:id="rId1"/>
    <sheet name="Worksheet" sheetId="61" state="hidden" r:id="rId2"/>
    <sheet name="input" sheetId="40" state="hidden" r:id="rId3"/>
    <sheet name="James Mtg Notes" sheetId="53" state="hidden" r:id="rId4"/>
    <sheet name="Delivery Status" sheetId="60" state="hidden" r:id="rId5"/>
    <sheet name="2021 Revenue Plng by Client" sheetId="37" state="hidden" r:id="rId6"/>
    <sheet name="2020 Actuals" sheetId="47" state="hidden" r:id="rId7"/>
    <sheet name="DSS Revenue by Client " sheetId="36" state="hidden" r:id="rId8"/>
    <sheet name="Client Level Revenue Goals" sheetId="38" state="hidden" r:id="rId9"/>
    <sheet name="DSX EMEA" sheetId="44" state="hidden" r:id="rId10"/>
    <sheet name="EF+DSX EMEA" sheetId="51" state="hidden" r:id="rId11"/>
    <sheet name="Tech Led Clients (Colletti)" sheetId="31" state="hidden" r:id="rId12"/>
    <sheet name="Adobe Practice" sheetId="26" state="hidden" r:id="rId13"/>
    <sheet name="Data Practice (old version)" sheetId="21" state="hidden" r:id="rId14"/>
    <sheet name="PMCM Practice" sheetId="24" r:id="rId15"/>
    <sheet name="Offshore Practice" sheetId="45" state="hidden" r:id="rId16"/>
    <sheet name="2021 BoB Performance" sheetId="48" state="hidden" r:id="rId17"/>
    <sheet name="2021 Practice Performance" sheetId="49" state="hidden" r:id="rId18"/>
    <sheet name="2020 BoB Performance" sheetId="33" state="hidden" r:id="rId19"/>
    <sheet name="Notes" sheetId="42" state="hidden" r:id="rId20"/>
    <sheet name="2019 BoB Performance" sheetId="20" state="hidden" r:id="rId21"/>
    <sheet name="2020 Practice Performance" sheetId="32" state="hidden" r:id="rId22"/>
    <sheet name="2020 Budget vs. Revenue Trends" sheetId="34" state="hidden" r:id="rId23"/>
    <sheet name="Platform Client Growth" sheetId="29" state="hidden" r:id="rId24"/>
    <sheet name="2020 YOY Client Performance" sheetId="35" state="hidden" r:id="rId25"/>
    <sheet name="Client Level Revenue Goals old" sheetId="39" state="hidden" r:id="rId26"/>
    <sheet name="Budget Breakdown" sheetId="30" state="hidden" r:id="rId27"/>
    <sheet name="2019 YOY Client Performance" sheetId="11" state="hidden" r:id="rId28"/>
    <sheet name="2019 Practice Performance" sheetId="28" state="hidden" r:id="rId29"/>
    <sheet name="2020 Revenue Planning" sheetId="27" state="hidden" r:id="rId30"/>
    <sheet name="2018 Rev" sheetId="12" state="hidden" r:id="rId31"/>
    <sheet name="DMA forecast 08-04-19 aggr" sheetId="18" state="hidden" r:id="rId32"/>
    <sheet name="2019 DSS BM" sheetId="19" state="hidden" r:id="rId33"/>
    <sheet name="DMA revenue - one pager" sheetId="4" state="hidden" r:id="rId34"/>
    <sheet name="Estimated Revenue vs. Budget" sheetId="7" state="hidden" r:id="rId35"/>
    <sheet name="Thurber Chart" sheetId="9" state="hidden" r:id="rId36"/>
    <sheet name="Furey Chart" sheetId="8" state="hidden" r:id="rId37"/>
    <sheet name="Chipman Chart" sheetId="10" state="hidden" r:id="rId38"/>
  </sheets>
  <externalReferences>
    <externalReference r:id="rId39"/>
    <externalReference r:id="rId40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7" hidden="1">'2019 YOY Client Performance'!$A$1:$G$1</definedName>
    <definedName name="_xlnm._FilterDatabase" localSheetId="5" hidden="1">'2021 Revenue Plng by Client'!$A$2:$I$2</definedName>
    <definedName name="_xlnm._FilterDatabase" localSheetId="8" hidden="1">'Client Level Revenue Goals'!$A$1:$N$34</definedName>
    <definedName name="adf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ads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ads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fd">#REF!</definedName>
    <definedName name="AS2DocOpenMode" hidden="1">"AS2DocumentEdit"</definedName>
    <definedName name="Excel_BuiltIn_Print_Titles_2" localSheetId="6">([1]Annette!$A$1:$B$65517,[1]Annette!$A$1:$IT$1)</definedName>
    <definedName name="Excel_BuiltIn_Print_Titles_2">([2]Annette!$A$1:$B$65517,[2]Annette!$A$1:$IT$1)</definedName>
    <definedName name="Excel_BuiltIn_Print_Titles_2_1" localSheetId="6">([1]Annette!$A$1:$B$65516,[1]Annette!$A$1:$IT$1)</definedName>
    <definedName name="Excel_BuiltIn_Print_Titles_2_1">([2]Annette!$A$1:$B$65516,[2]Annette!$A$1:$IT$1)</definedName>
    <definedName name="Excel_BuiltIn_Print_Titles_3" localSheetId="6">([1]Amy!$A$1:$B$65534,[1]Amy!$A$1:$IV$1)</definedName>
    <definedName name="Excel_BuiltIn_Print_Titles_3">([2]Amy!$A$1:$B$65534,[2]Amy!$A$1:$IV$1)</definedName>
    <definedName name="Excel_BuiltIn_Print_Titles_5" localSheetId="6">(#REF!,#REF!)</definedName>
    <definedName name="Excel_BuiltIn_Print_Titles_5" localSheetId="9">(#REF!,#REF!)</definedName>
    <definedName name="Excel_BuiltIn_Print_Titles_5" localSheetId="15">('Offshore Practice'!#REF!,'Offshore Practice'!#REF!)</definedName>
    <definedName name="Excel_BuiltIn_Print_Titles_5">(#REF!,#REF!)</definedName>
    <definedName name="Excel_BuiltIn_Titles_4" localSheetId="9">(#REF!,#REF!)</definedName>
    <definedName name="Excel_BuiltIn_Titles_4" localSheetId="15">('Offshore Practice'!#REF!,'Offshore Practice'!#REF!)</definedName>
    <definedName name="Excel_BuiltIn_Titles_4">(#REF!,#REF!)</definedName>
    <definedName name="fff" localSheetId="3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3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3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d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d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g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ffgg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ureyJan">'DMA revenue - one pager'!$G$6:$G$10</definedName>
    <definedName name="LOCAL_MU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U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LQ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LQ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3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3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3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1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nstore" localSheetId="6">#REF!</definedName>
    <definedName name="nonstore" localSheetId="9">#REF!</definedName>
    <definedName name="nonstore" localSheetId="15">'Offshore Practice'!#REF!</definedName>
    <definedName name="nonstore">#REF!</definedName>
    <definedName name="NONSTORE1" localSheetId="9">#REF!</definedName>
    <definedName name="NONSTORE1" localSheetId="15">'Offshore Practice'!#REF!</definedName>
    <definedName name="NONSTORE1">#REF!</definedName>
    <definedName name="other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erqeqerqr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erqeqerqr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erqeqerqr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erqeqerqr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erqeqerqr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rqq" localSheetId="2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rqq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rqq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rqq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qerqq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v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v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wrn.ED_BUDGET" localSheetId="6" hidden="1">{"802",#N/A,FALSE,"802";"905",#N/A,FALSE,"905";"908",#N/A,FALSE,"908";"909",#N/A,FALSE,"909";"910",#N/A,FALSE,"910";"911",#N/A,FALSE,"911";"913",#N/A,FALSE,"913";"916",#N/A,FALSE,"916"}</definedName>
    <definedName name="wrn.ED_BUDGET" hidden="1">{"802",#N/A,FALSE,"802";"905",#N/A,FALSE,"905";"908",#N/A,FALSE,"908";"909",#N/A,FALSE,"909";"910",#N/A,FALSE,"910";"911",#N/A,FALSE,"911";"913",#N/A,FALSE,"913";"916",#N/A,FALSE,"916"}</definedName>
    <definedName name="wrn.ED._.BUDGET." localSheetId="30" hidden="1">{"802",#N/A,FALSE,"802";"905",#N/A,FALSE,"905";"908",#N/A,FALSE,"908";"909",#N/A,FALSE,"909";"910",#N/A,FALSE,"910";"911",#N/A,FALSE,"911";"913",#N/A,FALSE,"913";"916",#N/A,FALSE,"916"}</definedName>
    <definedName name="wrn.ED._.BUDGET." localSheetId="6" hidden="1">{"802",#N/A,FALSE,"802";"905",#N/A,FALSE,"905";"908",#N/A,FALSE,"908";"909",#N/A,FALSE,"909";"910",#N/A,FALSE,"910";"911",#N/A,FALSE,"911";"913",#N/A,FALSE,"913";"916",#N/A,FALSE,"916"}</definedName>
    <definedName name="wrn.ED._.BUDGET." hidden="1">{"802",#N/A,FALSE,"802";"905",#N/A,FALSE,"905";"908",#N/A,FALSE,"908";"909",#N/A,FALSE,"909";"910",#N/A,FALSE,"910";"911",#N/A,FALSE,"911";"913",#N/A,FALSE,"913";"916",#N/A,FALSE,"916"}</definedName>
    <definedName name="x">([1]Amy!$A$1:$B$65534,[1]Amy!$A$1:$IV$1)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4" i="24" l="1"/>
  <c r="BD6" i="24"/>
  <c r="BD7" i="24"/>
  <c r="BD8" i="24"/>
  <c r="BD9" i="24"/>
  <c r="BD10" i="24"/>
  <c r="BD11" i="24"/>
  <c r="BD12" i="24"/>
  <c r="BD13" i="24"/>
  <c r="BD14" i="24"/>
  <c r="BD15" i="24"/>
  <c r="BD16" i="24"/>
  <c r="BD17" i="24"/>
  <c r="BD18" i="24"/>
  <c r="BD19" i="24"/>
  <c r="BD20" i="24"/>
  <c r="BD21" i="24"/>
  <c r="BD22" i="24"/>
  <c r="BD23" i="24"/>
  <c r="BD24" i="24"/>
  <c r="BD25" i="24"/>
  <c r="BD26" i="24"/>
  <c r="BD27" i="24"/>
  <c r="BD28" i="24"/>
  <c r="BD29" i="24"/>
  <c r="BD30" i="24"/>
  <c r="BD31" i="24"/>
  <c r="BD32" i="24"/>
  <c r="BD33" i="24"/>
  <c r="BD34" i="24"/>
  <c r="BD35" i="24"/>
  <c r="BD36" i="24"/>
  <c r="BD37" i="24"/>
  <c r="BD38" i="24"/>
  <c r="BD39" i="24"/>
  <c r="BD40" i="24"/>
  <c r="BD41" i="24"/>
  <c r="BD42" i="24"/>
  <c r="BD43" i="24"/>
  <c r="BD44" i="24"/>
  <c r="BD45" i="24"/>
  <c r="BD46" i="24"/>
  <c r="BD47" i="24"/>
  <c r="BD48" i="24"/>
  <c r="BD49" i="24"/>
  <c r="BD50" i="24"/>
  <c r="BD51" i="24"/>
  <c r="BD52" i="24"/>
  <c r="BD53" i="24"/>
  <c r="BD54" i="24"/>
  <c r="BD55" i="24"/>
  <c r="BD56" i="24"/>
  <c r="BD57" i="24"/>
  <c r="BD58" i="24"/>
  <c r="BD59" i="24"/>
  <c r="BD60" i="24"/>
  <c r="BD5" i="24"/>
  <c r="AS64" i="24" l="1"/>
  <c r="AZ64" i="24" l="1"/>
  <c r="BA64" i="24"/>
  <c r="O4" i="40"/>
  <c r="N4" i="40"/>
  <c r="M4" i="40"/>
  <c r="L4" i="40"/>
  <c r="K4" i="40"/>
  <c r="J4" i="40"/>
  <c r="I4" i="40"/>
  <c r="H4" i="40"/>
  <c r="G4" i="40"/>
  <c r="F4" i="40"/>
  <c r="E4" i="40"/>
  <c r="D4" i="40"/>
  <c r="O3" i="40"/>
  <c r="N3" i="40"/>
  <c r="M3" i="40"/>
  <c r="L3" i="40"/>
  <c r="K3" i="40"/>
  <c r="J3" i="40"/>
  <c r="I3" i="40"/>
  <c r="H3" i="40"/>
  <c r="G3" i="40"/>
  <c r="F3" i="40"/>
  <c r="E3" i="40"/>
  <c r="D3" i="40"/>
  <c r="O2" i="40"/>
  <c r="N2" i="40"/>
  <c r="M2" i="40"/>
  <c r="L2" i="40"/>
  <c r="K2" i="40"/>
  <c r="J2" i="40"/>
  <c r="I2" i="40"/>
  <c r="H2" i="40"/>
  <c r="G2" i="40"/>
  <c r="F2" i="40"/>
  <c r="E2" i="40"/>
  <c r="D2" i="40"/>
  <c r="E8" i="49"/>
  <c r="D8" i="49"/>
  <c r="C8" i="49"/>
  <c r="B8" i="49"/>
  <c r="E6" i="49"/>
  <c r="D6" i="49"/>
  <c r="C6" i="49"/>
  <c r="B6" i="49"/>
  <c r="E5" i="49"/>
  <c r="D5" i="49"/>
  <c r="C5" i="49"/>
  <c r="B5" i="49"/>
  <c r="E3" i="49"/>
  <c r="D3" i="49"/>
  <c r="C3" i="49"/>
  <c r="B3" i="49"/>
  <c r="E5" i="32"/>
  <c r="D5" i="32"/>
  <c r="C5" i="32"/>
  <c r="B5" i="32"/>
  <c r="E3" i="32"/>
  <c r="D3" i="32"/>
  <c r="D7" i="32" s="1"/>
  <c r="D15" i="49" s="1"/>
  <c r="C3" i="32"/>
  <c r="C7" i="32" s="1"/>
  <c r="C15" i="49" s="1"/>
  <c r="B3" i="32"/>
  <c r="N60" i="34"/>
  <c r="N59" i="34"/>
  <c r="N58" i="34"/>
  <c r="N57" i="34"/>
  <c r="N56" i="34"/>
  <c r="N55" i="34"/>
  <c r="N54" i="34"/>
  <c r="N53" i="34"/>
  <c r="N52" i="34"/>
  <c r="N51" i="34"/>
  <c r="N50" i="34"/>
  <c r="N49" i="34"/>
  <c r="N15" i="34"/>
  <c r="N14" i="34"/>
  <c r="N13" i="34"/>
  <c r="N12" i="34"/>
  <c r="N11" i="34"/>
  <c r="N10" i="34"/>
  <c r="N9" i="34"/>
  <c r="N8" i="34"/>
  <c r="N7" i="34"/>
  <c r="N6" i="34"/>
  <c r="N5" i="34"/>
  <c r="N4" i="34"/>
  <c r="AR8" i="51"/>
  <c r="AS8" i="51"/>
  <c r="AV8" i="51"/>
  <c r="AU8" i="51"/>
  <c r="AW8" i="51"/>
  <c r="AR25" i="44"/>
  <c r="AX9" i="51"/>
  <c r="AW9" i="51"/>
  <c r="C8" i="51"/>
  <c r="C9" i="51"/>
  <c r="AR7" i="51"/>
  <c r="C12" i="44"/>
  <c r="AQ28" i="51"/>
  <c r="AS12" i="44"/>
  <c r="C14" i="51"/>
  <c r="C15" i="51"/>
  <c r="BG11" i="51"/>
  <c r="AP28" i="51"/>
  <c r="AS11" i="51"/>
  <c r="C11" i="51"/>
  <c r="BD25" i="51"/>
  <c r="BE25" i="51"/>
  <c r="AV25" i="51"/>
  <c r="AN25" i="51"/>
  <c r="AO25" i="51"/>
  <c r="AP25" i="51"/>
  <c r="AQ25" i="51"/>
  <c r="AH25" i="51"/>
  <c r="AI25" i="51"/>
  <c r="AJ25" i="51"/>
  <c r="AK25" i="51"/>
  <c r="AL25" i="51"/>
  <c r="AM25" i="51"/>
  <c r="AG25" i="51"/>
  <c r="AD24" i="51"/>
  <c r="AE24" i="51"/>
  <c r="AC24" i="51"/>
  <c r="AG24" i="51"/>
  <c r="AH24" i="51"/>
  <c r="AI24" i="51"/>
  <c r="AJ24" i="51"/>
  <c r="AK24" i="51"/>
  <c r="AL24" i="51"/>
  <c r="AM24" i="51"/>
  <c r="AO24" i="51"/>
  <c r="AP24" i="51"/>
  <c r="AQ24" i="51"/>
  <c r="AR24" i="51"/>
  <c r="BD24" i="51"/>
  <c r="BE24" i="51"/>
  <c r="AV24" i="51"/>
  <c r="AW24" i="51"/>
  <c r="AX24" i="51"/>
  <c r="AY24" i="51"/>
  <c r="BA24" i="51"/>
  <c r="BB24" i="51"/>
  <c r="BG12" i="51"/>
  <c r="BG13" i="51"/>
  <c r="AU24" i="51"/>
  <c r="AW25" i="51"/>
  <c r="AX25" i="51"/>
  <c r="AY25" i="51"/>
  <c r="AZ25" i="51"/>
  <c r="BA25" i="51"/>
  <c r="BB25" i="51"/>
  <c r="BC25" i="51"/>
  <c r="BF24" i="51"/>
  <c r="BG15" i="51"/>
  <c r="BG16" i="51"/>
  <c r="BG17" i="51"/>
  <c r="BG18" i="51"/>
  <c r="BG19" i="51"/>
  <c r="BG20" i="51"/>
  <c r="BG21" i="51"/>
  <c r="BG22" i="51"/>
  <c r="C12" i="51"/>
  <c r="C13" i="51"/>
  <c r="C16" i="51"/>
  <c r="C17" i="51"/>
  <c r="C18" i="51"/>
  <c r="C19" i="51"/>
  <c r="C20" i="51"/>
  <c r="C21" i="51"/>
  <c r="C22" i="51"/>
  <c r="BG7" i="51"/>
  <c r="AS7" i="51"/>
  <c r="C7" i="51"/>
  <c r="BF25" i="51"/>
  <c r="AZ24" i="51"/>
  <c r="BC24" i="51"/>
  <c r="AU25" i="51"/>
  <c r="AR25" i="51"/>
  <c r="BG14" i="51"/>
  <c r="F13" i="61"/>
  <c r="F6" i="61"/>
  <c r="F7" i="61"/>
  <c r="F8" i="61"/>
  <c r="F9" i="61"/>
  <c r="F10" i="61"/>
  <c r="F11" i="61"/>
  <c r="F12" i="61"/>
  <c r="F5" i="61"/>
  <c r="AS8" i="44"/>
  <c r="C8" i="44"/>
  <c r="AT64" i="24"/>
  <c r="AU64" i="24"/>
  <c r="AV64" i="24"/>
  <c r="AW64" i="24"/>
  <c r="AX64" i="24"/>
  <c r="BB64" i="24"/>
  <c r="BC64" i="24"/>
  <c r="AQ18" i="44"/>
  <c r="AQ28" i="44"/>
  <c r="AS20" i="44"/>
  <c r="C20" i="44"/>
  <c r="AP18" i="44"/>
  <c r="AS19" i="44"/>
  <c r="C19" i="44"/>
  <c r="AP28" i="44"/>
  <c r="AP44" i="44"/>
  <c r="AP24" i="44"/>
  <c r="AO18" i="44"/>
  <c r="AO28" i="44"/>
  <c r="AS17" i="44"/>
  <c r="AS18" i="44"/>
  <c r="C18" i="44"/>
  <c r="C17" i="44"/>
  <c r="AW35" i="45"/>
  <c r="AY35" i="45"/>
  <c r="AZ35" i="45"/>
  <c r="BE35" i="45"/>
  <c r="BG33" i="45"/>
  <c r="BG35" i="45"/>
  <c r="AU28" i="45"/>
  <c r="AV28" i="45"/>
  <c r="AW28" i="45"/>
  <c r="AW31" i="45"/>
  <c r="AX28" i="45"/>
  <c r="AY28" i="45"/>
  <c r="AY31" i="45"/>
  <c r="AZ28" i="45"/>
  <c r="BA28" i="45"/>
  <c r="BA31" i="45"/>
  <c r="BB28" i="45"/>
  <c r="BB31" i="45"/>
  <c r="BC28" i="45"/>
  <c r="BD28" i="45"/>
  <c r="BE28" i="45"/>
  <c r="BE31" i="45"/>
  <c r="BF28" i="45"/>
  <c r="BG28" i="45"/>
  <c r="BG31" i="45"/>
  <c r="AU29" i="45"/>
  <c r="AV29" i="45"/>
  <c r="AV31" i="45"/>
  <c r="AW29" i="45"/>
  <c r="AX29" i="45"/>
  <c r="AY29" i="45"/>
  <c r="AZ29" i="45"/>
  <c r="BA29" i="45"/>
  <c r="BB29" i="45"/>
  <c r="BC29" i="45"/>
  <c r="BD29" i="45"/>
  <c r="BD31" i="45"/>
  <c r="BE29" i="45"/>
  <c r="BF29" i="45"/>
  <c r="BG29" i="45"/>
  <c r="AU30" i="45"/>
  <c r="AV30" i="45"/>
  <c r="AW30" i="45"/>
  <c r="AX30" i="45"/>
  <c r="AY30" i="45"/>
  <c r="AZ30" i="45"/>
  <c r="AZ31" i="45"/>
  <c r="BA30" i="45"/>
  <c r="BB30" i="45"/>
  <c r="BC30" i="45"/>
  <c r="BD30" i="45"/>
  <c r="BE30" i="45"/>
  <c r="BF30" i="45"/>
  <c r="BG30" i="45"/>
  <c r="AU31" i="45"/>
  <c r="AX31" i="45"/>
  <c r="BC31" i="45"/>
  <c r="BF31" i="45"/>
  <c r="AW18" i="45"/>
  <c r="AW39" i="45"/>
  <c r="AX18" i="45"/>
  <c r="AX39" i="45"/>
  <c r="BE18" i="45"/>
  <c r="BE39" i="45"/>
  <c r="BF18" i="45"/>
  <c r="BF39" i="45"/>
  <c r="AU19" i="45"/>
  <c r="AU35" i="45"/>
  <c r="AV19" i="45"/>
  <c r="AV25" i="45"/>
  <c r="AV37" i="45"/>
  <c r="AW19" i="45"/>
  <c r="AW25" i="45"/>
  <c r="AW37" i="45"/>
  <c r="AX19" i="45"/>
  <c r="AY19" i="45"/>
  <c r="AY18" i="45"/>
  <c r="AY39" i="45"/>
  <c r="AZ19" i="45"/>
  <c r="AZ18" i="45"/>
  <c r="AZ39" i="45"/>
  <c r="BA19" i="45"/>
  <c r="BA35" i="45"/>
  <c r="BB19" i="45"/>
  <c r="BB35" i="45"/>
  <c r="BC19" i="45"/>
  <c r="BC35" i="45"/>
  <c r="BD19" i="45"/>
  <c r="BE19" i="45"/>
  <c r="BE25" i="45"/>
  <c r="BE37" i="45"/>
  <c r="BF19" i="45"/>
  <c r="BG19" i="45"/>
  <c r="BG18" i="45"/>
  <c r="AU20" i="45"/>
  <c r="AU24" i="45"/>
  <c r="AU25" i="45"/>
  <c r="AU37" i="45"/>
  <c r="AV20" i="45"/>
  <c r="AV24" i="45"/>
  <c r="AW20" i="45"/>
  <c r="AX20" i="45"/>
  <c r="AY20" i="45"/>
  <c r="AY23" i="45"/>
  <c r="AZ20" i="45"/>
  <c r="BA20" i="45"/>
  <c r="BA24" i="45"/>
  <c r="BB20" i="45"/>
  <c r="BB24" i="45"/>
  <c r="BB25" i="45"/>
  <c r="BB37" i="45"/>
  <c r="BC20" i="45"/>
  <c r="BC24" i="45"/>
  <c r="BC25" i="45"/>
  <c r="BC37" i="45"/>
  <c r="BD20" i="45"/>
  <c r="BD23" i="45"/>
  <c r="BE20" i="45"/>
  <c r="BF20" i="45"/>
  <c r="BG20" i="45"/>
  <c r="BG23" i="45"/>
  <c r="AU21" i="45"/>
  <c r="AV21" i="45"/>
  <c r="AW21" i="45"/>
  <c r="AX21" i="45"/>
  <c r="AX23" i="45"/>
  <c r="AY21" i="45"/>
  <c r="AY24" i="45"/>
  <c r="AY25" i="45"/>
  <c r="AY37" i="45"/>
  <c r="AZ21" i="45"/>
  <c r="BA21" i="45"/>
  <c r="BB21" i="45"/>
  <c r="BC21" i="45"/>
  <c r="BD21" i="45"/>
  <c r="BE21" i="45"/>
  <c r="BF21" i="45"/>
  <c r="BF23" i="45"/>
  <c r="BG21" i="45"/>
  <c r="BG24" i="45"/>
  <c r="BG25" i="45"/>
  <c r="AU22" i="45"/>
  <c r="AV22" i="45"/>
  <c r="AW22" i="45"/>
  <c r="AX22" i="45"/>
  <c r="AY22" i="45"/>
  <c r="AZ22" i="45"/>
  <c r="AZ23" i="45"/>
  <c r="BA22" i="45"/>
  <c r="BB22" i="45"/>
  <c r="BB23" i="45"/>
  <c r="BC22" i="45"/>
  <c r="BD22" i="45"/>
  <c r="BE22" i="45"/>
  <c r="BF22" i="45"/>
  <c r="BG22" i="45"/>
  <c r="AW23" i="45"/>
  <c r="BE23" i="45"/>
  <c r="AW24" i="45"/>
  <c r="AZ24" i="45"/>
  <c r="BE2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G16" i="45"/>
  <c r="AU8" i="45"/>
  <c r="AV8" i="45"/>
  <c r="AW8" i="45"/>
  <c r="AX8" i="45"/>
  <c r="AY8" i="45"/>
  <c r="AZ8" i="45"/>
  <c r="BA8" i="45"/>
  <c r="BB8" i="45"/>
  <c r="BC8" i="45"/>
  <c r="BD8" i="45"/>
  <c r="BE8" i="45"/>
  <c r="BF8" i="45"/>
  <c r="BG8" i="45"/>
  <c r="BG9" i="45"/>
  <c r="BG37" i="45"/>
  <c r="BG39" i="45"/>
  <c r="BD25" i="45"/>
  <c r="BD37" i="45"/>
  <c r="BA25" i="45"/>
  <c r="BA37" i="45"/>
  <c r="BF24" i="45"/>
  <c r="BF25" i="45"/>
  <c r="BF37" i="45"/>
  <c r="AX24" i="45"/>
  <c r="AX25" i="45"/>
  <c r="AX37" i="45"/>
  <c r="BC23" i="45"/>
  <c r="AU23" i="45"/>
  <c r="BD18" i="45"/>
  <c r="BD39" i="45"/>
  <c r="AV18" i="45"/>
  <c r="AV39" i="45"/>
  <c r="BF35" i="45"/>
  <c r="AX35" i="45"/>
  <c r="AV23" i="45"/>
  <c r="BD24" i="45"/>
  <c r="BA23" i="45"/>
  <c r="BB18" i="45"/>
  <c r="BB39" i="45"/>
  <c r="BD35" i="45"/>
  <c r="AV35" i="45"/>
  <c r="AU18" i="45"/>
  <c r="AU39" i="45"/>
  <c r="BA18" i="45"/>
  <c r="BA39" i="45"/>
  <c r="AZ25" i="45"/>
  <c r="AZ37" i="45"/>
  <c r="BC18" i="45"/>
  <c r="BC39" i="45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BG42" i="51"/>
  <c r="BG39" i="51"/>
  <c r="BF39" i="51"/>
  <c r="BE39" i="51"/>
  <c r="BD39" i="51"/>
  <c r="BC39" i="51"/>
  <c r="BB39" i="51"/>
  <c r="BA39" i="51"/>
  <c r="AZ39" i="51"/>
  <c r="AY39" i="51"/>
  <c r="AX39" i="51"/>
  <c r="AW39" i="51"/>
  <c r="AV39" i="51"/>
  <c r="AU39" i="51"/>
  <c r="BG38" i="51"/>
  <c r="BF38" i="51"/>
  <c r="BE38" i="51"/>
  <c r="BD38" i="51"/>
  <c r="BC38" i="51"/>
  <c r="BB38" i="51"/>
  <c r="BA38" i="51"/>
  <c r="AZ38" i="51"/>
  <c r="AY38" i="51"/>
  <c r="AX38" i="51"/>
  <c r="AW38" i="51"/>
  <c r="AV38" i="51"/>
  <c r="AU38" i="51"/>
  <c r="BG37" i="51"/>
  <c r="BF37" i="51"/>
  <c r="BE37" i="51"/>
  <c r="BD37" i="51"/>
  <c r="BC37" i="51"/>
  <c r="BB37" i="51"/>
  <c r="BA37" i="51"/>
  <c r="AZ37" i="51"/>
  <c r="AY37" i="51"/>
  <c r="AX37" i="51"/>
  <c r="AW37" i="51"/>
  <c r="AV37" i="51"/>
  <c r="AU37" i="51"/>
  <c r="BG31" i="51"/>
  <c r="BF31" i="51"/>
  <c r="BE31" i="51"/>
  <c r="BD31" i="51"/>
  <c r="BC31" i="51"/>
  <c r="BB31" i="51"/>
  <c r="BA31" i="51"/>
  <c r="AZ31" i="51"/>
  <c r="AY31" i="51"/>
  <c r="AX31" i="51"/>
  <c r="AW31" i="51"/>
  <c r="AV31" i="51"/>
  <c r="AU31" i="51"/>
  <c r="BG30" i="51"/>
  <c r="BF30" i="51"/>
  <c r="BE30" i="51"/>
  <c r="BD30" i="51"/>
  <c r="BC30" i="51"/>
  <c r="BB30" i="51"/>
  <c r="BA30" i="51"/>
  <c r="AZ30" i="51"/>
  <c r="AY30" i="51"/>
  <c r="AX30" i="51"/>
  <c r="AW30" i="51"/>
  <c r="AV30" i="51"/>
  <c r="AU30" i="51"/>
  <c r="BG29" i="51"/>
  <c r="BF29" i="51"/>
  <c r="BE29" i="51"/>
  <c r="BD29" i="51"/>
  <c r="BC29" i="51"/>
  <c r="BB29" i="51"/>
  <c r="BA29" i="51"/>
  <c r="AZ29" i="51"/>
  <c r="AY29" i="51"/>
  <c r="AX29" i="51"/>
  <c r="AW29" i="51"/>
  <c r="AV29" i="51"/>
  <c r="AU29" i="51"/>
  <c r="BF28" i="51"/>
  <c r="BF44" i="51"/>
  <c r="BD28" i="51"/>
  <c r="BD44" i="51"/>
  <c r="BC28" i="51"/>
  <c r="BB28" i="51"/>
  <c r="BB44" i="51"/>
  <c r="BA28" i="51"/>
  <c r="AZ28" i="51"/>
  <c r="AY28" i="51"/>
  <c r="AX28" i="51"/>
  <c r="AW28" i="51"/>
  <c r="AW44" i="51"/>
  <c r="AV28" i="51"/>
  <c r="AV44" i="51"/>
  <c r="AU28" i="51"/>
  <c r="AU44" i="51"/>
  <c r="BE28" i="51"/>
  <c r="BG10" i="51"/>
  <c r="BG6" i="51"/>
  <c r="BG24" i="51"/>
  <c r="BG25" i="51"/>
  <c r="BA27" i="51"/>
  <c r="BA48" i="51"/>
  <c r="BD33" i="51"/>
  <c r="BD34" i="51"/>
  <c r="AZ33" i="51"/>
  <c r="AZ34" i="51"/>
  <c r="BA40" i="51"/>
  <c r="AZ27" i="51"/>
  <c r="AZ48" i="51"/>
  <c r="BE32" i="51"/>
  <c r="AX40" i="51"/>
  <c r="AU40" i="51"/>
  <c r="BD40" i="51"/>
  <c r="BF32" i="51"/>
  <c r="AY33" i="51"/>
  <c r="AY34" i="51"/>
  <c r="AU27" i="51"/>
  <c r="AU48" i="51"/>
  <c r="BG40" i="51"/>
  <c r="BG33" i="51"/>
  <c r="AU33" i="51"/>
  <c r="AU34" i="51"/>
  <c r="AU32" i="51"/>
  <c r="AX27" i="51"/>
  <c r="AX48" i="51"/>
  <c r="BA33" i="51"/>
  <c r="BA34" i="51"/>
  <c r="BA32" i="51"/>
  <c r="BC33" i="51"/>
  <c r="BC34" i="51"/>
  <c r="AV27" i="51"/>
  <c r="AV48" i="51"/>
  <c r="BB33" i="51"/>
  <c r="BB34" i="51"/>
  <c r="AW40" i="51"/>
  <c r="AZ40" i="51"/>
  <c r="BB40" i="51"/>
  <c r="AW27" i="51"/>
  <c r="AW48" i="51"/>
  <c r="BG32" i="51"/>
  <c r="BC40" i="51"/>
  <c r="BE40" i="51"/>
  <c r="BB32" i="51"/>
  <c r="BF33" i="51"/>
  <c r="BF34" i="51"/>
  <c r="BF40" i="51"/>
  <c r="BB27" i="51"/>
  <c r="BB48" i="51"/>
  <c r="AV40" i="51"/>
  <c r="AY40" i="51"/>
  <c r="BG28" i="51"/>
  <c r="BE44" i="51"/>
  <c r="BE27" i="51"/>
  <c r="BE48" i="51"/>
  <c r="AY27" i="51"/>
  <c r="AY48" i="51"/>
  <c r="BE33" i="51"/>
  <c r="BE34" i="51"/>
  <c r="AX44" i="51"/>
  <c r="AV32" i="51"/>
  <c r="AZ44" i="51"/>
  <c r="AW32" i="51"/>
  <c r="AV33" i="51"/>
  <c r="AV34" i="51"/>
  <c r="BA44" i="51"/>
  <c r="AY44" i="51"/>
  <c r="BC27" i="51"/>
  <c r="BC48" i="51"/>
  <c r="AX32" i="51"/>
  <c r="AW33" i="51"/>
  <c r="AW34" i="51"/>
  <c r="BD27" i="51"/>
  <c r="BD48" i="51"/>
  <c r="AY32" i="51"/>
  <c r="AX33" i="51"/>
  <c r="AX34" i="51"/>
  <c r="BC44" i="51"/>
  <c r="AZ32" i="51"/>
  <c r="BF27" i="51"/>
  <c r="BF48" i="51"/>
  <c r="BC32" i="51"/>
  <c r="BD32" i="51"/>
  <c r="AS10" i="51"/>
  <c r="C10" i="51"/>
  <c r="BD46" i="51"/>
  <c r="BC46" i="51"/>
  <c r="AX46" i="51"/>
  <c r="BA46" i="51"/>
  <c r="AW46" i="51"/>
  <c r="AU46" i="51"/>
  <c r="AZ46" i="51"/>
  <c r="BE46" i="51"/>
  <c r="BB46" i="51"/>
  <c r="AV46" i="51"/>
  <c r="AY46" i="51"/>
  <c r="BF46" i="51"/>
  <c r="BG44" i="51"/>
  <c r="BG27" i="51"/>
  <c r="BG48" i="51"/>
  <c r="BG34" i="51"/>
  <c r="AM64" i="24"/>
  <c r="AM75" i="24" s="1"/>
  <c r="BG46" i="51"/>
  <c r="C16" i="44"/>
  <c r="C14" i="37"/>
  <c r="E14" i="37" s="1"/>
  <c r="AB67" i="24"/>
  <c r="AC67" i="24"/>
  <c r="AD67" i="24"/>
  <c r="AE67" i="24"/>
  <c r="AF67" i="24"/>
  <c r="AG67" i="24"/>
  <c r="AH67" i="24"/>
  <c r="AI67" i="24"/>
  <c r="AB66" i="24"/>
  <c r="AC66" i="24"/>
  <c r="AD66" i="24"/>
  <c r="AE66" i="24"/>
  <c r="AF66" i="24"/>
  <c r="AG66" i="24"/>
  <c r="AH66" i="24"/>
  <c r="AI66" i="24"/>
  <c r="AB65" i="24"/>
  <c r="AC65" i="24"/>
  <c r="AD65" i="24"/>
  <c r="AE65" i="24"/>
  <c r="AF65" i="24"/>
  <c r="AG65" i="24"/>
  <c r="AH65" i="24"/>
  <c r="AI65" i="24"/>
  <c r="AB64" i="24"/>
  <c r="AC64" i="24"/>
  <c r="AD64" i="24"/>
  <c r="AE64" i="24"/>
  <c r="AF64" i="24"/>
  <c r="AG64" i="24"/>
  <c r="AH64" i="24"/>
  <c r="AI64" i="24"/>
  <c r="AJ83" i="24"/>
  <c r="AK83" i="24"/>
  <c r="AL83" i="24"/>
  <c r="AM83" i="24"/>
  <c r="AS16" i="44"/>
  <c r="AQ29" i="44"/>
  <c r="AQ30" i="44"/>
  <c r="AQ31" i="44"/>
  <c r="AP29" i="44"/>
  <c r="AP30" i="44"/>
  <c r="AP31" i="44"/>
  <c r="AN31" i="51"/>
  <c r="AN30" i="51"/>
  <c r="AN29" i="51"/>
  <c r="AN28" i="51"/>
  <c r="AN9" i="44"/>
  <c r="AR7" i="44"/>
  <c r="AR28" i="44"/>
  <c r="AN15" i="44"/>
  <c r="AS15" i="44"/>
  <c r="AN29" i="44"/>
  <c r="AN30" i="44"/>
  <c r="AN31" i="44"/>
  <c r="AR28" i="51"/>
  <c r="C9" i="44"/>
  <c r="AM24" i="44"/>
  <c r="AS11" i="44"/>
  <c r="Z67" i="24"/>
  <c r="AJ64" i="24"/>
  <c r="C15" i="44"/>
  <c r="AS14" i="44"/>
  <c r="C14" i="44"/>
  <c r="AS13" i="44"/>
  <c r="C11" i="44"/>
  <c r="C13" i="44"/>
  <c r="D25" i="48"/>
  <c r="AI28" i="44"/>
  <c r="AG28" i="51"/>
  <c r="AS42" i="51"/>
  <c r="AE42" i="51"/>
  <c r="Q42" i="51"/>
  <c r="E37" i="51"/>
  <c r="F37" i="51"/>
  <c r="G37" i="51"/>
  <c r="H37" i="51"/>
  <c r="I37" i="51"/>
  <c r="J37" i="51"/>
  <c r="K37" i="51"/>
  <c r="L37" i="51"/>
  <c r="M37" i="51"/>
  <c r="N37" i="51"/>
  <c r="O37" i="51"/>
  <c r="P37" i="51"/>
  <c r="Q37" i="51"/>
  <c r="S37" i="51"/>
  <c r="T37" i="51"/>
  <c r="U37" i="51"/>
  <c r="V37" i="51"/>
  <c r="W37" i="51"/>
  <c r="X37" i="51"/>
  <c r="Y37" i="51"/>
  <c r="Z37" i="51"/>
  <c r="AA37" i="51"/>
  <c r="AB37" i="51"/>
  <c r="AC37" i="51"/>
  <c r="AD37" i="51"/>
  <c r="AE37" i="51"/>
  <c r="AG37" i="51"/>
  <c r="AH37" i="51"/>
  <c r="AI37" i="51"/>
  <c r="AJ37" i="51"/>
  <c r="AK37" i="51"/>
  <c r="AL37" i="51"/>
  <c r="AM37" i="51"/>
  <c r="AN37" i="51"/>
  <c r="AO37" i="51"/>
  <c r="AP37" i="51"/>
  <c r="AQ37" i="51"/>
  <c r="AR37" i="51"/>
  <c r="AS37" i="51"/>
  <c r="E38" i="51"/>
  <c r="F38" i="51"/>
  <c r="G38" i="51"/>
  <c r="H38" i="51"/>
  <c r="I38" i="51"/>
  <c r="J38" i="51"/>
  <c r="K38" i="51"/>
  <c r="L38" i="51"/>
  <c r="M38" i="51"/>
  <c r="N38" i="51"/>
  <c r="O38" i="51"/>
  <c r="P38" i="51"/>
  <c r="Q38" i="51"/>
  <c r="S38" i="51"/>
  <c r="T38" i="51"/>
  <c r="U38" i="51"/>
  <c r="V38" i="51"/>
  <c r="W38" i="51"/>
  <c r="X38" i="51"/>
  <c r="Y38" i="51"/>
  <c r="Z38" i="51"/>
  <c r="AA38" i="51"/>
  <c r="AB38" i="51"/>
  <c r="AC38" i="51"/>
  <c r="AD38" i="51"/>
  <c r="AE38" i="51"/>
  <c r="AG38" i="51"/>
  <c r="AH38" i="51"/>
  <c r="AI38" i="51"/>
  <c r="AJ38" i="51"/>
  <c r="AK38" i="51"/>
  <c r="AL38" i="51"/>
  <c r="AM38" i="51"/>
  <c r="AN38" i="51"/>
  <c r="AO38" i="51"/>
  <c r="AP38" i="51"/>
  <c r="AQ38" i="51"/>
  <c r="AR38" i="51"/>
  <c r="AS38" i="51"/>
  <c r="E39" i="51"/>
  <c r="F39" i="51"/>
  <c r="G39" i="51"/>
  <c r="H39" i="51"/>
  <c r="I39" i="51"/>
  <c r="J39" i="51"/>
  <c r="K39" i="51"/>
  <c r="L39" i="51"/>
  <c r="M39" i="51"/>
  <c r="N39" i="51"/>
  <c r="O39" i="51"/>
  <c r="P39" i="51"/>
  <c r="Q39" i="51"/>
  <c r="S39" i="51"/>
  <c r="T39" i="51"/>
  <c r="U39" i="51"/>
  <c r="V39" i="51"/>
  <c r="W39" i="51"/>
  <c r="X39" i="51"/>
  <c r="Y39" i="51"/>
  <c r="Z39" i="51"/>
  <c r="AA39" i="51"/>
  <c r="AB39" i="51"/>
  <c r="AC39" i="51"/>
  <c r="AD39" i="51"/>
  <c r="AE39" i="51"/>
  <c r="AG39" i="51"/>
  <c r="AH39" i="51"/>
  <c r="AI39" i="51"/>
  <c r="AJ39" i="51"/>
  <c r="AK39" i="51"/>
  <c r="AL39" i="51"/>
  <c r="AM39" i="51"/>
  <c r="AN39" i="51"/>
  <c r="AO39" i="51"/>
  <c r="AP39" i="51"/>
  <c r="AQ39" i="51"/>
  <c r="AR39" i="51"/>
  <c r="AS39" i="51"/>
  <c r="E28" i="51"/>
  <c r="E44" i="51"/>
  <c r="F28" i="51"/>
  <c r="F44" i="51"/>
  <c r="G28" i="51"/>
  <c r="G44" i="51"/>
  <c r="H28" i="51"/>
  <c r="H44" i="51"/>
  <c r="I28" i="51"/>
  <c r="I44" i="51"/>
  <c r="J28" i="51"/>
  <c r="J44" i="51"/>
  <c r="K28" i="51"/>
  <c r="L28" i="51"/>
  <c r="M28" i="51"/>
  <c r="M44" i="51"/>
  <c r="N28" i="51"/>
  <c r="O28" i="51"/>
  <c r="O44" i="51"/>
  <c r="P28" i="51"/>
  <c r="Q28" i="51"/>
  <c r="S28" i="51"/>
  <c r="S44" i="51"/>
  <c r="T28" i="51"/>
  <c r="T44" i="51"/>
  <c r="U28" i="51"/>
  <c r="U44" i="51"/>
  <c r="V28" i="51"/>
  <c r="V44" i="51"/>
  <c r="W28" i="51"/>
  <c r="W44" i="51"/>
  <c r="X28" i="51"/>
  <c r="X44" i="51"/>
  <c r="Y28" i="51"/>
  <c r="Z28" i="51"/>
  <c r="Z44" i="51"/>
  <c r="AA28" i="51"/>
  <c r="AB28" i="51"/>
  <c r="AB44" i="51"/>
  <c r="AC28" i="51"/>
  <c r="AC44" i="51"/>
  <c r="AD28" i="51"/>
  <c r="AD44" i="51"/>
  <c r="AE28" i="51"/>
  <c r="AE44" i="51"/>
  <c r="AH28" i="51"/>
  <c r="AI28" i="51"/>
  <c r="AJ28" i="51"/>
  <c r="AK28" i="51"/>
  <c r="AL28" i="51"/>
  <c r="AM28" i="51"/>
  <c r="AO28" i="51"/>
  <c r="AP44" i="51"/>
  <c r="E29" i="51"/>
  <c r="F29" i="51"/>
  <c r="G29" i="51"/>
  <c r="H29" i="51"/>
  <c r="I29" i="51"/>
  <c r="J29" i="51"/>
  <c r="K29" i="51"/>
  <c r="L29" i="51"/>
  <c r="M29" i="51"/>
  <c r="N29" i="51"/>
  <c r="O29" i="51"/>
  <c r="P29" i="51"/>
  <c r="Q29" i="51"/>
  <c r="S29" i="51"/>
  <c r="T29" i="51"/>
  <c r="U29" i="51"/>
  <c r="V29" i="51"/>
  <c r="W29" i="51"/>
  <c r="X29" i="51"/>
  <c r="Y29" i="51"/>
  <c r="Z29" i="51"/>
  <c r="AA29" i="51"/>
  <c r="AB29" i="51"/>
  <c r="AC29" i="51"/>
  <c r="AD29" i="51"/>
  <c r="AE29" i="51"/>
  <c r="AG29" i="51"/>
  <c r="AH29" i="51"/>
  <c r="AI29" i="51"/>
  <c r="AJ29" i="51"/>
  <c r="AK29" i="51"/>
  <c r="AL29" i="51"/>
  <c r="AM29" i="51"/>
  <c r="AO29" i="51"/>
  <c r="AP29" i="51"/>
  <c r="AQ29" i="51"/>
  <c r="AR29" i="51"/>
  <c r="E30" i="51"/>
  <c r="F30" i="51"/>
  <c r="G30" i="51"/>
  <c r="H30" i="51"/>
  <c r="I30" i="51"/>
  <c r="J30" i="51"/>
  <c r="K30" i="51"/>
  <c r="L30" i="51"/>
  <c r="M30" i="51"/>
  <c r="N30" i="51"/>
  <c r="O30" i="51"/>
  <c r="P30" i="51"/>
  <c r="Q30" i="51"/>
  <c r="S30" i="51"/>
  <c r="T30" i="51"/>
  <c r="U30" i="51"/>
  <c r="V30" i="51"/>
  <c r="W30" i="51"/>
  <c r="X30" i="51"/>
  <c r="Y30" i="51"/>
  <c r="Z30" i="51"/>
  <c r="AA30" i="51"/>
  <c r="AB30" i="51"/>
  <c r="AC30" i="51"/>
  <c r="AD30" i="51"/>
  <c r="AE30" i="51"/>
  <c r="AG30" i="51"/>
  <c r="AH30" i="51"/>
  <c r="AI30" i="51"/>
  <c r="AJ30" i="51"/>
  <c r="AK30" i="51"/>
  <c r="AL30" i="51"/>
  <c r="AM30" i="51"/>
  <c r="AO30" i="51"/>
  <c r="AP30" i="51"/>
  <c r="AQ30" i="51"/>
  <c r="AR30" i="51"/>
  <c r="AS30" i="51"/>
  <c r="E31" i="51"/>
  <c r="F31" i="51"/>
  <c r="G31" i="51"/>
  <c r="H31" i="51"/>
  <c r="I31" i="51"/>
  <c r="J31" i="51"/>
  <c r="K31" i="51"/>
  <c r="L31" i="51"/>
  <c r="M31" i="51"/>
  <c r="N31" i="51"/>
  <c r="O31" i="51"/>
  <c r="P31" i="51"/>
  <c r="Q31" i="51"/>
  <c r="S31" i="51"/>
  <c r="T31" i="51"/>
  <c r="U31" i="51"/>
  <c r="V31" i="51"/>
  <c r="W31" i="51"/>
  <c r="X31" i="51"/>
  <c r="Y31" i="51"/>
  <c r="Z31" i="51"/>
  <c r="AA31" i="51"/>
  <c r="AB31" i="51"/>
  <c r="AC31" i="51"/>
  <c r="AD31" i="51"/>
  <c r="AE31" i="51"/>
  <c r="AG31" i="51"/>
  <c r="AH31" i="51"/>
  <c r="AI31" i="51"/>
  <c r="AJ31" i="51"/>
  <c r="AK31" i="51"/>
  <c r="AL31" i="51"/>
  <c r="AM31" i="51"/>
  <c r="AO31" i="51"/>
  <c r="AP31" i="51"/>
  <c r="AQ31" i="51"/>
  <c r="AR31" i="51"/>
  <c r="E24" i="51"/>
  <c r="F24" i="51"/>
  <c r="G24" i="51"/>
  <c r="H24" i="51"/>
  <c r="I24" i="51"/>
  <c r="J24" i="51"/>
  <c r="K24" i="51"/>
  <c r="L24" i="51"/>
  <c r="M24" i="51"/>
  <c r="N24" i="51"/>
  <c r="O24" i="51"/>
  <c r="P24" i="51"/>
  <c r="Q24" i="51"/>
  <c r="S24" i="51"/>
  <c r="T24" i="51"/>
  <c r="U24" i="51"/>
  <c r="V24" i="51"/>
  <c r="W24" i="51"/>
  <c r="X24" i="51"/>
  <c r="Y24" i="51"/>
  <c r="Z24" i="51"/>
  <c r="AA24" i="51"/>
  <c r="AB24" i="51"/>
  <c r="Q25" i="51"/>
  <c r="Q27" i="51"/>
  <c r="AE25" i="51"/>
  <c r="AS31" i="51"/>
  <c r="C6" i="51"/>
  <c r="AS6" i="51"/>
  <c r="AS28" i="51"/>
  <c r="AS29" i="51"/>
  <c r="AG25" i="44"/>
  <c r="AH25" i="44"/>
  <c r="AO25" i="44"/>
  <c r="AP25" i="44"/>
  <c r="AQ25" i="44"/>
  <c r="AJ25" i="44"/>
  <c r="AK25" i="44"/>
  <c r="AL25" i="44"/>
  <c r="AM25" i="44"/>
  <c r="AI25" i="44"/>
  <c r="AS10" i="44"/>
  <c r="AS6" i="44"/>
  <c r="AJ28" i="44"/>
  <c r="C7" i="44"/>
  <c r="AS42" i="44"/>
  <c r="C10" i="44"/>
  <c r="B20" i="49"/>
  <c r="B21" i="49"/>
  <c r="B34" i="49" s="1"/>
  <c r="B22" i="49"/>
  <c r="B23" i="49"/>
  <c r="F23" i="49" s="1"/>
  <c r="B24" i="49"/>
  <c r="B25" i="49"/>
  <c r="C21" i="49"/>
  <c r="C34" i="49" s="1"/>
  <c r="D21" i="49"/>
  <c r="E21" i="49"/>
  <c r="E34" i="49" s="1"/>
  <c r="B7" i="49"/>
  <c r="F7" i="49" s="1"/>
  <c r="C15" i="48"/>
  <c r="B20" i="48"/>
  <c r="B21" i="48"/>
  <c r="B22" i="48"/>
  <c r="B23" i="48"/>
  <c r="B24" i="48"/>
  <c r="B25" i="48"/>
  <c r="B3" i="48"/>
  <c r="B4" i="48"/>
  <c r="B5" i="48"/>
  <c r="B6" i="48"/>
  <c r="B7" i="48"/>
  <c r="S7" i="48" s="1"/>
  <c r="B8" i="48"/>
  <c r="S8" i="48" s="1"/>
  <c r="O4" i="49"/>
  <c r="M4" i="49"/>
  <c r="L4" i="49"/>
  <c r="K4" i="49"/>
  <c r="J4" i="49"/>
  <c r="I4" i="49"/>
  <c r="H4" i="49"/>
  <c r="F4" i="49"/>
  <c r="F61" i="48"/>
  <c r="F62" i="48"/>
  <c r="F63" i="48"/>
  <c r="F64" i="48"/>
  <c r="F65" i="48"/>
  <c r="F66" i="48"/>
  <c r="E66" i="48"/>
  <c r="D66" i="48"/>
  <c r="C66" i="48"/>
  <c r="F50" i="48"/>
  <c r="F51" i="48"/>
  <c r="F53" i="48"/>
  <c r="F54" i="48"/>
  <c r="F55" i="48"/>
  <c r="F56" i="48"/>
  <c r="E56" i="48"/>
  <c r="D56" i="48"/>
  <c r="C56" i="48"/>
  <c r="K20" i="48"/>
  <c r="C17" i="37"/>
  <c r="E17" i="37" s="1"/>
  <c r="AI31" i="44"/>
  <c r="AI30" i="44"/>
  <c r="AG34" i="38"/>
  <c r="AF34" i="38"/>
  <c r="AG32" i="38"/>
  <c r="AF32" i="38"/>
  <c r="AG31" i="38"/>
  <c r="AF31" i="38"/>
  <c r="AG30" i="38"/>
  <c r="AF30" i="38"/>
  <c r="AG29" i="38"/>
  <c r="AF29" i="38"/>
  <c r="AG28" i="38"/>
  <c r="AF28" i="38"/>
  <c r="AG27" i="38"/>
  <c r="AF27" i="38"/>
  <c r="AG26" i="38"/>
  <c r="AF26" i="38"/>
  <c r="AG25" i="38"/>
  <c r="AF25" i="38"/>
  <c r="AG24" i="38"/>
  <c r="AG23" i="38"/>
  <c r="AF23" i="38"/>
  <c r="AG22" i="38"/>
  <c r="AG21" i="38"/>
  <c r="AG20" i="38"/>
  <c r="AG19" i="38"/>
  <c r="AG18" i="38"/>
  <c r="AF18" i="38"/>
  <c r="AG17" i="38"/>
  <c r="AG16" i="38"/>
  <c r="AG15" i="38"/>
  <c r="AG14" i="38"/>
  <c r="AG13" i="38"/>
  <c r="AG12" i="38"/>
  <c r="AG11" i="38"/>
  <c r="AG10" i="38"/>
  <c r="AG9" i="38"/>
  <c r="AG8" i="38"/>
  <c r="AG7" i="38"/>
  <c r="AG6" i="38"/>
  <c r="AG5" i="38"/>
  <c r="AF5" i="38"/>
  <c r="AG4" i="38"/>
  <c r="AG3" i="38"/>
  <c r="AG2" i="38"/>
  <c r="AB36" i="38"/>
  <c r="AA36" i="38"/>
  <c r="Z36" i="38"/>
  <c r="AC36" i="38"/>
  <c r="AI34" i="38"/>
  <c r="AH34" i="38"/>
  <c r="AC34" i="38"/>
  <c r="AI32" i="38"/>
  <c r="AH32" i="38"/>
  <c r="AC32" i="38"/>
  <c r="AI31" i="38"/>
  <c r="AH31" i="38"/>
  <c r="AC31" i="38"/>
  <c r="AI30" i="38"/>
  <c r="AH30" i="38"/>
  <c r="AC30" i="38"/>
  <c r="AI29" i="38"/>
  <c r="AH29" i="38"/>
  <c r="AC29" i="38"/>
  <c r="AI28" i="38"/>
  <c r="AH28" i="38"/>
  <c r="AC28" i="38"/>
  <c r="AI27" i="38"/>
  <c r="AH27" i="38"/>
  <c r="AC27" i="38"/>
  <c r="AI26" i="38"/>
  <c r="AH26" i="38"/>
  <c r="AC26" i="38"/>
  <c r="AI25" i="38"/>
  <c r="AH25" i="38"/>
  <c r="AC25" i="38"/>
  <c r="AI24" i="38"/>
  <c r="AH24" i="38"/>
  <c r="AC24" i="38"/>
  <c r="AI23" i="38"/>
  <c r="AH23" i="38"/>
  <c r="AC23" i="38"/>
  <c r="AI22" i="38"/>
  <c r="AH22" i="38"/>
  <c r="AC22" i="38"/>
  <c r="AI21" i="38"/>
  <c r="AH21" i="38"/>
  <c r="AC21" i="38"/>
  <c r="AI20" i="38"/>
  <c r="AH20" i="38"/>
  <c r="AC20" i="38"/>
  <c r="AI19" i="38"/>
  <c r="AH19" i="38"/>
  <c r="AC19" i="38"/>
  <c r="AI18" i="38"/>
  <c r="AH18" i="38"/>
  <c r="AC18" i="38"/>
  <c r="AI17" i="38"/>
  <c r="AH17" i="38"/>
  <c r="AC17" i="38"/>
  <c r="AI16" i="38"/>
  <c r="AH16" i="38"/>
  <c r="AC16" i="38"/>
  <c r="AI15" i="38"/>
  <c r="AH15" i="38"/>
  <c r="AC15" i="38"/>
  <c r="AI14" i="38"/>
  <c r="AH14" i="38"/>
  <c r="AC14" i="38"/>
  <c r="AI13" i="38"/>
  <c r="AH13" i="38"/>
  <c r="AC13" i="38"/>
  <c r="AI12" i="38"/>
  <c r="AH12" i="38"/>
  <c r="AC12" i="38"/>
  <c r="AI11" i="38"/>
  <c r="AH11" i="38"/>
  <c r="AC11" i="38"/>
  <c r="AI10" i="38"/>
  <c r="AH10" i="38"/>
  <c r="AC10" i="38"/>
  <c r="AI9" i="38"/>
  <c r="AH9" i="38"/>
  <c r="AC9" i="38"/>
  <c r="AI8" i="38"/>
  <c r="AH8" i="38"/>
  <c r="AC8" i="38"/>
  <c r="AI7" i="38"/>
  <c r="AH7" i="38"/>
  <c r="AC7" i="38"/>
  <c r="AI6" i="38"/>
  <c r="AH6" i="38"/>
  <c r="AC6" i="38"/>
  <c r="AI5" i="38"/>
  <c r="AH5" i="38"/>
  <c r="AC5" i="38"/>
  <c r="AI4" i="38"/>
  <c r="AH4" i="38"/>
  <c r="AC4" i="38"/>
  <c r="AI3" i="38"/>
  <c r="AH3" i="38"/>
  <c r="AC3" i="38"/>
  <c r="AI2" i="38"/>
  <c r="AH2" i="38"/>
  <c r="AC2" i="38"/>
  <c r="AA72" i="36"/>
  <c r="AA74" i="36" s="1"/>
  <c r="AB72" i="36"/>
  <c r="AB74" i="36" s="1"/>
  <c r="AC72" i="36"/>
  <c r="AC74" i="36" s="1"/>
  <c r="AD72" i="36"/>
  <c r="AE72" i="36"/>
  <c r="AE74" i="36" s="1"/>
  <c r="AE73" i="36"/>
  <c r="AF72" i="36"/>
  <c r="AF74" i="36" s="1"/>
  <c r="AG72" i="36"/>
  <c r="AG74" i="36" s="1"/>
  <c r="AH72" i="36"/>
  <c r="AH74" i="36" s="1"/>
  <c r="AI72" i="36"/>
  <c r="AI74" i="36" s="1"/>
  <c r="AJ72" i="36"/>
  <c r="AJ74" i="36" s="1"/>
  <c r="AK72" i="36"/>
  <c r="AK74" i="36" s="1"/>
  <c r="Z72" i="36"/>
  <c r="Z74" i="36" s="1"/>
  <c r="AI33" i="36"/>
  <c r="AI35" i="36" s="1"/>
  <c r="AK73" i="36"/>
  <c r="AJ73" i="36"/>
  <c r="AI73" i="36"/>
  <c r="AH73" i="36"/>
  <c r="AG73" i="36"/>
  <c r="AF73" i="36"/>
  <c r="AD73" i="36"/>
  <c r="AQ73" i="36"/>
  <c r="AC73" i="36"/>
  <c r="AB73" i="36"/>
  <c r="AM73" i="36"/>
  <c r="AA73" i="36"/>
  <c r="Z73" i="36"/>
  <c r="AK66" i="36"/>
  <c r="AK68" i="36" s="1"/>
  <c r="AJ66" i="36"/>
  <c r="AJ68" i="36" s="1"/>
  <c r="AI66" i="36"/>
  <c r="AS66" i="36" s="1"/>
  <c r="AH66" i="36"/>
  <c r="AH68" i="36" s="1"/>
  <c r="AG66" i="36"/>
  <c r="AG68" i="36" s="1"/>
  <c r="AF66" i="36"/>
  <c r="AR66" i="36" s="1"/>
  <c r="AE66" i="36"/>
  <c r="AE68" i="36" s="1"/>
  <c r="AD66" i="36"/>
  <c r="AD68" i="36" s="1"/>
  <c r="AC66" i="36"/>
  <c r="AC68" i="36" s="1"/>
  <c r="AQ68" i="36" s="1"/>
  <c r="AB66" i="36"/>
  <c r="AB68" i="36" s="1"/>
  <c r="AA66" i="36"/>
  <c r="AA68" i="36" s="1"/>
  <c r="Z66" i="36"/>
  <c r="AP66" i="36" s="1"/>
  <c r="AK58" i="36"/>
  <c r="AJ58" i="36"/>
  <c r="AI58" i="36"/>
  <c r="AH58" i="36"/>
  <c r="AG58" i="36"/>
  <c r="AF58" i="36"/>
  <c r="AR58" i="36"/>
  <c r="AE58" i="36"/>
  <c r="AD58" i="36"/>
  <c r="AC58" i="36"/>
  <c r="AB58" i="36"/>
  <c r="AA58" i="36"/>
  <c r="Z58" i="36"/>
  <c r="AR73" i="36"/>
  <c r="H56" i="37"/>
  <c r="AI24" i="44"/>
  <c r="AJ71" i="24"/>
  <c r="AK71" i="24"/>
  <c r="AL71" i="24"/>
  <c r="AM71" i="24"/>
  <c r="C184" i="21"/>
  <c r="C154" i="21"/>
  <c r="C13" i="21"/>
  <c r="AG471" i="21"/>
  <c r="AG138" i="21"/>
  <c r="AG450" i="21"/>
  <c r="AI583" i="21"/>
  <c r="AI585" i="21"/>
  <c r="AJ583" i="21"/>
  <c r="AJ585" i="21"/>
  <c r="AK583" i="21"/>
  <c r="AK585" i="21"/>
  <c r="AL583" i="21"/>
  <c r="AL585" i="21"/>
  <c r="AM583" i="21"/>
  <c r="AN583" i="21"/>
  <c r="AN585" i="21"/>
  <c r="AO583" i="21"/>
  <c r="AO585" i="21"/>
  <c r="AP583" i="21"/>
  <c r="AP585" i="21"/>
  <c r="AQ583" i="21"/>
  <c r="AQ585" i="21"/>
  <c r="AH583" i="21"/>
  <c r="AH585" i="21"/>
  <c r="P586" i="21"/>
  <c r="AM585" i="21"/>
  <c r="AG585" i="21"/>
  <c r="AF585" i="21"/>
  <c r="AC585" i="21"/>
  <c r="AB585" i="21"/>
  <c r="AA585" i="21"/>
  <c r="Z585" i="21"/>
  <c r="Y585" i="21"/>
  <c r="X585" i="21"/>
  <c r="W585" i="21"/>
  <c r="V585" i="21"/>
  <c r="U585" i="21"/>
  <c r="T585" i="21"/>
  <c r="S585" i="21"/>
  <c r="R585" i="21"/>
  <c r="P585" i="21"/>
  <c r="O585" i="21"/>
  <c r="N585" i="21"/>
  <c r="M585" i="21"/>
  <c r="L585" i="21"/>
  <c r="K585" i="21"/>
  <c r="J585" i="21"/>
  <c r="I585" i="21"/>
  <c r="H585" i="21"/>
  <c r="G585" i="21"/>
  <c r="F585" i="21"/>
  <c r="E585" i="21"/>
  <c r="D585" i="21"/>
  <c r="AR584" i="21"/>
  <c r="AD583" i="21"/>
  <c r="AD585" i="21"/>
  <c r="C583" i="21"/>
  <c r="P382" i="21"/>
  <c r="AQ381" i="21"/>
  <c r="AP381" i="21"/>
  <c r="AO381" i="21"/>
  <c r="AN381" i="21"/>
  <c r="AM381" i="21"/>
  <c r="AL381" i="21"/>
  <c r="AK381" i="21"/>
  <c r="AJ381" i="21"/>
  <c r="AI381" i="21"/>
  <c r="AH381" i="21"/>
  <c r="AG381" i="21"/>
  <c r="AF381" i="21"/>
  <c r="AC381" i="21"/>
  <c r="AB381" i="21"/>
  <c r="AA381" i="21"/>
  <c r="Z381" i="21"/>
  <c r="Y381" i="21"/>
  <c r="X381" i="21"/>
  <c r="W381" i="21"/>
  <c r="V381" i="21"/>
  <c r="U381" i="21"/>
  <c r="T381" i="21"/>
  <c r="S381" i="21"/>
  <c r="R381" i="21"/>
  <c r="P381" i="21"/>
  <c r="O381" i="21"/>
  <c r="N381" i="21"/>
  <c r="M381" i="21"/>
  <c r="L381" i="21"/>
  <c r="K381" i="21"/>
  <c r="J381" i="21"/>
  <c r="I381" i="21"/>
  <c r="H381" i="21"/>
  <c r="G381" i="21"/>
  <c r="F381" i="21"/>
  <c r="E381" i="21"/>
  <c r="D381" i="21"/>
  <c r="AR380" i="21"/>
  <c r="AR379" i="21"/>
  <c r="AD379" i="21"/>
  <c r="AD381" i="21"/>
  <c r="C379" i="21"/>
  <c r="P174" i="21"/>
  <c r="AQ173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C173" i="21"/>
  <c r="AB173" i="21"/>
  <c r="AA173" i="21"/>
  <c r="Z173" i="21"/>
  <c r="Y173" i="21"/>
  <c r="X173" i="21"/>
  <c r="W173" i="21"/>
  <c r="V173" i="21"/>
  <c r="U173" i="21"/>
  <c r="T173" i="21"/>
  <c r="S173" i="21"/>
  <c r="R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AR172" i="21"/>
  <c r="AR171" i="21"/>
  <c r="AD171" i="21"/>
  <c r="AD173" i="21"/>
  <c r="C171" i="21"/>
  <c r="AR583" i="21"/>
  <c r="AR586" i="21"/>
  <c r="AR585" i="21"/>
  <c r="AD586" i="21"/>
  <c r="AR382" i="21"/>
  <c r="AR381" i="21"/>
  <c r="AD382" i="21"/>
  <c r="AR174" i="21"/>
  <c r="AR173" i="21"/>
  <c r="AD174" i="21"/>
  <c r="AH304" i="21"/>
  <c r="AG576" i="21"/>
  <c r="AH576" i="21"/>
  <c r="AI576" i="21"/>
  <c r="AJ576" i="21"/>
  <c r="AK576" i="21"/>
  <c r="AL576" i="21"/>
  <c r="AM576" i="21"/>
  <c r="AN576" i="21"/>
  <c r="AO576" i="21"/>
  <c r="AP576" i="21"/>
  <c r="AQ576" i="21"/>
  <c r="AF576" i="21"/>
  <c r="AG575" i="21"/>
  <c r="AH575" i="21"/>
  <c r="AI575" i="21"/>
  <c r="AJ575" i="21"/>
  <c r="AK575" i="21"/>
  <c r="AL575" i="21"/>
  <c r="AM575" i="21"/>
  <c r="AN575" i="21"/>
  <c r="AO575" i="21"/>
  <c r="AP575" i="21"/>
  <c r="AQ575" i="21"/>
  <c r="AF575" i="21"/>
  <c r="AI556" i="21"/>
  <c r="AJ556" i="21"/>
  <c r="AG556" i="21"/>
  <c r="AH557" i="21"/>
  <c r="AJ557" i="21"/>
  <c r="AK557" i="21"/>
  <c r="AL557" i="21"/>
  <c r="AI557" i="21"/>
  <c r="AG555" i="21"/>
  <c r="AR576" i="21"/>
  <c r="AI471" i="21"/>
  <c r="AH471" i="21"/>
  <c r="AF567" i="21"/>
  <c r="AG567" i="21"/>
  <c r="AG591" i="21"/>
  <c r="AH591" i="21"/>
  <c r="AI591" i="21"/>
  <c r="AJ591" i="21"/>
  <c r="AK591" i="21"/>
  <c r="AL591" i="21"/>
  <c r="AM591" i="21"/>
  <c r="AN591" i="21"/>
  <c r="AO591" i="21"/>
  <c r="AP591" i="21"/>
  <c r="AQ591" i="21"/>
  <c r="AG590" i="21"/>
  <c r="AH590" i="21"/>
  <c r="AI590" i="21"/>
  <c r="AJ590" i="21"/>
  <c r="AK590" i="21"/>
  <c r="AL590" i="21"/>
  <c r="AM590" i="21"/>
  <c r="AN590" i="21"/>
  <c r="AO590" i="21"/>
  <c r="AP590" i="21"/>
  <c r="AQ590" i="21"/>
  <c r="AG589" i="21"/>
  <c r="AH589" i="21"/>
  <c r="AI589" i="21"/>
  <c r="AJ589" i="21"/>
  <c r="AK589" i="21"/>
  <c r="AL589" i="21"/>
  <c r="AM589" i="21"/>
  <c r="AN589" i="21"/>
  <c r="AO589" i="21"/>
  <c r="AP589" i="21"/>
  <c r="AQ589" i="21"/>
  <c r="AF589" i="21"/>
  <c r="AF590" i="21"/>
  <c r="AF591" i="21"/>
  <c r="C589" i="21"/>
  <c r="AD589" i="21"/>
  <c r="C590" i="21"/>
  <c r="AD590" i="21"/>
  <c r="C591" i="21"/>
  <c r="AD591" i="21"/>
  <c r="AR387" i="21"/>
  <c r="C385" i="21"/>
  <c r="AD385" i="21"/>
  <c r="AR385" i="21"/>
  <c r="C386" i="21"/>
  <c r="AD386" i="21"/>
  <c r="AR386" i="21"/>
  <c r="C387" i="21"/>
  <c r="AD387" i="21"/>
  <c r="AR179" i="21"/>
  <c r="C179" i="21"/>
  <c r="AR177" i="21"/>
  <c r="AR178" i="21"/>
  <c r="AD177" i="21"/>
  <c r="AD178" i="21"/>
  <c r="C177" i="21"/>
  <c r="C178" i="21"/>
  <c r="AR589" i="21"/>
  <c r="AR591" i="21"/>
  <c r="AR590" i="21"/>
  <c r="M20" i="33"/>
  <c r="AG557" i="21"/>
  <c r="AF557" i="21"/>
  <c r="C6" i="44"/>
  <c r="AG27" i="21"/>
  <c r="AW5" i="21"/>
  <c r="AG61" i="21"/>
  <c r="AW7" i="21"/>
  <c r="AG147" i="21"/>
  <c r="AW14" i="21"/>
  <c r="AH27" i="21"/>
  <c r="AX5" i="21"/>
  <c r="AH61" i="21"/>
  <c r="AX7" i="21"/>
  <c r="AH147" i="21"/>
  <c r="AX14" i="21"/>
  <c r="AI27" i="21"/>
  <c r="AY5" i="21"/>
  <c r="AI61" i="21"/>
  <c r="AY7" i="21"/>
  <c r="AI147" i="21"/>
  <c r="AY14" i="21"/>
  <c r="AI555" i="21"/>
  <c r="AI560" i="21"/>
  <c r="AY46" i="21"/>
  <c r="AJ27" i="21"/>
  <c r="AZ5" i="21"/>
  <c r="AJ61" i="21"/>
  <c r="AZ7" i="21"/>
  <c r="AJ147" i="21"/>
  <c r="AZ14" i="21"/>
  <c r="AK27" i="21"/>
  <c r="BA5" i="21"/>
  <c r="AK61" i="21"/>
  <c r="BA7" i="21"/>
  <c r="AK147" i="21"/>
  <c r="BA14" i="21"/>
  <c r="AQ27" i="21"/>
  <c r="BG5" i="21"/>
  <c r="AQ61" i="21"/>
  <c r="BG7" i="21"/>
  <c r="AQ147" i="21"/>
  <c r="BG14" i="21"/>
  <c r="AF520" i="21"/>
  <c r="AV44" i="21"/>
  <c r="AG452" i="21"/>
  <c r="AW39" i="21"/>
  <c r="AH450" i="21"/>
  <c r="AH452" i="21"/>
  <c r="AX39" i="21"/>
  <c r="AI450" i="21"/>
  <c r="AI452" i="21"/>
  <c r="AY39" i="21"/>
  <c r="AJ450" i="21"/>
  <c r="AJ452" i="21"/>
  <c r="AZ39" i="21"/>
  <c r="AK450" i="21"/>
  <c r="AK452" i="21"/>
  <c r="BA39" i="21"/>
  <c r="AL450" i="21"/>
  <c r="AL452" i="21"/>
  <c r="BB39" i="21"/>
  <c r="AM450" i="21"/>
  <c r="AM452" i="21"/>
  <c r="BC39" i="21"/>
  <c r="AN450" i="21"/>
  <c r="AN452" i="21"/>
  <c r="BD39" i="21"/>
  <c r="AO450" i="21"/>
  <c r="AO452" i="21"/>
  <c r="BE39" i="21"/>
  <c r="AP450" i="21"/>
  <c r="AP452" i="21"/>
  <c r="BF39" i="21"/>
  <c r="AQ450" i="21"/>
  <c r="AQ452" i="21"/>
  <c r="BG39" i="21"/>
  <c r="AF444" i="21"/>
  <c r="AR444" i="21"/>
  <c r="AF445" i="21"/>
  <c r="AR445" i="21"/>
  <c r="AF446" i="21"/>
  <c r="AR446" i="21"/>
  <c r="AF447" i="21"/>
  <c r="AR447" i="21"/>
  <c r="AF448" i="21"/>
  <c r="AR448" i="21"/>
  <c r="AF449" i="21"/>
  <c r="AR449" i="21"/>
  <c r="AF450" i="21"/>
  <c r="AF393" i="21"/>
  <c r="AV33" i="21"/>
  <c r="AF375" i="21"/>
  <c r="AV32" i="21"/>
  <c r="AG367" i="21"/>
  <c r="AW31" i="21"/>
  <c r="AH367" i="21"/>
  <c r="AX31" i="21"/>
  <c r="AI367" i="21"/>
  <c r="AY31" i="21"/>
  <c r="AJ367" i="21"/>
  <c r="AZ31" i="21"/>
  <c r="AK367" i="21"/>
  <c r="BA31" i="21"/>
  <c r="AL367" i="21"/>
  <c r="BB31" i="21"/>
  <c r="AM367" i="21"/>
  <c r="BC31" i="21"/>
  <c r="AN367" i="21"/>
  <c r="BD31" i="21"/>
  <c r="AO367" i="21"/>
  <c r="BE31" i="21"/>
  <c r="AP367" i="21"/>
  <c r="BF31" i="21"/>
  <c r="AQ367" i="21"/>
  <c r="BG31" i="21"/>
  <c r="AF367" i="21"/>
  <c r="AV31" i="21"/>
  <c r="AF356" i="21"/>
  <c r="AV30" i="21"/>
  <c r="AG347" i="21"/>
  <c r="AW29" i="21"/>
  <c r="AH347" i="21"/>
  <c r="AX29" i="21"/>
  <c r="AI347" i="21"/>
  <c r="AY29" i="21"/>
  <c r="AJ347" i="21"/>
  <c r="AZ29" i="21"/>
  <c r="AK347" i="21"/>
  <c r="BA29" i="21"/>
  <c r="AL347" i="21"/>
  <c r="BB29" i="21"/>
  <c r="AM347" i="21"/>
  <c r="BC29" i="21"/>
  <c r="AN347" i="21"/>
  <c r="BD29" i="21"/>
  <c r="AO347" i="21"/>
  <c r="BE29" i="21"/>
  <c r="AP347" i="21"/>
  <c r="BF29" i="21"/>
  <c r="AQ347" i="21"/>
  <c r="BG29" i="21"/>
  <c r="AF347" i="21"/>
  <c r="AV29" i="21"/>
  <c r="AF316" i="21"/>
  <c r="AV28" i="21"/>
  <c r="AF309" i="21"/>
  <c r="AV27" i="21"/>
  <c r="AF300" i="21"/>
  <c r="AV26" i="21"/>
  <c r="AG291" i="21"/>
  <c r="AW25" i="21"/>
  <c r="AH291" i="21"/>
  <c r="AX25" i="21"/>
  <c r="AI291" i="21"/>
  <c r="AY25" i="21"/>
  <c r="AJ291" i="21"/>
  <c r="AZ25" i="21"/>
  <c r="AK291" i="21"/>
  <c r="BA25" i="21"/>
  <c r="AL291" i="21"/>
  <c r="BB25" i="21"/>
  <c r="AM291" i="21"/>
  <c r="BC25" i="21"/>
  <c r="AN291" i="21"/>
  <c r="BD25" i="21"/>
  <c r="AO291" i="21"/>
  <c r="BE25" i="21"/>
  <c r="AP291" i="21"/>
  <c r="BF25" i="21"/>
  <c r="AQ291" i="21"/>
  <c r="BG25" i="21"/>
  <c r="AF291" i="21"/>
  <c r="AV25" i="21"/>
  <c r="AF270" i="21"/>
  <c r="AV24" i="21"/>
  <c r="AF248" i="21"/>
  <c r="AV23" i="21"/>
  <c r="AF236" i="21"/>
  <c r="AV22" i="21"/>
  <c r="AG224" i="21"/>
  <c r="AW21" i="21"/>
  <c r="AH224" i="21"/>
  <c r="AX21" i="21"/>
  <c r="AI224" i="21"/>
  <c r="AY21" i="21"/>
  <c r="AJ224" i="21"/>
  <c r="AZ21" i="21"/>
  <c r="AK224" i="21"/>
  <c r="BA21" i="21"/>
  <c r="AL224" i="21"/>
  <c r="BB21" i="21"/>
  <c r="AM224" i="21"/>
  <c r="BC21" i="21"/>
  <c r="AN224" i="21"/>
  <c r="BD21" i="21"/>
  <c r="AO224" i="21"/>
  <c r="BE21" i="21"/>
  <c r="AP224" i="21"/>
  <c r="BF21" i="21"/>
  <c r="AQ224" i="21"/>
  <c r="BG21" i="21"/>
  <c r="AF224" i="21"/>
  <c r="AV21" i="21"/>
  <c r="AF167" i="21"/>
  <c r="AV16" i="21"/>
  <c r="AF159" i="21"/>
  <c r="AV15" i="21"/>
  <c r="AF147" i="21"/>
  <c r="AV14" i="21"/>
  <c r="AF138" i="21"/>
  <c r="AV12" i="21"/>
  <c r="AF107" i="21"/>
  <c r="AV11" i="21"/>
  <c r="AF91" i="21"/>
  <c r="AV9" i="21"/>
  <c r="AF100" i="21"/>
  <c r="AV10" i="21"/>
  <c r="AG82" i="21"/>
  <c r="AW8" i="21"/>
  <c r="AH82" i="21"/>
  <c r="AX8" i="21"/>
  <c r="AI82" i="21"/>
  <c r="AY8" i="21"/>
  <c r="AJ82" i="21"/>
  <c r="AZ8" i="21"/>
  <c r="AK82" i="21"/>
  <c r="BA8" i="21"/>
  <c r="AL82" i="21"/>
  <c r="BB8" i="21"/>
  <c r="AM82" i="21"/>
  <c r="BC8" i="21"/>
  <c r="AN82" i="21"/>
  <c r="BD8" i="21"/>
  <c r="AO82" i="21"/>
  <c r="BE8" i="21"/>
  <c r="AP82" i="21"/>
  <c r="BF8" i="21"/>
  <c r="AQ82" i="21"/>
  <c r="BG8" i="21"/>
  <c r="AF82" i="21"/>
  <c r="AV8" i="21"/>
  <c r="AF61" i="21"/>
  <c r="AV7" i="21"/>
  <c r="AF39" i="21"/>
  <c r="AV6" i="21"/>
  <c r="AF27" i="21"/>
  <c r="AV5" i="21"/>
  <c r="AG15" i="21"/>
  <c r="AW4" i="21"/>
  <c r="AH15" i="21"/>
  <c r="AX4" i="21"/>
  <c r="AI15" i="21"/>
  <c r="AY4" i="21"/>
  <c r="AJ15" i="21"/>
  <c r="AZ4" i="21"/>
  <c r="AK15" i="21"/>
  <c r="BA4" i="21"/>
  <c r="AL15" i="21"/>
  <c r="BB4" i="21"/>
  <c r="AM15" i="21"/>
  <c r="BC4" i="21"/>
  <c r="AN15" i="21"/>
  <c r="BD4" i="21"/>
  <c r="AO15" i="21"/>
  <c r="BE4" i="21"/>
  <c r="AP15" i="21"/>
  <c r="BF4" i="21"/>
  <c r="AQ15" i="21"/>
  <c r="BG4" i="21"/>
  <c r="AF15" i="21"/>
  <c r="AV4" i="21"/>
  <c r="AG438" i="21"/>
  <c r="AF555" i="21"/>
  <c r="AD98" i="21"/>
  <c r="D24" i="49"/>
  <c r="AS33" i="45"/>
  <c r="AE33" i="45"/>
  <c r="Q33" i="45"/>
  <c r="E28" i="45"/>
  <c r="F28" i="45"/>
  <c r="F31" i="45"/>
  <c r="G28" i="45"/>
  <c r="H28" i="45"/>
  <c r="I28" i="45"/>
  <c r="I31" i="45"/>
  <c r="J28" i="45"/>
  <c r="J31" i="45"/>
  <c r="K28" i="45"/>
  <c r="L28" i="45"/>
  <c r="M28" i="45"/>
  <c r="N28" i="45"/>
  <c r="N31" i="45"/>
  <c r="O28" i="45"/>
  <c r="P28" i="45"/>
  <c r="Q28" i="45"/>
  <c r="Q31" i="45"/>
  <c r="S28" i="45"/>
  <c r="S31" i="45"/>
  <c r="T28" i="45"/>
  <c r="U28" i="45"/>
  <c r="V28" i="45"/>
  <c r="W28" i="45"/>
  <c r="W31" i="45"/>
  <c r="X28" i="45"/>
  <c r="Y28" i="45"/>
  <c r="Z28" i="45"/>
  <c r="Z31" i="45"/>
  <c r="AA28" i="45"/>
  <c r="AA31" i="45"/>
  <c r="AB28" i="45"/>
  <c r="AC28" i="45"/>
  <c r="AD28" i="45"/>
  <c r="AE28" i="45"/>
  <c r="AE31" i="45"/>
  <c r="AG28" i="45"/>
  <c r="AH28" i="45"/>
  <c r="AI28" i="45"/>
  <c r="AI31" i="45"/>
  <c r="AJ28" i="45"/>
  <c r="AJ31" i="45"/>
  <c r="AK28" i="45"/>
  <c r="AL28" i="45"/>
  <c r="AM28" i="45"/>
  <c r="AN28" i="45"/>
  <c r="AN31" i="45"/>
  <c r="AO28" i="45"/>
  <c r="AP28" i="45"/>
  <c r="AQ28" i="45"/>
  <c r="AQ31" i="45"/>
  <c r="AR28" i="45"/>
  <c r="AR31" i="45"/>
  <c r="AS28" i="45"/>
  <c r="E29" i="45"/>
  <c r="F29" i="45"/>
  <c r="G29" i="45"/>
  <c r="H29" i="45"/>
  <c r="I29" i="45"/>
  <c r="J29" i="45"/>
  <c r="K29" i="45"/>
  <c r="K31" i="45"/>
  <c r="L29" i="45"/>
  <c r="M29" i="45"/>
  <c r="N29" i="45"/>
  <c r="O29" i="45"/>
  <c r="P29" i="45"/>
  <c r="Q29" i="45"/>
  <c r="S29" i="45"/>
  <c r="T29" i="45"/>
  <c r="T31" i="45"/>
  <c r="U29" i="45"/>
  <c r="V29" i="45"/>
  <c r="W29" i="45"/>
  <c r="X29" i="45"/>
  <c r="Y29" i="45"/>
  <c r="Z29" i="45"/>
  <c r="AA29" i="45"/>
  <c r="AB29" i="45"/>
  <c r="AB31" i="45"/>
  <c r="AC29" i="45"/>
  <c r="AD29" i="45"/>
  <c r="AE29" i="45"/>
  <c r="AG29" i="45"/>
  <c r="AH29" i="45"/>
  <c r="AI29" i="45"/>
  <c r="AJ29" i="45"/>
  <c r="AK29" i="45"/>
  <c r="AK31" i="45"/>
  <c r="AL29" i="45"/>
  <c r="AM29" i="45"/>
  <c r="AN29" i="45"/>
  <c r="AO29" i="45"/>
  <c r="AP29" i="45"/>
  <c r="AQ29" i="45"/>
  <c r="AR29" i="45"/>
  <c r="AS29" i="45"/>
  <c r="AS31" i="45"/>
  <c r="E30" i="45"/>
  <c r="F30" i="45"/>
  <c r="G30" i="45"/>
  <c r="H30" i="45"/>
  <c r="I30" i="45"/>
  <c r="J30" i="45"/>
  <c r="K30" i="45"/>
  <c r="L30" i="45"/>
  <c r="L31" i="45"/>
  <c r="M30" i="45"/>
  <c r="N30" i="45"/>
  <c r="O30" i="45"/>
  <c r="P30" i="45"/>
  <c r="Q30" i="45"/>
  <c r="S30" i="45"/>
  <c r="T30" i="45"/>
  <c r="U30" i="45"/>
  <c r="U31" i="45"/>
  <c r="V30" i="45"/>
  <c r="W30" i="45"/>
  <c r="X30" i="45"/>
  <c r="Y30" i="45"/>
  <c r="Z30" i="45"/>
  <c r="AA30" i="45"/>
  <c r="AB30" i="45"/>
  <c r="AC30" i="45"/>
  <c r="AC31" i="45"/>
  <c r="AD30" i="45"/>
  <c r="AE30" i="45"/>
  <c r="AG30" i="45"/>
  <c r="AH30" i="45"/>
  <c r="AI30" i="45"/>
  <c r="AJ30" i="45"/>
  <c r="AK30" i="45"/>
  <c r="AL30" i="45"/>
  <c r="AL31" i="45"/>
  <c r="AM30" i="45"/>
  <c r="AN30" i="45"/>
  <c r="AO30" i="45"/>
  <c r="AP30" i="45"/>
  <c r="AQ30" i="45"/>
  <c r="AR30" i="45"/>
  <c r="AS30" i="45"/>
  <c r="E31" i="45"/>
  <c r="G31" i="45"/>
  <c r="H31" i="45"/>
  <c r="M31" i="45"/>
  <c r="O31" i="45"/>
  <c r="P31" i="45"/>
  <c r="V31" i="45"/>
  <c r="X31" i="45"/>
  <c r="Y31" i="45"/>
  <c r="AD31" i="45"/>
  <c r="AG31" i="45"/>
  <c r="AH31" i="45"/>
  <c r="AM31" i="45"/>
  <c r="AO31" i="45"/>
  <c r="AP31" i="45"/>
  <c r="E19" i="45"/>
  <c r="F19" i="45"/>
  <c r="G19" i="45"/>
  <c r="H19" i="45"/>
  <c r="I19" i="45"/>
  <c r="J19" i="45"/>
  <c r="K19" i="45"/>
  <c r="L19" i="45"/>
  <c r="M19" i="45"/>
  <c r="M25" i="45"/>
  <c r="M37" i="45"/>
  <c r="N19" i="45"/>
  <c r="O19" i="45"/>
  <c r="P19" i="45"/>
  <c r="Q19" i="45"/>
  <c r="S19" i="45"/>
  <c r="T19" i="45"/>
  <c r="U19" i="45"/>
  <c r="V19" i="45"/>
  <c r="W19" i="45"/>
  <c r="W25" i="45"/>
  <c r="W37" i="45"/>
  <c r="X19" i="45"/>
  <c r="Y19" i="45"/>
  <c r="Y25" i="45"/>
  <c r="Y37" i="45"/>
  <c r="Z19" i="45"/>
  <c r="AA19" i="45"/>
  <c r="AB19" i="45"/>
  <c r="AC19" i="45"/>
  <c r="AD19" i="45"/>
  <c r="AE19" i="45"/>
  <c r="AG19" i="45"/>
  <c r="AH19" i="45"/>
  <c r="AH25" i="45"/>
  <c r="AH37" i="45"/>
  <c r="AI19" i="45"/>
  <c r="AI25" i="45"/>
  <c r="AJ19" i="45"/>
  <c r="AK19" i="45"/>
  <c r="AL19" i="45"/>
  <c r="AM19" i="45"/>
  <c r="AM25" i="45"/>
  <c r="AN19" i="45"/>
  <c r="AO19" i="45"/>
  <c r="AP19" i="45"/>
  <c r="AQ19" i="45"/>
  <c r="AR19" i="45"/>
  <c r="AS19" i="45"/>
  <c r="E20" i="45"/>
  <c r="F20" i="45"/>
  <c r="F24" i="45"/>
  <c r="F25" i="45"/>
  <c r="F37" i="45"/>
  <c r="G20" i="45"/>
  <c r="G24" i="45"/>
  <c r="G25" i="45"/>
  <c r="G37" i="45"/>
  <c r="H20" i="45"/>
  <c r="I20" i="45"/>
  <c r="J20" i="45"/>
  <c r="K20" i="45"/>
  <c r="K23" i="45"/>
  <c r="L20" i="45"/>
  <c r="M20" i="45"/>
  <c r="N20" i="45"/>
  <c r="N23" i="45"/>
  <c r="O20" i="45"/>
  <c r="O23" i="45"/>
  <c r="P20" i="45"/>
  <c r="Q20" i="45"/>
  <c r="Q24" i="45"/>
  <c r="S20" i="45"/>
  <c r="S24" i="45"/>
  <c r="S25" i="45"/>
  <c r="S37" i="45"/>
  <c r="T20" i="45"/>
  <c r="T23" i="45"/>
  <c r="U20" i="45"/>
  <c r="V20" i="45"/>
  <c r="W20" i="45"/>
  <c r="W23" i="45"/>
  <c r="X20" i="45"/>
  <c r="X23" i="45"/>
  <c r="Y20" i="45"/>
  <c r="Z20" i="45"/>
  <c r="Z24" i="45"/>
  <c r="AA20" i="45"/>
  <c r="AB20" i="45"/>
  <c r="AB23" i="45"/>
  <c r="AC20" i="45"/>
  <c r="AD20" i="45"/>
  <c r="AE20" i="45"/>
  <c r="AE23" i="45"/>
  <c r="AG20" i="45"/>
  <c r="AG23" i="45"/>
  <c r="AH20" i="45"/>
  <c r="AI20" i="45"/>
  <c r="AJ20" i="45"/>
  <c r="AJ24" i="45"/>
  <c r="AJ25" i="45"/>
  <c r="AK20" i="45"/>
  <c r="AK23" i="45"/>
  <c r="AL20" i="45"/>
  <c r="AM20" i="45"/>
  <c r="AN20" i="45"/>
  <c r="AN24" i="45"/>
  <c r="AN25" i="45"/>
  <c r="AO20" i="45"/>
  <c r="AO24" i="45"/>
  <c r="AO25" i="45"/>
  <c r="AP20" i="45"/>
  <c r="AQ20" i="45"/>
  <c r="AR20" i="45"/>
  <c r="AS20" i="45"/>
  <c r="AS24" i="45"/>
  <c r="AS25" i="45"/>
  <c r="AS37" i="45"/>
  <c r="E21" i="45"/>
  <c r="F21" i="45"/>
  <c r="G21" i="45"/>
  <c r="H21" i="45"/>
  <c r="H23" i="45"/>
  <c r="I21" i="45"/>
  <c r="J21" i="45"/>
  <c r="J24" i="45"/>
  <c r="J25" i="45"/>
  <c r="J37" i="45"/>
  <c r="K21" i="45"/>
  <c r="K24" i="45"/>
  <c r="K25" i="45"/>
  <c r="K37" i="45"/>
  <c r="L21" i="45"/>
  <c r="L24" i="45"/>
  <c r="L25" i="45"/>
  <c r="L37" i="45"/>
  <c r="M21" i="45"/>
  <c r="N21" i="45"/>
  <c r="O21" i="45"/>
  <c r="P21" i="45"/>
  <c r="P23" i="45"/>
  <c r="Q21" i="45"/>
  <c r="S21" i="45"/>
  <c r="T21" i="45"/>
  <c r="U21" i="45"/>
  <c r="V21" i="45"/>
  <c r="W21" i="45"/>
  <c r="X21" i="45"/>
  <c r="Y21" i="45"/>
  <c r="Y24" i="45"/>
  <c r="Z21" i="45"/>
  <c r="AA21" i="45"/>
  <c r="AB21" i="45"/>
  <c r="AC21" i="45"/>
  <c r="AC24" i="45"/>
  <c r="AC25" i="45"/>
  <c r="AC37" i="45"/>
  <c r="AD21" i="45"/>
  <c r="AE21" i="45"/>
  <c r="AG21" i="45"/>
  <c r="AH21" i="45"/>
  <c r="AH24" i="45"/>
  <c r="AI21" i="45"/>
  <c r="AJ21" i="45"/>
  <c r="AK21" i="45"/>
  <c r="AK24" i="45"/>
  <c r="AK25" i="45"/>
  <c r="AL21" i="45"/>
  <c r="AM21" i="45"/>
  <c r="AN21" i="45"/>
  <c r="AO21" i="45"/>
  <c r="AP21" i="45"/>
  <c r="AP23" i="45"/>
  <c r="AQ21" i="45"/>
  <c r="AR21" i="45"/>
  <c r="AR24" i="45"/>
  <c r="AR25" i="45"/>
  <c r="AS21" i="45"/>
  <c r="E22" i="45"/>
  <c r="F22" i="45"/>
  <c r="G22" i="45"/>
  <c r="H22" i="45"/>
  <c r="I22" i="45"/>
  <c r="I23" i="45"/>
  <c r="J22" i="45"/>
  <c r="K22" i="45"/>
  <c r="L22" i="45"/>
  <c r="M22" i="45"/>
  <c r="N22" i="45"/>
  <c r="O22" i="45"/>
  <c r="P22" i="45"/>
  <c r="Q22" i="45"/>
  <c r="Q23" i="45"/>
  <c r="S22" i="45"/>
  <c r="T22" i="45"/>
  <c r="U22" i="45"/>
  <c r="V22" i="45"/>
  <c r="V24" i="45"/>
  <c r="V25" i="45"/>
  <c r="V37" i="45"/>
  <c r="W22" i="45"/>
  <c r="X22" i="45"/>
  <c r="Y22" i="45"/>
  <c r="Z22" i="45"/>
  <c r="Z23" i="45"/>
  <c r="AA22" i="45"/>
  <c r="AB22" i="45"/>
  <c r="AC22" i="45"/>
  <c r="AD22" i="45"/>
  <c r="AE22" i="45"/>
  <c r="AG22" i="45"/>
  <c r="AH22" i="45"/>
  <c r="AI22" i="45"/>
  <c r="AI23" i="45"/>
  <c r="AJ22" i="45"/>
  <c r="AK22" i="45"/>
  <c r="AL22" i="45"/>
  <c r="AM22" i="45"/>
  <c r="AN22" i="45"/>
  <c r="AO22" i="45"/>
  <c r="AP22" i="45"/>
  <c r="AQ22" i="45"/>
  <c r="AQ23" i="45"/>
  <c r="AR22" i="45"/>
  <c r="AS22" i="45"/>
  <c r="E23" i="45"/>
  <c r="J23" i="45"/>
  <c r="L23" i="45"/>
  <c r="M23" i="45"/>
  <c r="S23" i="45"/>
  <c r="U23" i="45"/>
  <c r="V23" i="45"/>
  <c r="AA23" i="45"/>
  <c r="AC23" i="45"/>
  <c r="AD23" i="45"/>
  <c r="AJ23" i="45"/>
  <c r="AL23" i="45"/>
  <c r="AM23" i="45"/>
  <c r="AR23" i="45"/>
  <c r="E24" i="45"/>
  <c r="H24" i="45"/>
  <c r="H25" i="45"/>
  <c r="H37" i="45"/>
  <c r="M24" i="45"/>
  <c r="T24" i="45"/>
  <c r="T25" i="45"/>
  <c r="T37" i="45"/>
  <c r="U24" i="45"/>
  <c r="U25" i="45"/>
  <c r="U37" i="45"/>
  <c r="W24" i="45"/>
  <c r="X24" i="45"/>
  <c r="X25" i="45"/>
  <c r="X37" i="45"/>
  <c r="AA24" i="45"/>
  <c r="AA25" i="45"/>
  <c r="AA37" i="45"/>
  <c r="AB24" i="45"/>
  <c r="AB25" i="45"/>
  <c r="AB37" i="45"/>
  <c r="AD24" i="45"/>
  <c r="AG24" i="45"/>
  <c r="AG25" i="45"/>
  <c r="AG37" i="45"/>
  <c r="AI24" i="45"/>
  <c r="AL24" i="45"/>
  <c r="AL25" i="45"/>
  <c r="AM24" i="45"/>
  <c r="AP24" i="45"/>
  <c r="AP25" i="45"/>
  <c r="E25" i="45"/>
  <c r="E37" i="45"/>
  <c r="AD25" i="45"/>
  <c r="AD37" i="45"/>
  <c r="E15" i="45"/>
  <c r="F15" i="45"/>
  <c r="G15" i="45"/>
  <c r="H15" i="45"/>
  <c r="I15" i="45"/>
  <c r="J15" i="45"/>
  <c r="K15" i="45"/>
  <c r="L15" i="45"/>
  <c r="M15" i="45"/>
  <c r="N15" i="45"/>
  <c r="O15" i="45"/>
  <c r="P15" i="45"/>
  <c r="Q15" i="45"/>
  <c r="S15" i="45"/>
  <c r="T15" i="45"/>
  <c r="U15" i="45"/>
  <c r="V15" i="45"/>
  <c r="W15" i="45"/>
  <c r="X15" i="45"/>
  <c r="Y15" i="45"/>
  <c r="Z15" i="45"/>
  <c r="AA15" i="45"/>
  <c r="AB15" i="45"/>
  <c r="AC15" i="45"/>
  <c r="AD15" i="45"/>
  <c r="AE15" i="45"/>
  <c r="AG15" i="45"/>
  <c r="AH15" i="45"/>
  <c r="AI15" i="45"/>
  <c r="AJ15" i="45"/>
  <c r="AK15" i="45"/>
  <c r="AL15" i="45"/>
  <c r="AM15" i="45"/>
  <c r="AN15" i="45"/>
  <c r="AO15" i="45"/>
  <c r="AP15" i="45"/>
  <c r="AQ15" i="45"/>
  <c r="AR15" i="45"/>
  <c r="AS15" i="45"/>
  <c r="Q16" i="45"/>
  <c r="Q18" i="45"/>
  <c r="AE16" i="45"/>
  <c r="AS16" i="45"/>
  <c r="C6" i="45"/>
  <c r="C7" i="45"/>
  <c r="E8" i="45"/>
  <c r="F8" i="45"/>
  <c r="G8" i="45"/>
  <c r="H8" i="45"/>
  <c r="I8" i="45"/>
  <c r="J8" i="45"/>
  <c r="K8" i="45"/>
  <c r="L8" i="45"/>
  <c r="M8" i="45"/>
  <c r="N8" i="45"/>
  <c r="O8" i="45"/>
  <c r="P8" i="45"/>
  <c r="Q8" i="45"/>
  <c r="S8" i="45"/>
  <c r="T8" i="45"/>
  <c r="U8" i="45"/>
  <c r="V8" i="45"/>
  <c r="W8" i="45"/>
  <c r="X8" i="45"/>
  <c r="Y8" i="45"/>
  <c r="Z8" i="45"/>
  <c r="AA8" i="45"/>
  <c r="AB8" i="45"/>
  <c r="AC8" i="45"/>
  <c r="AD8" i="45"/>
  <c r="AE8" i="45"/>
  <c r="AG8" i="45"/>
  <c r="AH8" i="45"/>
  <c r="AI8" i="45"/>
  <c r="AJ8" i="45"/>
  <c r="AK8" i="45"/>
  <c r="AL8" i="45"/>
  <c r="AM8" i="45"/>
  <c r="AN8" i="45"/>
  <c r="AO8" i="45"/>
  <c r="AP8" i="45"/>
  <c r="AQ8" i="45"/>
  <c r="AR8" i="45"/>
  <c r="AS8" i="45"/>
  <c r="Q9" i="45"/>
  <c r="AE9" i="45"/>
  <c r="AS9" i="45"/>
  <c r="AR575" i="21"/>
  <c r="AF577" i="21"/>
  <c r="AG577" i="21"/>
  <c r="AG579" i="21"/>
  <c r="AW48" i="21"/>
  <c r="AH577" i="21"/>
  <c r="AH579" i="21"/>
  <c r="AX48" i="21"/>
  <c r="AI577" i="21"/>
  <c r="AI579" i="21"/>
  <c r="AY48" i="21"/>
  <c r="AJ577" i="21"/>
  <c r="AK577" i="21"/>
  <c r="AK579" i="21"/>
  <c r="BA48" i="21"/>
  <c r="AL577" i="21"/>
  <c r="AL579" i="21"/>
  <c r="BB48" i="21"/>
  <c r="AM577" i="21"/>
  <c r="AM579" i="21"/>
  <c r="BC48" i="21"/>
  <c r="AN577" i="21"/>
  <c r="AN579" i="21"/>
  <c r="BD48" i="21"/>
  <c r="AO577" i="21"/>
  <c r="AO579" i="21"/>
  <c r="BE48" i="21"/>
  <c r="AP577" i="21"/>
  <c r="AP579" i="21"/>
  <c r="BF48" i="21"/>
  <c r="AQ577" i="21"/>
  <c r="AF578" i="21"/>
  <c r="AG578" i="21"/>
  <c r="AH578" i="21"/>
  <c r="AI578" i="21"/>
  <c r="AJ578" i="21"/>
  <c r="AK578" i="21"/>
  <c r="AL578" i="21"/>
  <c r="AM578" i="21"/>
  <c r="AN578" i="21"/>
  <c r="AO578" i="21"/>
  <c r="AP578" i="21"/>
  <c r="AQ578" i="21"/>
  <c r="C575" i="21"/>
  <c r="C576" i="21"/>
  <c r="C577" i="21"/>
  <c r="D579" i="21"/>
  <c r="E579" i="21"/>
  <c r="F579" i="21"/>
  <c r="G579" i="21"/>
  <c r="H579" i="21"/>
  <c r="I579" i="21"/>
  <c r="J579" i="21"/>
  <c r="K579" i="21"/>
  <c r="L579" i="21"/>
  <c r="M579" i="21"/>
  <c r="N579" i="21"/>
  <c r="O579" i="21"/>
  <c r="P579" i="21"/>
  <c r="P580" i="21"/>
  <c r="C371" i="21"/>
  <c r="AR371" i="21"/>
  <c r="C372" i="21"/>
  <c r="AR372" i="21"/>
  <c r="C373" i="21"/>
  <c r="AR373" i="21"/>
  <c r="AR374" i="21"/>
  <c r="D375" i="21"/>
  <c r="E375" i="21"/>
  <c r="F375" i="21"/>
  <c r="G375" i="21"/>
  <c r="H375" i="21"/>
  <c r="I375" i="21"/>
  <c r="J375" i="21"/>
  <c r="K375" i="21"/>
  <c r="L375" i="21"/>
  <c r="M375" i="21"/>
  <c r="N375" i="21"/>
  <c r="O375" i="21"/>
  <c r="P375" i="21"/>
  <c r="AG375" i="21"/>
  <c r="AW32" i="21"/>
  <c r="AH375" i="21"/>
  <c r="AX32" i="21"/>
  <c r="AI375" i="21"/>
  <c r="AY32" i="21"/>
  <c r="AJ375" i="21"/>
  <c r="AZ32" i="21"/>
  <c r="AK375" i="21"/>
  <c r="BA32" i="21"/>
  <c r="AL375" i="21"/>
  <c r="BB32" i="21"/>
  <c r="AM375" i="21"/>
  <c r="BC32" i="21"/>
  <c r="AN375" i="21"/>
  <c r="BD32" i="21"/>
  <c r="AO375" i="21"/>
  <c r="BE32" i="21"/>
  <c r="AP375" i="21"/>
  <c r="BF32" i="21"/>
  <c r="AQ375" i="21"/>
  <c r="BG32" i="21"/>
  <c r="P376" i="21"/>
  <c r="AR164" i="21"/>
  <c r="AD164" i="21"/>
  <c r="C164" i="21"/>
  <c r="C163" i="21"/>
  <c r="AD163" i="21"/>
  <c r="AR163" i="21"/>
  <c r="C165" i="21"/>
  <c r="AD165" i="21"/>
  <c r="AR165" i="21"/>
  <c r="AR166" i="21"/>
  <c r="D167" i="21"/>
  <c r="E167" i="21"/>
  <c r="F167" i="21"/>
  <c r="G167" i="21"/>
  <c r="H167" i="21"/>
  <c r="I167" i="21"/>
  <c r="J167" i="21"/>
  <c r="K167" i="21"/>
  <c r="L167" i="21"/>
  <c r="M167" i="21"/>
  <c r="N167" i="21"/>
  <c r="O167" i="21"/>
  <c r="P167" i="21"/>
  <c r="R167" i="21"/>
  <c r="S167" i="21"/>
  <c r="T167" i="21"/>
  <c r="U167" i="21"/>
  <c r="V167" i="21"/>
  <c r="W167" i="21"/>
  <c r="X167" i="21"/>
  <c r="Y167" i="21"/>
  <c r="Z167" i="21"/>
  <c r="AA167" i="21"/>
  <c r="AB167" i="21"/>
  <c r="AC167" i="21"/>
  <c r="AG167" i="21"/>
  <c r="AW16" i="21"/>
  <c r="AH167" i="21"/>
  <c r="AX16" i="21"/>
  <c r="AI167" i="21"/>
  <c r="AY16" i="21"/>
  <c r="AJ167" i="21"/>
  <c r="AZ16" i="21"/>
  <c r="AK167" i="21"/>
  <c r="BA16" i="21"/>
  <c r="AL167" i="21"/>
  <c r="BB16" i="21"/>
  <c r="AM167" i="21"/>
  <c r="BC16" i="21"/>
  <c r="AN167" i="21"/>
  <c r="BD16" i="21"/>
  <c r="AO167" i="21"/>
  <c r="BE16" i="21"/>
  <c r="AP167" i="21"/>
  <c r="BF16" i="21"/>
  <c r="AQ167" i="21"/>
  <c r="BG16" i="21"/>
  <c r="P168" i="21"/>
  <c r="AR135" i="21"/>
  <c r="C344" i="21"/>
  <c r="C548" i="21"/>
  <c r="AG548" i="21"/>
  <c r="AH548" i="21"/>
  <c r="AI548" i="21"/>
  <c r="AJ548" i="21"/>
  <c r="AK548" i="21"/>
  <c r="AL548" i="21"/>
  <c r="AM548" i="21"/>
  <c r="AN548" i="21"/>
  <c r="AO548" i="21"/>
  <c r="AP548" i="21"/>
  <c r="AQ548" i="21"/>
  <c r="C135" i="21"/>
  <c r="AF547" i="21"/>
  <c r="AG609" i="21"/>
  <c r="AH609" i="21"/>
  <c r="AI609" i="21"/>
  <c r="AJ609" i="21"/>
  <c r="AK609" i="21"/>
  <c r="AL609" i="21"/>
  <c r="AM609" i="21"/>
  <c r="AN609" i="21"/>
  <c r="AO609" i="21"/>
  <c r="AP609" i="21"/>
  <c r="AQ609" i="21"/>
  <c r="AF609" i="21"/>
  <c r="AF593" i="21"/>
  <c r="AG593" i="21"/>
  <c r="AH593" i="21"/>
  <c r="AI593" i="21"/>
  <c r="AJ593" i="21"/>
  <c r="AK593" i="21"/>
  <c r="AL593" i="21"/>
  <c r="AM593" i="21"/>
  <c r="AN593" i="21"/>
  <c r="AO593" i="21"/>
  <c r="AP593" i="21"/>
  <c r="AQ593" i="21"/>
  <c r="AF594" i="21"/>
  <c r="AG594" i="21"/>
  <c r="AH594" i="21"/>
  <c r="AI594" i="21"/>
  <c r="AJ594" i="21"/>
  <c r="AK594" i="21"/>
  <c r="AL594" i="21"/>
  <c r="AM594" i="21"/>
  <c r="AN594" i="21"/>
  <c r="AO594" i="21"/>
  <c r="AP594" i="21"/>
  <c r="AQ594" i="21"/>
  <c r="AF595" i="21"/>
  <c r="AG595" i="21"/>
  <c r="AH595" i="21"/>
  <c r="AI595" i="21"/>
  <c r="AJ595" i="21"/>
  <c r="AK595" i="21"/>
  <c r="AL595" i="21"/>
  <c r="AM595" i="21"/>
  <c r="AN595" i="21"/>
  <c r="AO595" i="21"/>
  <c r="AP595" i="21"/>
  <c r="AQ595" i="21"/>
  <c r="AF596" i="21"/>
  <c r="AG596" i="21"/>
  <c r="AH596" i="21"/>
  <c r="AI596" i="21"/>
  <c r="AJ596" i="21"/>
  <c r="AK596" i="21"/>
  <c r="AL596" i="21"/>
  <c r="AM596" i="21"/>
  <c r="AN596" i="21"/>
  <c r="AO596" i="21"/>
  <c r="AP596" i="21"/>
  <c r="AQ596" i="21"/>
  <c r="AG592" i="21"/>
  <c r="AH592" i="21"/>
  <c r="AI592" i="21"/>
  <c r="AJ592" i="21"/>
  <c r="AK592" i="21"/>
  <c r="AL592" i="21"/>
  <c r="AM592" i="21"/>
  <c r="AN592" i="21"/>
  <c r="AO592" i="21"/>
  <c r="AP592" i="21"/>
  <c r="AQ592" i="21"/>
  <c r="AF592" i="21"/>
  <c r="AF565" i="21"/>
  <c r="AG565" i="21"/>
  <c r="AH565" i="21"/>
  <c r="AI565" i="21"/>
  <c r="AJ565" i="21"/>
  <c r="AK565" i="21"/>
  <c r="AL565" i="21"/>
  <c r="AM565" i="21"/>
  <c r="AN565" i="21"/>
  <c r="AO565" i="21"/>
  <c r="AP565" i="21"/>
  <c r="AQ565" i="21"/>
  <c r="AF566" i="21"/>
  <c r="AG566" i="21"/>
  <c r="AH566" i="21"/>
  <c r="AI566" i="21"/>
  <c r="AJ566" i="21"/>
  <c r="AK566" i="21"/>
  <c r="AL566" i="21"/>
  <c r="AM566" i="21"/>
  <c r="AN566" i="21"/>
  <c r="AO566" i="21"/>
  <c r="AP566" i="21"/>
  <c r="AQ566" i="21"/>
  <c r="AH567" i="21"/>
  <c r="AI567" i="21"/>
  <c r="AJ567" i="21"/>
  <c r="AK567" i="21"/>
  <c r="AL567" i="21"/>
  <c r="AM567" i="21"/>
  <c r="AN567" i="21"/>
  <c r="AO567" i="21"/>
  <c r="AP567" i="21"/>
  <c r="AQ567" i="21"/>
  <c r="AF568" i="21"/>
  <c r="AG568" i="21"/>
  <c r="AH568" i="21"/>
  <c r="AI568" i="21"/>
  <c r="AJ568" i="21"/>
  <c r="AK568" i="21"/>
  <c r="AL568" i="21"/>
  <c r="AM568" i="21"/>
  <c r="AN568" i="21"/>
  <c r="AO568" i="21"/>
  <c r="AP568" i="21"/>
  <c r="AQ568" i="21"/>
  <c r="AF569" i="21"/>
  <c r="AF604" i="21"/>
  <c r="AG569" i="21"/>
  <c r="AG604" i="21"/>
  <c r="AH569" i="21"/>
  <c r="AH604" i="21"/>
  <c r="AI569" i="21"/>
  <c r="AI604" i="21"/>
  <c r="AJ569" i="21"/>
  <c r="AJ604" i="21"/>
  <c r="AK569" i="21"/>
  <c r="AK604" i="21"/>
  <c r="AL569" i="21"/>
  <c r="AL604" i="21"/>
  <c r="AM569" i="21"/>
  <c r="AM604" i="21"/>
  <c r="AN569" i="21"/>
  <c r="AN604" i="21"/>
  <c r="AO569" i="21"/>
  <c r="AO604" i="21"/>
  <c r="AP569" i="21"/>
  <c r="AP604" i="21"/>
  <c r="AQ569" i="21"/>
  <c r="AQ604" i="21"/>
  <c r="AF570" i="21"/>
  <c r="AG570" i="21"/>
  <c r="AH570" i="21"/>
  <c r="AI570" i="21"/>
  <c r="AJ570" i="21"/>
  <c r="AK570" i="21"/>
  <c r="AL570" i="21"/>
  <c r="AM570" i="21"/>
  <c r="AN570" i="21"/>
  <c r="AO570" i="21"/>
  <c r="AP570" i="21"/>
  <c r="AQ570" i="21"/>
  <c r="AG564" i="21"/>
  <c r="AH564" i="21"/>
  <c r="AI564" i="21"/>
  <c r="AJ564" i="21"/>
  <c r="AK564" i="21"/>
  <c r="AL564" i="21"/>
  <c r="AM564" i="21"/>
  <c r="AN564" i="21"/>
  <c r="AO564" i="21"/>
  <c r="AP564" i="21"/>
  <c r="AQ564" i="21"/>
  <c r="AF564" i="21"/>
  <c r="AF556" i="21"/>
  <c r="AH556" i="21"/>
  <c r="AK556" i="21"/>
  <c r="AL556" i="21"/>
  <c r="AM556" i="21"/>
  <c r="AN556" i="21"/>
  <c r="AO556" i="21"/>
  <c r="AP556" i="21"/>
  <c r="AQ556" i="21"/>
  <c r="AM557" i="21"/>
  <c r="AN557" i="21"/>
  <c r="AO557" i="21"/>
  <c r="AP557" i="21"/>
  <c r="AQ557" i="21"/>
  <c r="AF558" i="21"/>
  <c r="AG558" i="21"/>
  <c r="AH558" i="21"/>
  <c r="AI558" i="21"/>
  <c r="AJ558" i="21"/>
  <c r="AK558" i="21"/>
  <c r="AL558" i="21"/>
  <c r="AM558" i="21"/>
  <c r="AN558" i="21"/>
  <c r="AO558" i="21"/>
  <c r="AP558" i="21"/>
  <c r="AQ558" i="21"/>
  <c r="AF559" i="21"/>
  <c r="AG559" i="21"/>
  <c r="AH559" i="21"/>
  <c r="AI559" i="21"/>
  <c r="AJ559" i="21"/>
  <c r="AK559" i="21"/>
  <c r="AL559" i="21"/>
  <c r="AM559" i="21"/>
  <c r="AN559" i="21"/>
  <c r="AO559" i="21"/>
  <c r="AP559" i="21"/>
  <c r="AQ559" i="21"/>
  <c r="AG560" i="21"/>
  <c r="AW46" i="21"/>
  <c r="AH555" i="21"/>
  <c r="AH560" i="21"/>
  <c r="AX46" i="21"/>
  <c r="AJ555" i="21"/>
  <c r="AJ560" i="21"/>
  <c r="AZ46" i="21"/>
  <c r="AK555" i="21"/>
  <c r="AK560" i="21"/>
  <c r="BA46" i="21"/>
  <c r="AL555" i="21"/>
  <c r="AL560" i="21"/>
  <c r="BB46" i="21"/>
  <c r="AM555" i="21"/>
  <c r="AM560" i="21"/>
  <c r="BC46" i="21"/>
  <c r="AN555" i="21"/>
  <c r="AN560" i="21"/>
  <c r="BD46" i="21"/>
  <c r="AO555" i="21"/>
  <c r="AO560" i="21"/>
  <c r="BE46" i="21"/>
  <c r="AP555" i="21"/>
  <c r="AP560" i="21"/>
  <c r="BF46" i="21"/>
  <c r="AQ555" i="21"/>
  <c r="AQ560" i="21"/>
  <c r="BG46" i="21"/>
  <c r="AF545" i="21"/>
  <c r="AG545" i="21"/>
  <c r="AH545" i="21"/>
  <c r="AI545" i="21"/>
  <c r="AJ545" i="21"/>
  <c r="AK545" i="21"/>
  <c r="AL545" i="21"/>
  <c r="AM545" i="21"/>
  <c r="AN545" i="21"/>
  <c r="AO545" i="21"/>
  <c r="AP545" i="21"/>
  <c r="AQ545" i="21"/>
  <c r="AF546" i="21"/>
  <c r="AG546" i="21"/>
  <c r="AH546" i="21"/>
  <c r="AI546" i="21"/>
  <c r="AJ546" i="21"/>
  <c r="AK546" i="21"/>
  <c r="AL546" i="21"/>
  <c r="AM546" i="21"/>
  <c r="AN546" i="21"/>
  <c r="AO546" i="21"/>
  <c r="AP546" i="21"/>
  <c r="AQ546" i="21"/>
  <c r="AF548" i="21"/>
  <c r="AG547" i="21"/>
  <c r="AH547" i="21"/>
  <c r="AI547" i="21"/>
  <c r="AJ547" i="21"/>
  <c r="AK547" i="21"/>
  <c r="AL547" i="21"/>
  <c r="AM547" i="21"/>
  <c r="AN547" i="21"/>
  <c r="AO547" i="21"/>
  <c r="AP547" i="21"/>
  <c r="AQ547" i="21"/>
  <c r="AF549" i="21"/>
  <c r="AG549" i="21"/>
  <c r="AH549" i="21"/>
  <c r="AI549" i="21"/>
  <c r="AJ549" i="21"/>
  <c r="AK549" i="21"/>
  <c r="AL549" i="21"/>
  <c r="AM549" i="21"/>
  <c r="AN549" i="21"/>
  <c r="AO549" i="21"/>
  <c r="AP549" i="21"/>
  <c r="AQ549" i="21"/>
  <c r="AF550" i="21"/>
  <c r="AG550" i="21"/>
  <c r="AH550" i="21"/>
  <c r="AI550" i="21"/>
  <c r="AJ550" i="21"/>
  <c r="AK550" i="21"/>
  <c r="AL550" i="21"/>
  <c r="AM550" i="21"/>
  <c r="AN550" i="21"/>
  <c r="AO550" i="21"/>
  <c r="AP550" i="21"/>
  <c r="AQ550" i="21"/>
  <c r="AG544" i="21"/>
  <c r="AH544" i="21"/>
  <c r="AI544" i="21"/>
  <c r="AJ544" i="21"/>
  <c r="AK544" i="21"/>
  <c r="AL544" i="21"/>
  <c r="AM544" i="21"/>
  <c r="AN544" i="21"/>
  <c r="AO544" i="21"/>
  <c r="AP544" i="21"/>
  <c r="AQ544" i="21"/>
  <c r="AF544" i="21"/>
  <c r="AL511" i="21"/>
  <c r="AM511" i="21"/>
  <c r="AN511" i="21"/>
  <c r="AO511" i="21"/>
  <c r="AP511" i="21"/>
  <c r="AQ511" i="21"/>
  <c r="AK511" i="21"/>
  <c r="AH509" i="21"/>
  <c r="AI509" i="21"/>
  <c r="AJ509" i="21"/>
  <c r="AK509" i="21"/>
  <c r="AL509" i="21"/>
  <c r="AM509" i="21"/>
  <c r="AN509" i="21"/>
  <c r="AO509" i="21"/>
  <c r="AP509" i="21"/>
  <c r="AQ509" i="21"/>
  <c r="AG509" i="21"/>
  <c r="AF509" i="21"/>
  <c r="AF510" i="21"/>
  <c r="AG510" i="21"/>
  <c r="AH510" i="21"/>
  <c r="AI510" i="21"/>
  <c r="AJ510" i="21"/>
  <c r="AK510" i="21"/>
  <c r="AL510" i="21"/>
  <c r="AM510" i="21"/>
  <c r="AN510" i="21"/>
  <c r="AO510" i="21"/>
  <c r="AP510" i="21"/>
  <c r="AQ510" i="21"/>
  <c r="AF511" i="21"/>
  <c r="AG511" i="21"/>
  <c r="AH511" i="21"/>
  <c r="AI511" i="21"/>
  <c r="AJ511" i="21"/>
  <c r="AF512" i="21"/>
  <c r="AG512" i="21"/>
  <c r="AH512" i="21"/>
  <c r="AI512" i="21"/>
  <c r="AJ512" i="21"/>
  <c r="AK512" i="21"/>
  <c r="AL512" i="21"/>
  <c r="AM512" i="21"/>
  <c r="AN512" i="21"/>
  <c r="AO512" i="21"/>
  <c r="AP512" i="21"/>
  <c r="AQ512" i="21"/>
  <c r="AG508" i="21"/>
  <c r="AH508" i="21"/>
  <c r="AI508" i="21"/>
  <c r="AJ508" i="21"/>
  <c r="AK508" i="21"/>
  <c r="AL508" i="21"/>
  <c r="AM508" i="21"/>
  <c r="AN508" i="21"/>
  <c r="AO508" i="21"/>
  <c r="AP508" i="21"/>
  <c r="AQ508" i="21"/>
  <c r="AF508" i="21"/>
  <c r="AF500" i="21"/>
  <c r="AG500" i="21"/>
  <c r="AH500" i="21"/>
  <c r="AI500" i="21"/>
  <c r="AJ500" i="21"/>
  <c r="AK500" i="21"/>
  <c r="AL500" i="21"/>
  <c r="AM500" i="21"/>
  <c r="AN500" i="21"/>
  <c r="AO500" i="21"/>
  <c r="AP500" i="21"/>
  <c r="AQ500" i="21"/>
  <c r="AF501" i="21"/>
  <c r="AG501" i="21"/>
  <c r="AH501" i="21"/>
  <c r="AI501" i="21"/>
  <c r="AJ501" i="21"/>
  <c r="AK501" i="21"/>
  <c r="AL501" i="21"/>
  <c r="AM501" i="21"/>
  <c r="AN501" i="21"/>
  <c r="AO501" i="21"/>
  <c r="AP501" i="21"/>
  <c r="AQ501" i="21"/>
  <c r="AF502" i="21"/>
  <c r="AG502" i="21"/>
  <c r="AH502" i="21"/>
  <c r="AI502" i="21"/>
  <c r="AJ502" i="21"/>
  <c r="AK502" i="21"/>
  <c r="AL502" i="21"/>
  <c r="AM502" i="21"/>
  <c r="AN502" i="21"/>
  <c r="AO502" i="21"/>
  <c r="AP502" i="21"/>
  <c r="AQ502" i="21"/>
  <c r="AF503" i="21"/>
  <c r="AG503" i="21"/>
  <c r="AH503" i="21"/>
  <c r="AI503" i="21"/>
  <c r="AJ503" i="21"/>
  <c r="AK503" i="21"/>
  <c r="AL503" i="21"/>
  <c r="AM503" i="21"/>
  <c r="AN503" i="21"/>
  <c r="AO503" i="21"/>
  <c r="AP503" i="21"/>
  <c r="AQ503" i="21"/>
  <c r="AG499" i="21"/>
  <c r="AH499" i="21"/>
  <c r="AI499" i="21"/>
  <c r="AJ499" i="21"/>
  <c r="AK499" i="21"/>
  <c r="AL499" i="21"/>
  <c r="AM499" i="21"/>
  <c r="AN499" i="21"/>
  <c r="AO499" i="21"/>
  <c r="AP499" i="21"/>
  <c r="AQ499" i="21"/>
  <c r="AF499" i="21"/>
  <c r="AF479" i="21"/>
  <c r="AG479" i="21"/>
  <c r="AH479" i="21"/>
  <c r="AI479" i="21"/>
  <c r="AJ479" i="21"/>
  <c r="AK479" i="21"/>
  <c r="AL479" i="21"/>
  <c r="AM479" i="21"/>
  <c r="AN479" i="21"/>
  <c r="AO479" i="21"/>
  <c r="AP479" i="21"/>
  <c r="AQ479" i="21"/>
  <c r="AF480" i="21"/>
  <c r="AG480" i="21"/>
  <c r="AH480" i="21"/>
  <c r="AI480" i="21"/>
  <c r="AJ480" i="21"/>
  <c r="AK480" i="21"/>
  <c r="AL480" i="21"/>
  <c r="AM480" i="21"/>
  <c r="AN480" i="21"/>
  <c r="AO480" i="21"/>
  <c r="AP480" i="21"/>
  <c r="AQ480" i="21"/>
  <c r="AF481" i="21"/>
  <c r="AG481" i="21"/>
  <c r="AH481" i="21"/>
  <c r="AI481" i="21"/>
  <c r="AJ481" i="21"/>
  <c r="AK481" i="21"/>
  <c r="AL481" i="21"/>
  <c r="AM481" i="21"/>
  <c r="AN481" i="21"/>
  <c r="AO481" i="21"/>
  <c r="AP481" i="21"/>
  <c r="AQ481" i="21"/>
  <c r="AF482" i="21"/>
  <c r="AG482" i="21"/>
  <c r="AH482" i="21"/>
  <c r="AI482" i="21"/>
  <c r="AJ482" i="21"/>
  <c r="AK482" i="21"/>
  <c r="AL482" i="21"/>
  <c r="AM482" i="21"/>
  <c r="AN482" i="21"/>
  <c r="AO482" i="21"/>
  <c r="AP482" i="21"/>
  <c r="AQ482" i="21"/>
  <c r="AF483" i="21"/>
  <c r="AG483" i="21"/>
  <c r="AH483" i="21"/>
  <c r="AI483" i="21"/>
  <c r="AJ483" i="21"/>
  <c r="AK483" i="21"/>
  <c r="AL483" i="21"/>
  <c r="AM483" i="21"/>
  <c r="AN483" i="21"/>
  <c r="AO483" i="21"/>
  <c r="AP483" i="21"/>
  <c r="AQ483" i="21"/>
  <c r="AF484" i="21"/>
  <c r="AG484" i="21"/>
  <c r="AH484" i="21"/>
  <c r="AI484" i="21"/>
  <c r="AJ484" i="21"/>
  <c r="AK484" i="21"/>
  <c r="AL484" i="21"/>
  <c r="AM484" i="21"/>
  <c r="AN484" i="21"/>
  <c r="AO484" i="21"/>
  <c r="AP484" i="21"/>
  <c r="AQ484" i="21"/>
  <c r="AF485" i="21"/>
  <c r="AG485" i="21"/>
  <c r="AH485" i="21"/>
  <c r="AI485" i="21"/>
  <c r="AJ485" i="21"/>
  <c r="AK485" i="21"/>
  <c r="AL485" i="21"/>
  <c r="AM485" i="21"/>
  <c r="AN485" i="21"/>
  <c r="AO485" i="21"/>
  <c r="AP485" i="21"/>
  <c r="AQ485" i="21"/>
  <c r="AF486" i="21"/>
  <c r="AG486" i="21"/>
  <c r="AH486" i="21"/>
  <c r="AI486" i="21"/>
  <c r="AJ486" i="21"/>
  <c r="AK486" i="21"/>
  <c r="AL486" i="21"/>
  <c r="AM486" i="21"/>
  <c r="AN486" i="21"/>
  <c r="AO486" i="21"/>
  <c r="AP486" i="21"/>
  <c r="AQ486" i="21"/>
  <c r="AF487" i="21"/>
  <c r="AG487" i="21"/>
  <c r="AH487" i="21"/>
  <c r="AI487" i="21"/>
  <c r="AJ487" i="21"/>
  <c r="AK487" i="21"/>
  <c r="AL487" i="21"/>
  <c r="AM487" i="21"/>
  <c r="AN487" i="21"/>
  <c r="AO487" i="21"/>
  <c r="AP487" i="21"/>
  <c r="AQ487" i="21"/>
  <c r="AF488" i="21"/>
  <c r="AG488" i="21"/>
  <c r="AH488" i="21"/>
  <c r="AI488" i="21"/>
  <c r="AJ488" i="21"/>
  <c r="AK488" i="21"/>
  <c r="AL488" i="21"/>
  <c r="AM488" i="21"/>
  <c r="AN488" i="21"/>
  <c r="AO488" i="21"/>
  <c r="AP488" i="21"/>
  <c r="AQ488" i="21"/>
  <c r="AF489" i="21"/>
  <c r="AG489" i="21"/>
  <c r="AH489" i="21"/>
  <c r="AI489" i="21"/>
  <c r="AJ489" i="21"/>
  <c r="AK489" i="21"/>
  <c r="AL489" i="21"/>
  <c r="AM489" i="21"/>
  <c r="AN489" i="21"/>
  <c r="AO489" i="21"/>
  <c r="AP489" i="21"/>
  <c r="AQ489" i="21"/>
  <c r="AF490" i="21"/>
  <c r="AG490" i="21"/>
  <c r="AH490" i="21"/>
  <c r="AI490" i="21"/>
  <c r="AJ490" i="21"/>
  <c r="AK490" i="21"/>
  <c r="AL490" i="21"/>
  <c r="AM490" i="21"/>
  <c r="AN490" i="21"/>
  <c r="AO490" i="21"/>
  <c r="AP490" i="21"/>
  <c r="AQ490" i="21"/>
  <c r="AF491" i="21"/>
  <c r="AG491" i="21"/>
  <c r="AH491" i="21"/>
  <c r="AI491" i="21"/>
  <c r="AJ491" i="21"/>
  <c r="AK491" i="21"/>
  <c r="AL491" i="21"/>
  <c r="AM491" i="21"/>
  <c r="AN491" i="21"/>
  <c r="AO491" i="21"/>
  <c r="AP491" i="21"/>
  <c r="AQ491" i="21"/>
  <c r="AF492" i="21"/>
  <c r="AG492" i="21"/>
  <c r="AH492" i="21"/>
  <c r="AI492" i="21"/>
  <c r="AJ492" i="21"/>
  <c r="AK492" i="21"/>
  <c r="AL492" i="21"/>
  <c r="AM492" i="21"/>
  <c r="AN492" i="21"/>
  <c r="AO492" i="21"/>
  <c r="AP492" i="21"/>
  <c r="AQ492" i="21"/>
  <c r="AF493" i="21"/>
  <c r="AG493" i="21"/>
  <c r="AH493" i="21"/>
  <c r="AI493" i="21"/>
  <c r="AJ493" i="21"/>
  <c r="AK493" i="21"/>
  <c r="AL493" i="21"/>
  <c r="AM493" i="21"/>
  <c r="AN493" i="21"/>
  <c r="AO493" i="21"/>
  <c r="AP493" i="21"/>
  <c r="AQ493" i="21"/>
  <c r="AF494" i="21"/>
  <c r="AG494" i="21"/>
  <c r="AH494" i="21"/>
  <c r="AI494" i="21"/>
  <c r="AJ494" i="21"/>
  <c r="AK494" i="21"/>
  <c r="AL494" i="21"/>
  <c r="AM494" i="21"/>
  <c r="AN494" i="21"/>
  <c r="AO494" i="21"/>
  <c r="AP494" i="21"/>
  <c r="AQ494" i="21"/>
  <c r="AG478" i="21"/>
  <c r="AH478" i="21"/>
  <c r="AI478" i="21"/>
  <c r="AJ478" i="21"/>
  <c r="AK478" i="21"/>
  <c r="AL478" i="21"/>
  <c r="AM478" i="21"/>
  <c r="AN478" i="21"/>
  <c r="AO478" i="21"/>
  <c r="AP478" i="21"/>
  <c r="AQ478" i="21"/>
  <c r="AF478" i="21"/>
  <c r="AF457" i="21"/>
  <c r="AG457" i="21"/>
  <c r="AH457" i="21"/>
  <c r="AI457" i="21"/>
  <c r="AJ457" i="21"/>
  <c r="AK457" i="21"/>
  <c r="AL457" i="21"/>
  <c r="AM457" i="21"/>
  <c r="AN457" i="21"/>
  <c r="AO457" i="21"/>
  <c r="AP457" i="21"/>
  <c r="AQ457" i="21"/>
  <c r="AF458" i="21"/>
  <c r="AG458" i="21"/>
  <c r="AH458" i="21"/>
  <c r="AI458" i="21"/>
  <c r="AJ458" i="21"/>
  <c r="AK458" i="21"/>
  <c r="AL458" i="21"/>
  <c r="AM458" i="21"/>
  <c r="AN458" i="21"/>
  <c r="AO458" i="21"/>
  <c r="AP458" i="21"/>
  <c r="AQ458" i="21"/>
  <c r="AF459" i="21"/>
  <c r="AG459" i="21"/>
  <c r="AH459" i="21"/>
  <c r="AI459" i="21"/>
  <c r="AJ459" i="21"/>
  <c r="AK459" i="21"/>
  <c r="AL459" i="21"/>
  <c r="AM459" i="21"/>
  <c r="AN459" i="21"/>
  <c r="AO459" i="21"/>
  <c r="AP459" i="21"/>
  <c r="AQ459" i="21"/>
  <c r="AF460" i="21"/>
  <c r="AG460" i="21"/>
  <c r="AH460" i="21"/>
  <c r="AI460" i="21"/>
  <c r="AJ460" i="21"/>
  <c r="AK460" i="21"/>
  <c r="AL460" i="21"/>
  <c r="AM460" i="21"/>
  <c r="AN460" i="21"/>
  <c r="AO460" i="21"/>
  <c r="AP460" i="21"/>
  <c r="AQ460" i="21"/>
  <c r="AF461" i="21"/>
  <c r="AG461" i="21"/>
  <c r="AH461" i="21"/>
  <c r="AI461" i="21"/>
  <c r="AJ461" i="21"/>
  <c r="AK461" i="21"/>
  <c r="AL461" i="21"/>
  <c r="AM461" i="21"/>
  <c r="AN461" i="21"/>
  <c r="AO461" i="21"/>
  <c r="AP461" i="21"/>
  <c r="AQ461" i="21"/>
  <c r="AF462" i="21"/>
  <c r="AG462" i="21"/>
  <c r="AH462" i="21"/>
  <c r="AI462" i="21"/>
  <c r="AJ462" i="21"/>
  <c r="AK462" i="21"/>
  <c r="AL462" i="21"/>
  <c r="AM462" i="21"/>
  <c r="AN462" i="21"/>
  <c r="AO462" i="21"/>
  <c r="AP462" i="21"/>
  <c r="AQ462" i="21"/>
  <c r="AF463" i="21"/>
  <c r="AG463" i="21"/>
  <c r="AH463" i="21"/>
  <c r="AI463" i="21"/>
  <c r="AJ463" i="21"/>
  <c r="AK463" i="21"/>
  <c r="AL463" i="21"/>
  <c r="AM463" i="21"/>
  <c r="AN463" i="21"/>
  <c r="AO463" i="21"/>
  <c r="AP463" i="21"/>
  <c r="AQ463" i="21"/>
  <c r="AF464" i="21"/>
  <c r="AG464" i="21"/>
  <c r="AH464" i="21"/>
  <c r="AI464" i="21"/>
  <c r="AJ464" i="21"/>
  <c r="AK464" i="21"/>
  <c r="AL464" i="21"/>
  <c r="AM464" i="21"/>
  <c r="AN464" i="21"/>
  <c r="AO464" i="21"/>
  <c r="AP464" i="21"/>
  <c r="AQ464" i="21"/>
  <c r="AF465" i="21"/>
  <c r="AG465" i="21"/>
  <c r="AH465" i="21"/>
  <c r="AI465" i="21"/>
  <c r="AJ465" i="21"/>
  <c r="AK465" i="21"/>
  <c r="AL465" i="21"/>
  <c r="AM465" i="21"/>
  <c r="AN465" i="21"/>
  <c r="AO465" i="21"/>
  <c r="AP465" i="21"/>
  <c r="AQ465" i="21"/>
  <c r="AF466" i="21"/>
  <c r="AG466" i="21"/>
  <c r="AH466" i="21"/>
  <c r="AI466" i="21"/>
  <c r="AJ466" i="21"/>
  <c r="AK466" i="21"/>
  <c r="AL466" i="21"/>
  <c r="AM466" i="21"/>
  <c r="AN466" i="21"/>
  <c r="AO466" i="21"/>
  <c r="AP466" i="21"/>
  <c r="AQ466" i="21"/>
  <c r="AF467" i="21"/>
  <c r="AG467" i="21"/>
  <c r="AH467" i="21"/>
  <c r="AI467" i="21"/>
  <c r="AJ467" i="21"/>
  <c r="AK467" i="21"/>
  <c r="AL467" i="21"/>
  <c r="AM467" i="21"/>
  <c r="AN467" i="21"/>
  <c r="AO467" i="21"/>
  <c r="AP467" i="21"/>
  <c r="AQ467" i="21"/>
  <c r="AF468" i="21"/>
  <c r="AG468" i="21"/>
  <c r="AH468" i="21"/>
  <c r="AI468" i="21"/>
  <c r="AJ468" i="21"/>
  <c r="AK468" i="21"/>
  <c r="AL468" i="21"/>
  <c r="AM468" i="21"/>
  <c r="AN468" i="21"/>
  <c r="AO468" i="21"/>
  <c r="AP468" i="21"/>
  <c r="AQ468" i="21"/>
  <c r="AF469" i="21"/>
  <c r="AG469" i="21"/>
  <c r="AH469" i="21"/>
  <c r="AI469" i="21"/>
  <c r="AJ469" i="21"/>
  <c r="AK469" i="21"/>
  <c r="AL469" i="21"/>
  <c r="AM469" i="21"/>
  <c r="AN469" i="21"/>
  <c r="AO469" i="21"/>
  <c r="AP469" i="21"/>
  <c r="AQ469" i="21"/>
  <c r="AF470" i="21"/>
  <c r="AG470" i="21"/>
  <c r="AH470" i="21"/>
  <c r="AI470" i="21"/>
  <c r="AJ470" i="21"/>
  <c r="AK470" i="21"/>
  <c r="AL470" i="21"/>
  <c r="AM470" i="21"/>
  <c r="AN470" i="21"/>
  <c r="AO470" i="21"/>
  <c r="AP470" i="21"/>
  <c r="AQ470" i="21"/>
  <c r="AF471" i="21"/>
  <c r="AJ471" i="21"/>
  <c r="AK471" i="21"/>
  <c r="AL471" i="21"/>
  <c r="AM471" i="21"/>
  <c r="AN471" i="21"/>
  <c r="AO471" i="21"/>
  <c r="AP471" i="21"/>
  <c r="AQ471" i="21"/>
  <c r="AF472" i="21"/>
  <c r="AG472" i="21"/>
  <c r="AH472" i="21"/>
  <c r="AI472" i="21"/>
  <c r="AJ472" i="21"/>
  <c r="AK472" i="21"/>
  <c r="AL472" i="21"/>
  <c r="AM472" i="21"/>
  <c r="AN472" i="21"/>
  <c r="AO472" i="21"/>
  <c r="AP472" i="21"/>
  <c r="AQ472" i="21"/>
  <c r="AF473" i="21"/>
  <c r="AG473" i="21"/>
  <c r="AH473" i="21"/>
  <c r="AI473" i="21"/>
  <c r="AJ473" i="21"/>
  <c r="AK473" i="21"/>
  <c r="AL473" i="21"/>
  <c r="AM473" i="21"/>
  <c r="AN473" i="21"/>
  <c r="AO473" i="21"/>
  <c r="AP473" i="21"/>
  <c r="AQ473" i="21"/>
  <c r="AG456" i="21"/>
  <c r="AH456" i="21"/>
  <c r="AI456" i="21"/>
  <c r="AJ456" i="21"/>
  <c r="AK456" i="21"/>
  <c r="AL456" i="21"/>
  <c r="AM456" i="21"/>
  <c r="AN456" i="21"/>
  <c r="AO456" i="21"/>
  <c r="AP456" i="21"/>
  <c r="AQ456" i="21"/>
  <c r="AF456" i="21"/>
  <c r="AH451" i="21"/>
  <c r="AI451" i="21"/>
  <c r="AJ451" i="21"/>
  <c r="AK451" i="21"/>
  <c r="AL451" i="21"/>
  <c r="AM451" i="21"/>
  <c r="AN451" i="21"/>
  <c r="AO451" i="21"/>
  <c r="AP451" i="21"/>
  <c r="AQ451" i="21"/>
  <c r="AF451" i="21"/>
  <c r="AH438" i="21"/>
  <c r="AI438" i="21"/>
  <c r="AJ438" i="21"/>
  <c r="AF433" i="21"/>
  <c r="AG433" i="21"/>
  <c r="AH433" i="21"/>
  <c r="AI433" i="21"/>
  <c r="AJ433" i="21"/>
  <c r="AK433" i="21"/>
  <c r="AL433" i="21"/>
  <c r="AM433" i="21"/>
  <c r="AN433" i="21"/>
  <c r="AO433" i="21"/>
  <c r="AP433" i="21"/>
  <c r="AQ433" i="21"/>
  <c r="AF434" i="21"/>
  <c r="AG434" i="21"/>
  <c r="AH434" i="21"/>
  <c r="AI434" i="21"/>
  <c r="AJ434" i="21"/>
  <c r="AK434" i="21"/>
  <c r="AL434" i="21"/>
  <c r="AM434" i="21"/>
  <c r="AN434" i="21"/>
  <c r="AO434" i="21"/>
  <c r="AP434" i="21"/>
  <c r="AQ434" i="21"/>
  <c r="AF435" i="21"/>
  <c r="AG435" i="21"/>
  <c r="AH435" i="21"/>
  <c r="AI435" i="21"/>
  <c r="AJ435" i="21"/>
  <c r="AK435" i="21"/>
  <c r="AL435" i="21"/>
  <c r="AM435" i="21"/>
  <c r="AN435" i="21"/>
  <c r="AO435" i="21"/>
  <c r="AP435" i="21"/>
  <c r="AQ435" i="21"/>
  <c r="AF436" i="21"/>
  <c r="AG436" i="21"/>
  <c r="AH436" i="21"/>
  <c r="AI436" i="21"/>
  <c r="AJ436" i="21"/>
  <c r="AK436" i="21"/>
  <c r="AL436" i="21"/>
  <c r="AM436" i="21"/>
  <c r="AN436" i="21"/>
  <c r="AO436" i="21"/>
  <c r="AP436" i="21"/>
  <c r="AQ436" i="21"/>
  <c r="AF437" i="21"/>
  <c r="AG437" i="21"/>
  <c r="AH437" i="21"/>
  <c r="AI437" i="21"/>
  <c r="AJ437" i="21"/>
  <c r="AK437" i="21"/>
  <c r="AL437" i="21"/>
  <c r="AM437" i="21"/>
  <c r="AN437" i="21"/>
  <c r="AO437" i="21"/>
  <c r="AP437" i="21"/>
  <c r="AQ437" i="21"/>
  <c r="AF438" i="21"/>
  <c r="AK438" i="21"/>
  <c r="AL438" i="21"/>
  <c r="AM438" i="21"/>
  <c r="AN438" i="21"/>
  <c r="AO438" i="21"/>
  <c r="AP438" i="21"/>
  <c r="AQ438" i="21"/>
  <c r="AF439" i="21"/>
  <c r="AG439" i="21"/>
  <c r="AH439" i="21"/>
  <c r="AI439" i="21"/>
  <c r="AJ439" i="21"/>
  <c r="AK439" i="21"/>
  <c r="AL439" i="21"/>
  <c r="AM439" i="21"/>
  <c r="AN439" i="21"/>
  <c r="AO439" i="21"/>
  <c r="AP439" i="21"/>
  <c r="AQ439" i="21"/>
  <c r="AG432" i="21"/>
  <c r="AH432" i="21"/>
  <c r="AI432" i="21"/>
  <c r="AJ432" i="21"/>
  <c r="AK432" i="21"/>
  <c r="AL432" i="21"/>
  <c r="AM432" i="21"/>
  <c r="AN432" i="21"/>
  <c r="AO432" i="21"/>
  <c r="AP432" i="21"/>
  <c r="AQ432" i="21"/>
  <c r="AF432" i="21"/>
  <c r="AG426" i="21"/>
  <c r="AG428" i="21"/>
  <c r="AW37" i="21"/>
  <c r="AH426" i="21"/>
  <c r="AH428" i="21"/>
  <c r="AX37" i="21"/>
  <c r="AI426" i="21"/>
  <c r="AI428" i="21"/>
  <c r="AY37" i="21"/>
  <c r="AJ426" i="21"/>
  <c r="AJ428" i="21"/>
  <c r="AZ37" i="21"/>
  <c r="AK426" i="21"/>
  <c r="AK428" i="21"/>
  <c r="BA37" i="21"/>
  <c r="AL426" i="21"/>
  <c r="AM426" i="21"/>
  <c r="AM428" i="21"/>
  <c r="BC37" i="21"/>
  <c r="AN426" i="21"/>
  <c r="AO426" i="21"/>
  <c r="AO428" i="21"/>
  <c r="BE37" i="21"/>
  <c r="AP426" i="21"/>
  <c r="AP428" i="21"/>
  <c r="BF37" i="21"/>
  <c r="AQ426" i="21"/>
  <c r="AF426" i="21"/>
  <c r="AF428" i="21"/>
  <c r="AV37" i="21"/>
  <c r="C530" i="21"/>
  <c r="AR530" i="21"/>
  <c r="C531" i="21"/>
  <c r="AR531" i="21"/>
  <c r="AR532" i="21"/>
  <c r="D533" i="21"/>
  <c r="E533" i="21"/>
  <c r="F533" i="21"/>
  <c r="G533" i="21"/>
  <c r="H533" i="21"/>
  <c r="I533" i="21"/>
  <c r="J533" i="21"/>
  <c r="K533" i="21"/>
  <c r="L533" i="21"/>
  <c r="M533" i="21"/>
  <c r="N533" i="21"/>
  <c r="O533" i="21"/>
  <c r="P533" i="21"/>
  <c r="AF533" i="21"/>
  <c r="AG533" i="21"/>
  <c r="AH533" i="21"/>
  <c r="AI533" i="21"/>
  <c r="AJ533" i="21"/>
  <c r="AK533" i="21"/>
  <c r="AL533" i="21"/>
  <c r="AM533" i="21"/>
  <c r="AN533" i="21"/>
  <c r="AO533" i="21"/>
  <c r="AP533" i="21"/>
  <c r="AQ533" i="21"/>
  <c r="P534" i="21"/>
  <c r="C537" i="21"/>
  <c r="AR537" i="21"/>
  <c r="C538" i="21"/>
  <c r="AR538" i="21"/>
  <c r="AR539" i="21"/>
  <c r="D540" i="21"/>
  <c r="E540" i="21"/>
  <c r="F540" i="21"/>
  <c r="G540" i="21"/>
  <c r="H540" i="21"/>
  <c r="I540" i="21"/>
  <c r="J540" i="21"/>
  <c r="K540" i="21"/>
  <c r="L540" i="21"/>
  <c r="M540" i="21"/>
  <c r="N540" i="21"/>
  <c r="O540" i="21"/>
  <c r="P540" i="21"/>
  <c r="AF540" i="21"/>
  <c r="AG540" i="21"/>
  <c r="AW44" i="21"/>
  <c r="AH540" i="21"/>
  <c r="AX44" i="21"/>
  <c r="AI540" i="21"/>
  <c r="AY44" i="21"/>
  <c r="AJ540" i="21"/>
  <c r="AZ44" i="21"/>
  <c r="AK540" i="21"/>
  <c r="BA44" i="21"/>
  <c r="AL540" i="21"/>
  <c r="BB44" i="21"/>
  <c r="AM540" i="21"/>
  <c r="BC44" i="21"/>
  <c r="AN540" i="21"/>
  <c r="BD44" i="21"/>
  <c r="AO540" i="21"/>
  <c r="BE44" i="21"/>
  <c r="AP540" i="21"/>
  <c r="BF44" i="21"/>
  <c r="AQ540" i="21"/>
  <c r="BG44" i="21"/>
  <c r="P541" i="21"/>
  <c r="C544" i="21"/>
  <c r="C545" i="21"/>
  <c r="C546" i="21"/>
  <c r="C547" i="21"/>
  <c r="C549" i="21"/>
  <c r="D551" i="21"/>
  <c r="E551" i="21"/>
  <c r="F551" i="21"/>
  <c r="G551" i="21"/>
  <c r="H551" i="21"/>
  <c r="I551" i="21"/>
  <c r="J551" i="21"/>
  <c r="K551" i="21"/>
  <c r="L551" i="21"/>
  <c r="M551" i="21"/>
  <c r="N551" i="21"/>
  <c r="O551" i="21"/>
  <c r="P551" i="21"/>
  <c r="P552" i="21"/>
  <c r="C555" i="21"/>
  <c r="C556" i="21"/>
  <c r="C557" i="21"/>
  <c r="C558" i="21"/>
  <c r="D560" i="21"/>
  <c r="E560" i="21"/>
  <c r="F560" i="21"/>
  <c r="G560" i="21"/>
  <c r="H560" i="21"/>
  <c r="I560" i="21"/>
  <c r="J560" i="21"/>
  <c r="K560" i="21"/>
  <c r="L560" i="21"/>
  <c r="M560" i="21"/>
  <c r="N560" i="21"/>
  <c r="O560" i="21"/>
  <c r="P560" i="21"/>
  <c r="P561" i="21"/>
  <c r="C564" i="21"/>
  <c r="C565" i="21"/>
  <c r="C566" i="21"/>
  <c r="C567" i="21"/>
  <c r="C568" i="21"/>
  <c r="C569" i="21"/>
  <c r="D571" i="21"/>
  <c r="E571" i="21"/>
  <c r="F571" i="21"/>
  <c r="G571" i="21"/>
  <c r="H571" i="21"/>
  <c r="I571" i="21"/>
  <c r="J571" i="21"/>
  <c r="K571" i="21"/>
  <c r="L571" i="21"/>
  <c r="M571" i="21"/>
  <c r="N571" i="21"/>
  <c r="O571" i="21"/>
  <c r="P571" i="21"/>
  <c r="P572" i="21"/>
  <c r="C592" i="21"/>
  <c r="C593" i="21"/>
  <c r="C594" i="21"/>
  <c r="C595" i="21"/>
  <c r="D597" i="21"/>
  <c r="E597" i="21"/>
  <c r="F597" i="21"/>
  <c r="G597" i="21"/>
  <c r="H597" i="21"/>
  <c r="I597" i="21"/>
  <c r="J597" i="21"/>
  <c r="K597" i="21"/>
  <c r="L597" i="21"/>
  <c r="M597" i="21"/>
  <c r="N597" i="21"/>
  <c r="O597" i="21"/>
  <c r="P597" i="21"/>
  <c r="P598" i="21"/>
  <c r="D601" i="21"/>
  <c r="E601" i="21"/>
  <c r="E611" i="21"/>
  <c r="F601" i="21"/>
  <c r="F611" i="21"/>
  <c r="G601" i="21"/>
  <c r="G611" i="21"/>
  <c r="H601" i="21"/>
  <c r="H611" i="21"/>
  <c r="I601" i="21"/>
  <c r="I611" i="21"/>
  <c r="J601" i="21"/>
  <c r="J611" i="21"/>
  <c r="K601" i="21"/>
  <c r="L601" i="21"/>
  <c r="L611" i="21"/>
  <c r="M601" i="21"/>
  <c r="M611" i="21"/>
  <c r="N601" i="21"/>
  <c r="O601" i="21"/>
  <c r="O611" i="21"/>
  <c r="D602" i="21"/>
  <c r="E602" i="21"/>
  <c r="F602" i="21"/>
  <c r="G602" i="21"/>
  <c r="H602" i="21"/>
  <c r="I602" i="21"/>
  <c r="J602" i="21"/>
  <c r="K602" i="21"/>
  <c r="L602" i="21"/>
  <c r="M602" i="21"/>
  <c r="N602" i="21"/>
  <c r="O602" i="21"/>
  <c r="D603" i="21"/>
  <c r="E603" i="21"/>
  <c r="F603" i="21"/>
  <c r="G603" i="21"/>
  <c r="H603" i="21"/>
  <c r="I603" i="21"/>
  <c r="J603" i="21"/>
  <c r="K603" i="21"/>
  <c r="L603" i="21"/>
  <c r="M603" i="21"/>
  <c r="N603" i="21"/>
  <c r="O603" i="21"/>
  <c r="D604" i="21"/>
  <c r="E604" i="21"/>
  <c r="F604" i="21"/>
  <c r="G604" i="21"/>
  <c r="H604" i="21"/>
  <c r="I604" i="21"/>
  <c r="J604" i="21"/>
  <c r="K604" i="21"/>
  <c r="L604" i="21"/>
  <c r="M604" i="21"/>
  <c r="N604" i="21"/>
  <c r="O604" i="21"/>
  <c r="P609" i="21"/>
  <c r="C524" i="21"/>
  <c r="P524" i="21"/>
  <c r="P527" i="21"/>
  <c r="AR524" i="21"/>
  <c r="AR525" i="21"/>
  <c r="D526" i="21"/>
  <c r="E526" i="21"/>
  <c r="F526" i="21"/>
  <c r="G526" i="21"/>
  <c r="H526" i="21"/>
  <c r="I526" i="21"/>
  <c r="J526" i="21"/>
  <c r="K526" i="21"/>
  <c r="L526" i="21"/>
  <c r="M526" i="21"/>
  <c r="N526" i="21"/>
  <c r="O526" i="21"/>
  <c r="AF526" i="21"/>
  <c r="AG526" i="21"/>
  <c r="AH526" i="21"/>
  <c r="AI526" i="21"/>
  <c r="AJ526" i="21"/>
  <c r="AK526" i="21"/>
  <c r="AL526" i="21"/>
  <c r="AM526" i="21"/>
  <c r="AN526" i="21"/>
  <c r="AO526" i="21"/>
  <c r="AP526" i="21"/>
  <c r="AQ526" i="21"/>
  <c r="C517" i="21"/>
  <c r="AR517" i="21"/>
  <c r="AR520" i="21"/>
  <c r="C518" i="21"/>
  <c r="AR518" i="21"/>
  <c r="AR519" i="21"/>
  <c r="D520" i="21"/>
  <c r="E520" i="21"/>
  <c r="F520" i="21"/>
  <c r="G520" i="21"/>
  <c r="H520" i="21"/>
  <c r="I520" i="21"/>
  <c r="J520" i="21"/>
  <c r="K520" i="21"/>
  <c r="L520" i="21"/>
  <c r="M520" i="21"/>
  <c r="N520" i="21"/>
  <c r="O520" i="21"/>
  <c r="P520" i="21"/>
  <c r="AG520" i="21"/>
  <c r="AH520" i="21"/>
  <c r="AI520" i="21"/>
  <c r="AJ520" i="21"/>
  <c r="AK520" i="21"/>
  <c r="AL520" i="21"/>
  <c r="AM520" i="21"/>
  <c r="AN520" i="21"/>
  <c r="AO520" i="21"/>
  <c r="AP520" i="21"/>
  <c r="AQ520" i="21"/>
  <c r="P521" i="21"/>
  <c r="C508" i="21"/>
  <c r="C509" i="21"/>
  <c r="C510" i="21"/>
  <c r="C511" i="21"/>
  <c r="D513" i="21"/>
  <c r="E513" i="21"/>
  <c r="F513" i="21"/>
  <c r="G513" i="21"/>
  <c r="H513" i="21"/>
  <c r="I513" i="21"/>
  <c r="J513" i="21"/>
  <c r="K513" i="21"/>
  <c r="L513" i="21"/>
  <c r="M513" i="21"/>
  <c r="N513" i="21"/>
  <c r="O513" i="21"/>
  <c r="P513" i="21"/>
  <c r="P514" i="21"/>
  <c r="C499" i="21"/>
  <c r="P499" i="21"/>
  <c r="P504" i="21"/>
  <c r="C500" i="21"/>
  <c r="C501" i="21"/>
  <c r="C502" i="21"/>
  <c r="D504" i="21"/>
  <c r="E504" i="21"/>
  <c r="F504" i="21"/>
  <c r="G504" i="21"/>
  <c r="H504" i="21"/>
  <c r="I504" i="21"/>
  <c r="J504" i="21"/>
  <c r="K504" i="21"/>
  <c r="L504" i="21"/>
  <c r="M504" i="21"/>
  <c r="N504" i="21"/>
  <c r="O504" i="21"/>
  <c r="C478" i="21"/>
  <c r="P478" i="21"/>
  <c r="C479" i="21"/>
  <c r="P479" i="21"/>
  <c r="C480" i="21"/>
  <c r="P480" i="21"/>
  <c r="C481" i="21"/>
  <c r="P481" i="21"/>
  <c r="C482" i="21"/>
  <c r="P482" i="21"/>
  <c r="C483" i="21"/>
  <c r="C484" i="21"/>
  <c r="C485" i="21"/>
  <c r="C486" i="21"/>
  <c r="C487" i="21"/>
  <c r="C488" i="21"/>
  <c r="C489" i="21"/>
  <c r="C490" i="21"/>
  <c r="C491" i="21"/>
  <c r="C492" i="21"/>
  <c r="C493" i="21"/>
  <c r="D495" i="21"/>
  <c r="E495" i="21"/>
  <c r="F495" i="21"/>
  <c r="G495" i="21"/>
  <c r="H495" i="21"/>
  <c r="I495" i="21"/>
  <c r="J495" i="21"/>
  <c r="K495" i="21"/>
  <c r="L495" i="21"/>
  <c r="M495" i="21"/>
  <c r="N495" i="21"/>
  <c r="O495" i="21"/>
  <c r="C456" i="21"/>
  <c r="P456" i="21"/>
  <c r="C457" i="21"/>
  <c r="P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D474" i="21"/>
  <c r="E474" i="21"/>
  <c r="F474" i="21"/>
  <c r="G474" i="21"/>
  <c r="H474" i="21"/>
  <c r="I474" i="21"/>
  <c r="J474" i="21"/>
  <c r="K474" i="21"/>
  <c r="L474" i="21"/>
  <c r="M474" i="21"/>
  <c r="N474" i="21"/>
  <c r="O474" i="21"/>
  <c r="C444" i="21"/>
  <c r="P444" i="21"/>
  <c r="C445" i="21"/>
  <c r="P445" i="21"/>
  <c r="C446" i="21"/>
  <c r="P446" i="21"/>
  <c r="C447" i="21"/>
  <c r="P447" i="21"/>
  <c r="C448" i="21"/>
  <c r="P448" i="21"/>
  <c r="C449" i="21"/>
  <c r="P449" i="21"/>
  <c r="C450" i="21"/>
  <c r="P450" i="21"/>
  <c r="C451" i="21"/>
  <c r="D452" i="21"/>
  <c r="E452" i="21"/>
  <c r="F452" i="21"/>
  <c r="G452" i="21"/>
  <c r="H452" i="21"/>
  <c r="I452" i="21"/>
  <c r="J452" i="21"/>
  <c r="K452" i="21"/>
  <c r="L452" i="21"/>
  <c r="M452" i="21"/>
  <c r="N452" i="21"/>
  <c r="O452" i="21"/>
  <c r="D440" i="21"/>
  <c r="E440" i="21"/>
  <c r="F440" i="21"/>
  <c r="G440" i="21"/>
  <c r="H440" i="21"/>
  <c r="I440" i="21"/>
  <c r="J440" i="21"/>
  <c r="K440" i="21"/>
  <c r="L440" i="21"/>
  <c r="M440" i="21"/>
  <c r="N440" i="21"/>
  <c r="O440" i="21"/>
  <c r="C432" i="21"/>
  <c r="P432" i="21"/>
  <c r="C433" i="21"/>
  <c r="P433" i="21"/>
  <c r="C434" i="21"/>
  <c r="P434" i="21"/>
  <c r="C435" i="21"/>
  <c r="P435" i="21"/>
  <c r="C436" i="21"/>
  <c r="P436" i="21"/>
  <c r="C437" i="21"/>
  <c r="P437" i="21"/>
  <c r="C438" i="21"/>
  <c r="P438" i="21"/>
  <c r="D428" i="21"/>
  <c r="E428" i="21"/>
  <c r="F428" i="21"/>
  <c r="G428" i="21"/>
  <c r="H428" i="21"/>
  <c r="I428" i="21"/>
  <c r="J428" i="21"/>
  <c r="K428" i="21"/>
  <c r="L428" i="21"/>
  <c r="M428" i="21"/>
  <c r="N428" i="21"/>
  <c r="O428" i="21"/>
  <c r="C419" i="21"/>
  <c r="P419" i="21"/>
  <c r="AR419" i="21"/>
  <c r="C420" i="21"/>
  <c r="P420" i="21"/>
  <c r="AR420" i="21"/>
  <c r="C421" i="21"/>
  <c r="P421" i="21"/>
  <c r="AR421" i="21"/>
  <c r="C422" i="21"/>
  <c r="P422" i="21"/>
  <c r="AR422" i="21"/>
  <c r="C423" i="21"/>
  <c r="P423" i="21"/>
  <c r="AR423" i="21"/>
  <c r="C424" i="21"/>
  <c r="P424" i="21"/>
  <c r="AR424" i="21"/>
  <c r="C425" i="21"/>
  <c r="AR425" i="21"/>
  <c r="C426" i="21"/>
  <c r="AG398" i="21"/>
  <c r="AF398" i="21"/>
  <c r="AH398" i="21"/>
  <c r="AI398" i="21"/>
  <c r="AJ398" i="21"/>
  <c r="AK398" i="21"/>
  <c r="AL398" i="21"/>
  <c r="AM398" i="21"/>
  <c r="AM396" i="21" s="1"/>
  <c r="AM411" i="21" s="1"/>
  <c r="AN398" i="21"/>
  <c r="AO398" i="21"/>
  <c r="AP398" i="21"/>
  <c r="AQ398" i="21"/>
  <c r="AH397" i="21"/>
  <c r="AH407" i="21"/>
  <c r="AI397" i="21"/>
  <c r="AI407" i="21"/>
  <c r="AJ397" i="21"/>
  <c r="AK397" i="21"/>
  <c r="AK407" i="21"/>
  <c r="AL397" i="21"/>
  <c r="AL407" i="21" s="1"/>
  <c r="AM397" i="21"/>
  <c r="AM407" i="21" s="1"/>
  <c r="AN397" i="21"/>
  <c r="AN407" i="21" s="1"/>
  <c r="AO397" i="21"/>
  <c r="AO407" i="21" s="1"/>
  <c r="AP397" i="21"/>
  <c r="AP407" i="21" s="1"/>
  <c r="AQ397" i="21"/>
  <c r="AQ407" i="21"/>
  <c r="AG397" i="21"/>
  <c r="AG399" i="21"/>
  <c r="AG400" i="21"/>
  <c r="AF400" i="21"/>
  <c r="AF399" i="21"/>
  <c r="AF397" i="21"/>
  <c r="AF407" i="21"/>
  <c r="AR354" i="21"/>
  <c r="AR352" i="21"/>
  <c r="AD134" i="21"/>
  <c r="C326" i="21"/>
  <c r="AR326" i="21"/>
  <c r="C327" i="21"/>
  <c r="AR327" i="21"/>
  <c r="AR328" i="21"/>
  <c r="D329" i="21"/>
  <c r="E329" i="21"/>
  <c r="F329" i="21"/>
  <c r="G329" i="21"/>
  <c r="H329" i="21"/>
  <c r="I329" i="21"/>
  <c r="J329" i="21"/>
  <c r="K329" i="21"/>
  <c r="L329" i="21"/>
  <c r="M329" i="21"/>
  <c r="N329" i="21"/>
  <c r="O329" i="21"/>
  <c r="P329" i="21"/>
  <c r="AF329" i="21"/>
  <c r="AG329" i="21"/>
  <c r="AH329" i="21"/>
  <c r="AI329" i="21"/>
  <c r="AJ329" i="21"/>
  <c r="AK329" i="21"/>
  <c r="AL329" i="21"/>
  <c r="AM329" i="21"/>
  <c r="AN329" i="21"/>
  <c r="AO329" i="21"/>
  <c r="AP329" i="21"/>
  <c r="AQ329" i="21"/>
  <c r="P330" i="21"/>
  <c r="C333" i="21"/>
  <c r="AR333" i="21"/>
  <c r="C334" i="21"/>
  <c r="AR334" i="21"/>
  <c r="AR335" i="21"/>
  <c r="D336" i="21"/>
  <c r="E336" i="21"/>
  <c r="F336" i="21"/>
  <c r="G336" i="21"/>
  <c r="H336" i="21"/>
  <c r="I336" i="21"/>
  <c r="J336" i="21"/>
  <c r="K336" i="21"/>
  <c r="L336" i="21"/>
  <c r="M336" i="21"/>
  <c r="N336" i="21"/>
  <c r="O336" i="21"/>
  <c r="P336" i="21"/>
  <c r="AF336" i="21"/>
  <c r="AG336" i="21"/>
  <c r="AH336" i="21"/>
  <c r="AI336" i="21"/>
  <c r="AJ336" i="21"/>
  <c r="AK336" i="21"/>
  <c r="AL336" i="21"/>
  <c r="AM336" i="21"/>
  <c r="AN336" i="21"/>
  <c r="AO336" i="21"/>
  <c r="AP336" i="21"/>
  <c r="AQ336" i="21"/>
  <c r="P337" i="21"/>
  <c r="C340" i="21"/>
  <c r="AR340" i="21"/>
  <c r="C341" i="21"/>
  <c r="AR341" i="21"/>
  <c r="C342" i="21"/>
  <c r="AR342" i="21"/>
  <c r="C343" i="21"/>
  <c r="AR343" i="21"/>
  <c r="C345" i="21"/>
  <c r="AR345" i="21"/>
  <c r="D347" i="21"/>
  <c r="E347" i="21"/>
  <c r="F347" i="21"/>
  <c r="G347" i="21"/>
  <c r="H347" i="21"/>
  <c r="I347" i="21"/>
  <c r="J347" i="21"/>
  <c r="K347" i="21"/>
  <c r="L347" i="21"/>
  <c r="M347" i="21"/>
  <c r="N347" i="21"/>
  <c r="O347" i="21"/>
  <c r="P347" i="21"/>
  <c r="P348" i="21"/>
  <c r="C351" i="21"/>
  <c r="AR351" i="21"/>
  <c r="AR356" i="21"/>
  <c r="C352" i="21"/>
  <c r="C353" i="21"/>
  <c r="AR353" i="21"/>
  <c r="C354" i="21"/>
  <c r="D356" i="21"/>
  <c r="E356" i="21"/>
  <c r="F356" i="21"/>
  <c r="G356" i="21"/>
  <c r="H356" i="21"/>
  <c r="I356" i="21"/>
  <c r="J356" i="21"/>
  <c r="K356" i="21"/>
  <c r="L356" i="21"/>
  <c r="M356" i="21"/>
  <c r="N356" i="21"/>
  <c r="O356" i="21"/>
  <c r="P356" i="21"/>
  <c r="AG356" i="21"/>
  <c r="AW30" i="21"/>
  <c r="AH356" i="21"/>
  <c r="AX30" i="21"/>
  <c r="AI356" i="21"/>
  <c r="AY30" i="21"/>
  <c r="AJ356" i="21"/>
  <c r="AZ30" i="21"/>
  <c r="AK356" i="21"/>
  <c r="BA30" i="21"/>
  <c r="AL356" i="21"/>
  <c r="BB30" i="21"/>
  <c r="AM356" i="21"/>
  <c r="BC30" i="21"/>
  <c r="AN356" i="21"/>
  <c r="BD30" i="21"/>
  <c r="AO356" i="21"/>
  <c r="BE30" i="21"/>
  <c r="AP356" i="21"/>
  <c r="BF30" i="21"/>
  <c r="AQ356" i="21"/>
  <c r="BG30" i="21"/>
  <c r="P357" i="21"/>
  <c r="C360" i="21"/>
  <c r="AR360" i="21"/>
  <c r="C361" i="21"/>
  <c r="AR361" i="21"/>
  <c r="C362" i="21"/>
  <c r="AR362" i="21"/>
  <c r="C363" i="21"/>
  <c r="AR363" i="21"/>
  <c r="C364" i="21"/>
  <c r="AR364" i="21"/>
  <c r="C365" i="21"/>
  <c r="AR365" i="21"/>
  <c r="AR400" i="21"/>
  <c r="AR366" i="21"/>
  <c r="D367" i="21"/>
  <c r="E367" i="21"/>
  <c r="F367" i="21"/>
  <c r="G367" i="21"/>
  <c r="H367" i="21"/>
  <c r="I367" i="21"/>
  <c r="J367" i="21"/>
  <c r="K367" i="21"/>
  <c r="L367" i="21"/>
  <c r="M367" i="21"/>
  <c r="N367" i="21"/>
  <c r="O367" i="21"/>
  <c r="P367" i="21"/>
  <c r="P368" i="21"/>
  <c r="C388" i="21"/>
  <c r="AR388" i="21"/>
  <c r="C389" i="21"/>
  <c r="AR389" i="21"/>
  <c r="C390" i="21"/>
  <c r="AR390" i="21"/>
  <c r="C391" i="21"/>
  <c r="AR391" i="21"/>
  <c r="AR392" i="21"/>
  <c r="D393" i="21"/>
  <c r="E393" i="21"/>
  <c r="F393" i="21"/>
  <c r="G393" i="21"/>
  <c r="H393" i="21"/>
  <c r="I393" i="21"/>
  <c r="J393" i="21"/>
  <c r="K393" i="21"/>
  <c r="L393" i="21"/>
  <c r="M393" i="21"/>
  <c r="N393" i="21"/>
  <c r="O393" i="21"/>
  <c r="P393" i="21"/>
  <c r="AG393" i="21"/>
  <c r="AW33" i="21"/>
  <c r="AH393" i="21"/>
  <c r="AX33" i="21"/>
  <c r="AI393" i="21"/>
  <c r="AY33" i="21"/>
  <c r="AJ393" i="21"/>
  <c r="AZ33" i="21"/>
  <c r="AK393" i="21"/>
  <c r="BA33" i="21"/>
  <c r="AL393" i="21"/>
  <c r="BB33" i="21"/>
  <c r="AM393" i="21"/>
  <c r="BC33" i="21"/>
  <c r="AN393" i="21"/>
  <c r="BD33" i="21"/>
  <c r="AO393" i="21"/>
  <c r="BE33" i="21"/>
  <c r="AP393" i="21"/>
  <c r="BF33" i="21"/>
  <c r="AQ393" i="21"/>
  <c r="BG33" i="21"/>
  <c r="P394" i="21"/>
  <c r="D397" i="21"/>
  <c r="D407" i="21"/>
  <c r="E397" i="21"/>
  <c r="E407" i="21"/>
  <c r="F397" i="21"/>
  <c r="F407" i="21"/>
  <c r="G397" i="21"/>
  <c r="G407" i="21"/>
  <c r="H397" i="21"/>
  <c r="H407" i="21"/>
  <c r="I397" i="21"/>
  <c r="J397" i="21"/>
  <c r="J407" i="21"/>
  <c r="K397" i="21"/>
  <c r="K407" i="21"/>
  <c r="L397" i="21"/>
  <c r="M397" i="21"/>
  <c r="N397" i="21"/>
  <c r="N407" i="21"/>
  <c r="O397" i="21"/>
  <c r="O407" i="21"/>
  <c r="D398" i="21"/>
  <c r="E398" i="21"/>
  <c r="F398" i="21"/>
  <c r="G398" i="21"/>
  <c r="H398" i="21"/>
  <c r="I398" i="21"/>
  <c r="J398" i="21"/>
  <c r="K398" i="21"/>
  <c r="L398" i="21"/>
  <c r="M398" i="21"/>
  <c r="N398" i="21"/>
  <c r="O398" i="21"/>
  <c r="D399" i="21"/>
  <c r="E399" i="21"/>
  <c r="F399" i="21"/>
  <c r="G399" i="21"/>
  <c r="H399" i="21"/>
  <c r="I399" i="21"/>
  <c r="J399" i="21"/>
  <c r="K399" i="21"/>
  <c r="L399" i="21"/>
  <c r="M399" i="21"/>
  <c r="N399" i="21"/>
  <c r="O399" i="21"/>
  <c r="AH399" i="21"/>
  <c r="AI399" i="21"/>
  <c r="AJ399" i="21"/>
  <c r="AK399" i="21"/>
  <c r="AL399" i="21"/>
  <c r="AL396" i="21" s="1"/>
  <c r="AL411" i="21" s="1"/>
  <c r="AM399" i="21"/>
  <c r="AN399" i="21"/>
  <c r="AO399" i="21"/>
  <c r="AP399" i="21"/>
  <c r="AQ399" i="21"/>
  <c r="D400" i="21"/>
  <c r="E400" i="21"/>
  <c r="F400" i="21"/>
  <c r="G400" i="21"/>
  <c r="H400" i="21"/>
  <c r="I400" i="21"/>
  <c r="J400" i="21"/>
  <c r="K400" i="21"/>
  <c r="L400" i="21"/>
  <c r="M400" i="21"/>
  <c r="N400" i="21"/>
  <c r="O400" i="21"/>
  <c r="AH400" i="21"/>
  <c r="AI400" i="21"/>
  <c r="AJ400" i="21"/>
  <c r="AK400" i="21"/>
  <c r="AL400" i="21"/>
  <c r="AM400" i="21"/>
  <c r="AN400" i="21"/>
  <c r="AO400" i="21"/>
  <c r="AP400" i="21"/>
  <c r="AQ400" i="21"/>
  <c r="P405" i="21"/>
  <c r="AR405" i="21"/>
  <c r="C320" i="21"/>
  <c r="P320" i="21"/>
  <c r="P322" i="21"/>
  <c r="AR320" i="21"/>
  <c r="AR322" i="21"/>
  <c r="AR321" i="21"/>
  <c r="D322" i="21"/>
  <c r="E322" i="21"/>
  <c r="F322" i="21"/>
  <c r="G322" i="21"/>
  <c r="H322" i="21"/>
  <c r="I322" i="21"/>
  <c r="J322" i="21"/>
  <c r="K322" i="21"/>
  <c r="L322" i="21"/>
  <c r="M322" i="21"/>
  <c r="N322" i="21"/>
  <c r="O322" i="21"/>
  <c r="AF322" i="21"/>
  <c r="AG322" i="21"/>
  <c r="AH322" i="21"/>
  <c r="AI322" i="21"/>
  <c r="AJ322" i="21"/>
  <c r="AK322" i="21"/>
  <c r="AL322" i="21"/>
  <c r="AM322" i="21"/>
  <c r="AN322" i="21"/>
  <c r="AO322" i="21"/>
  <c r="AP322" i="21"/>
  <c r="AQ322" i="21"/>
  <c r="C313" i="21"/>
  <c r="AR313" i="21"/>
  <c r="AR316" i="21"/>
  <c r="C314" i="21"/>
  <c r="AR314" i="21"/>
  <c r="AR315" i="21"/>
  <c r="D316" i="21"/>
  <c r="E316" i="21"/>
  <c r="F316" i="21"/>
  <c r="G316" i="21"/>
  <c r="H316" i="21"/>
  <c r="I316" i="21"/>
  <c r="J316" i="21"/>
  <c r="K316" i="21"/>
  <c r="L316" i="21"/>
  <c r="M316" i="21"/>
  <c r="N316" i="21"/>
  <c r="O316" i="21"/>
  <c r="P316" i="21"/>
  <c r="AG316" i="21"/>
  <c r="AW28" i="21"/>
  <c r="AH316" i="21"/>
  <c r="AX28" i="21"/>
  <c r="AI316" i="21"/>
  <c r="AY28" i="21"/>
  <c r="AJ316" i="21"/>
  <c r="AZ28" i="21"/>
  <c r="AK316" i="21"/>
  <c r="BA28" i="21"/>
  <c r="AL316" i="21"/>
  <c r="BB28" i="21"/>
  <c r="AM316" i="21"/>
  <c r="BC28" i="21"/>
  <c r="AN316" i="21"/>
  <c r="BD28" i="21"/>
  <c r="AO316" i="21"/>
  <c r="BE28" i="21"/>
  <c r="AP316" i="21"/>
  <c r="BF28" i="21"/>
  <c r="AQ316" i="21"/>
  <c r="BG28" i="21"/>
  <c r="P317" i="21"/>
  <c r="C304" i="21"/>
  <c r="AR304" i="21"/>
  <c r="C305" i="21"/>
  <c r="AR305" i="21"/>
  <c r="C306" i="21"/>
  <c r="AR306" i="21"/>
  <c r="C307" i="21"/>
  <c r="AR307" i="21"/>
  <c r="AR308" i="21"/>
  <c r="D309" i="21"/>
  <c r="E309" i="21"/>
  <c r="F309" i="21"/>
  <c r="G309" i="21"/>
  <c r="H309" i="21"/>
  <c r="I309" i="21"/>
  <c r="J309" i="21"/>
  <c r="K309" i="21"/>
  <c r="L309" i="21"/>
  <c r="M309" i="21"/>
  <c r="N309" i="21"/>
  <c r="O309" i="21"/>
  <c r="P309" i="21"/>
  <c r="AG309" i="21"/>
  <c r="AW27" i="21"/>
  <c r="AH309" i="21"/>
  <c r="AX27" i="21"/>
  <c r="AI309" i="21"/>
  <c r="AY27" i="21"/>
  <c r="AJ309" i="21"/>
  <c r="AZ27" i="21"/>
  <c r="AK309" i="21"/>
  <c r="BA27" i="21"/>
  <c r="AL309" i="21"/>
  <c r="BB27" i="21" s="1"/>
  <c r="AM309" i="21"/>
  <c r="BC27" i="21" s="1"/>
  <c r="AN309" i="21"/>
  <c r="BD27" i="21" s="1"/>
  <c r="AO309" i="21"/>
  <c r="BE27" i="21" s="1"/>
  <c r="BE34" i="21" s="1"/>
  <c r="AP309" i="21"/>
  <c r="BF27" i="21" s="1"/>
  <c r="BF34" i="21" s="1"/>
  <c r="AQ309" i="21"/>
  <c r="BG27" i="21"/>
  <c r="P310" i="21"/>
  <c r="C295" i="21"/>
  <c r="P295" i="21"/>
  <c r="P300" i="21"/>
  <c r="AR295" i="21"/>
  <c r="C296" i="21"/>
  <c r="AR296" i="21"/>
  <c r="C297" i="21"/>
  <c r="AR297" i="21"/>
  <c r="C298" i="21"/>
  <c r="AR298" i="21"/>
  <c r="AR299" i="21"/>
  <c r="D300" i="21"/>
  <c r="E300" i="21"/>
  <c r="F300" i="21"/>
  <c r="G300" i="21"/>
  <c r="H300" i="21"/>
  <c r="I300" i="21"/>
  <c r="J300" i="21"/>
  <c r="K300" i="21"/>
  <c r="L300" i="21"/>
  <c r="M300" i="21"/>
  <c r="N300" i="21"/>
  <c r="O300" i="21"/>
  <c r="AG300" i="21"/>
  <c r="AW26" i="21"/>
  <c r="AH300" i="21"/>
  <c r="AX26" i="21"/>
  <c r="AI300" i="21"/>
  <c r="AY26" i="21"/>
  <c r="AJ300" i="21"/>
  <c r="AZ26" i="21"/>
  <c r="AK300" i="21"/>
  <c r="BA26" i="21"/>
  <c r="AL300" i="21"/>
  <c r="BB26" i="21"/>
  <c r="AM300" i="21"/>
  <c r="BC26" i="21"/>
  <c r="AN300" i="21"/>
  <c r="BD26" i="21"/>
  <c r="AO300" i="21"/>
  <c r="BE26" i="21"/>
  <c r="AP300" i="21"/>
  <c r="BF26" i="21"/>
  <c r="AQ300" i="21"/>
  <c r="BG26" i="21"/>
  <c r="C274" i="21"/>
  <c r="P274" i="21"/>
  <c r="AR274" i="21"/>
  <c r="C275" i="21"/>
  <c r="P275" i="21"/>
  <c r="AR275" i="21"/>
  <c r="C276" i="21"/>
  <c r="P276" i="21"/>
  <c r="AR276" i="21"/>
  <c r="C277" i="21"/>
  <c r="P277" i="21"/>
  <c r="AR277" i="21"/>
  <c r="C278" i="21"/>
  <c r="P278" i="21"/>
  <c r="AR278" i="21"/>
  <c r="C279" i="21"/>
  <c r="AR279" i="21"/>
  <c r="C280" i="21"/>
  <c r="AR280" i="21"/>
  <c r="C281" i="21"/>
  <c r="AR281" i="21"/>
  <c r="C282" i="21"/>
  <c r="AR282" i="21"/>
  <c r="C283" i="21"/>
  <c r="AR283" i="21"/>
  <c r="C284" i="21"/>
  <c r="AR284" i="21"/>
  <c r="C285" i="21"/>
  <c r="AR285" i="21"/>
  <c r="C286" i="21"/>
  <c r="AR286" i="21"/>
  <c r="C287" i="21"/>
  <c r="AR287" i="21"/>
  <c r="C288" i="21"/>
  <c r="AR288" i="21"/>
  <c r="C289" i="21"/>
  <c r="AR289" i="21"/>
  <c r="AR290" i="21"/>
  <c r="D291" i="21"/>
  <c r="E291" i="21"/>
  <c r="F291" i="21"/>
  <c r="G291" i="21"/>
  <c r="H291" i="21"/>
  <c r="I291" i="21"/>
  <c r="J291" i="21"/>
  <c r="K291" i="21"/>
  <c r="L291" i="21"/>
  <c r="M291" i="21"/>
  <c r="N291" i="21"/>
  <c r="O291" i="21"/>
  <c r="C252" i="21"/>
  <c r="P252" i="21"/>
  <c r="AR252" i="21"/>
  <c r="C253" i="21"/>
  <c r="P253" i="21"/>
  <c r="AR253" i="21"/>
  <c r="C254" i="21"/>
  <c r="AR254" i="21"/>
  <c r="C255" i="21"/>
  <c r="AR255" i="21"/>
  <c r="C256" i="21"/>
  <c r="AR256" i="21"/>
  <c r="C257" i="21"/>
  <c r="AR257" i="21"/>
  <c r="C258" i="21"/>
  <c r="AR258" i="21"/>
  <c r="C259" i="21"/>
  <c r="AR259" i="21"/>
  <c r="C260" i="21"/>
  <c r="AR260" i="21"/>
  <c r="C261" i="21"/>
  <c r="AR261" i="21"/>
  <c r="C262" i="21"/>
  <c r="AR262" i="21"/>
  <c r="C263" i="21"/>
  <c r="AR263" i="21"/>
  <c r="C264" i="21"/>
  <c r="AR264" i="21"/>
  <c r="C265" i="21"/>
  <c r="AR265" i="21"/>
  <c r="C266" i="21"/>
  <c r="AR266" i="21"/>
  <c r="C267" i="21"/>
  <c r="AR267" i="21"/>
  <c r="AR268" i="21"/>
  <c r="AR269" i="21"/>
  <c r="D270" i="21"/>
  <c r="E270" i="21"/>
  <c r="F270" i="21"/>
  <c r="G270" i="21"/>
  <c r="H270" i="21"/>
  <c r="I270" i="21"/>
  <c r="J270" i="21"/>
  <c r="K270" i="21"/>
  <c r="L270" i="21"/>
  <c r="M270" i="21"/>
  <c r="N270" i="21"/>
  <c r="O270" i="21"/>
  <c r="AG270" i="21"/>
  <c r="AW24" i="21"/>
  <c r="AH270" i="21"/>
  <c r="AX24" i="21"/>
  <c r="AI270" i="21"/>
  <c r="AY24" i="21"/>
  <c r="AJ270" i="21"/>
  <c r="AZ24" i="21"/>
  <c r="AK270" i="21"/>
  <c r="BA24" i="21"/>
  <c r="AL270" i="21"/>
  <c r="BB24" i="21"/>
  <c r="AM270" i="21"/>
  <c r="BC24" i="21"/>
  <c r="AN270" i="21"/>
  <c r="BD24" i="21"/>
  <c r="AO270" i="21"/>
  <c r="BE24" i="21"/>
  <c r="AP270" i="21"/>
  <c r="BF24" i="21"/>
  <c r="AQ270" i="21"/>
  <c r="BG24" i="21"/>
  <c r="C240" i="21"/>
  <c r="P240" i="21"/>
  <c r="AR240" i="21"/>
  <c r="C241" i="21"/>
  <c r="P241" i="21"/>
  <c r="AR241" i="21"/>
  <c r="C242" i="21"/>
  <c r="P242" i="21"/>
  <c r="C243" i="21"/>
  <c r="P243" i="21"/>
  <c r="AR243" i="21"/>
  <c r="C244" i="21"/>
  <c r="P244" i="21"/>
  <c r="C245" i="21"/>
  <c r="P245" i="21"/>
  <c r="C246" i="21"/>
  <c r="P246" i="21"/>
  <c r="AR246" i="21"/>
  <c r="C247" i="21"/>
  <c r="AR247" i="21"/>
  <c r="D248" i="21"/>
  <c r="E248" i="21"/>
  <c r="F248" i="21"/>
  <c r="G248" i="21"/>
  <c r="H248" i="21"/>
  <c r="I248" i="21"/>
  <c r="J248" i="21"/>
  <c r="K248" i="21"/>
  <c r="L248" i="21"/>
  <c r="M248" i="21"/>
  <c r="N248" i="21"/>
  <c r="O248" i="21"/>
  <c r="AG248" i="21"/>
  <c r="AW23" i="21" s="1"/>
  <c r="AH248" i="21"/>
  <c r="AX23" i="21"/>
  <c r="AI248" i="21"/>
  <c r="AY23" i="21"/>
  <c r="AJ248" i="21"/>
  <c r="AZ23" i="21"/>
  <c r="AK248" i="21"/>
  <c r="BA23" i="21"/>
  <c r="AL248" i="21"/>
  <c r="BB23" i="21"/>
  <c r="AM248" i="21"/>
  <c r="BC23" i="21" s="1"/>
  <c r="AN248" i="21"/>
  <c r="BD23" i="21" s="1"/>
  <c r="AO248" i="21"/>
  <c r="BE23" i="21"/>
  <c r="AP248" i="21"/>
  <c r="BF23" i="21"/>
  <c r="AQ248" i="21"/>
  <c r="BG23" i="21"/>
  <c r="D236" i="21"/>
  <c r="E236" i="21"/>
  <c r="F236" i="21"/>
  <c r="G236" i="21"/>
  <c r="H236" i="21"/>
  <c r="I236" i="21"/>
  <c r="J236" i="21"/>
  <c r="K236" i="21"/>
  <c r="L236" i="21"/>
  <c r="M236" i="21"/>
  <c r="N236" i="21"/>
  <c r="O236" i="21"/>
  <c r="AG236" i="21"/>
  <c r="AW22" i="21"/>
  <c r="AH236" i="21"/>
  <c r="AX22" i="21"/>
  <c r="AI236" i="21"/>
  <c r="AY22" i="21"/>
  <c r="AJ236" i="21"/>
  <c r="AZ22" i="21"/>
  <c r="AK236" i="21"/>
  <c r="BA22" i="21"/>
  <c r="AL236" i="21"/>
  <c r="BB22" i="21"/>
  <c r="AM236" i="21"/>
  <c r="BC22" i="21"/>
  <c r="AN236" i="21"/>
  <c r="BD22" i="21"/>
  <c r="AO236" i="21"/>
  <c r="BE22" i="21"/>
  <c r="AP236" i="21"/>
  <c r="BF22" i="21"/>
  <c r="AQ236" i="21"/>
  <c r="BG22" i="21"/>
  <c r="C228" i="21"/>
  <c r="P228" i="21"/>
  <c r="AR228" i="21"/>
  <c r="C229" i="21"/>
  <c r="P229" i="21"/>
  <c r="AR229" i="21"/>
  <c r="C230" i="21"/>
  <c r="P230" i="21"/>
  <c r="AR230" i="21"/>
  <c r="C231" i="21"/>
  <c r="P231" i="21"/>
  <c r="AR231" i="21"/>
  <c r="C232" i="21"/>
  <c r="P232" i="21"/>
  <c r="AR232" i="21"/>
  <c r="C233" i="21"/>
  <c r="P233" i="21"/>
  <c r="P398" i="21"/>
  <c r="AR233" i="21"/>
  <c r="C234" i="21"/>
  <c r="P234" i="21"/>
  <c r="AR234" i="21"/>
  <c r="D224" i="21"/>
  <c r="E224" i="21"/>
  <c r="F224" i="21"/>
  <c r="G224" i="21"/>
  <c r="H224" i="21"/>
  <c r="I224" i="21"/>
  <c r="J224" i="21"/>
  <c r="K224" i="21"/>
  <c r="L224" i="21"/>
  <c r="M224" i="21"/>
  <c r="N224" i="21"/>
  <c r="O224" i="21"/>
  <c r="C215" i="21"/>
  <c r="P215" i="21"/>
  <c r="AR215" i="21"/>
  <c r="C216" i="21"/>
  <c r="P216" i="21"/>
  <c r="AR216" i="21"/>
  <c r="C217" i="21"/>
  <c r="P217" i="21"/>
  <c r="AR217" i="21"/>
  <c r="C218" i="21"/>
  <c r="P218" i="21"/>
  <c r="AR218" i="21"/>
  <c r="C219" i="21"/>
  <c r="P219" i="21"/>
  <c r="AR219" i="21"/>
  <c r="C220" i="21"/>
  <c r="P220" i="21"/>
  <c r="AR220" i="21"/>
  <c r="C221" i="21"/>
  <c r="AR221" i="21"/>
  <c r="C222" i="21"/>
  <c r="AR222" i="21"/>
  <c r="AQ597" i="21"/>
  <c r="BG49" i="21"/>
  <c r="D21" i="48"/>
  <c r="G48" i="17"/>
  <c r="H16" i="4"/>
  <c r="I48" i="18"/>
  <c r="M16" i="4"/>
  <c r="O48" i="17"/>
  <c r="Q16" i="4"/>
  <c r="R48" i="18"/>
  <c r="AN19" i="24"/>
  <c r="AN20" i="24"/>
  <c r="AN21" i="24"/>
  <c r="AN22" i="24"/>
  <c r="AN23" i="24"/>
  <c r="AN24" i="24"/>
  <c r="AN25" i="24"/>
  <c r="AN26" i="24"/>
  <c r="AN27" i="24"/>
  <c r="AN28" i="24"/>
  <c r="H52" i="37"/>
  <c r="J52" i="37"/>
  <c r="E6" i="18"/>
  <c r="D6" i="18"/>
  <c r="C6" i="18"/>
  <c r="AG43" i="4"/>
  <c r="AF43" i="4"/>
  <c r="AE43" i="4"/>
  <c r="AD43" i="4"/>
  <c r="AB43" i="4"/>
  <c r="Z43" i="4"/>
  <c r="Y43" i="4"/>
  <c r="X43" i="4"/>
  <c r="W43" i="4"/>
  <c r="V43" i="4"/>
  <c r="R43" i="4"/>
  <c r="Q43" i="4"/>
  <c r="P43" i="4"/>
  <c r="O43" i="4"/>
  <c r="N43" i="4"/>
  <c r="M43" i="4"/>
  <c r="L43" i="4"/>
  <c r="K43" i="4"/>
  <c r="J43" i="4"/>
  <c r="H43" i="4"/>
  <c r="G43" i="4"/>
  <c r="AC43" i="4"/>
  <c r="AA43" i="4"/>
  <c r="B30" i="35"/>
  <c r="AG57" i="36"/>
  <c r="AG59" i="36" s="1"/>
  <c r="B22" i="35"/>
  <c r="D22" i="35" s="1"/>
  <c r="C40" i="35"/>
  <c r="Z30" i="36"/>
  <c r="C11" i="37"/>
  <c r="AH30" i="36"/>
  <c r="AH32" i="36" s="1"/>
  <c r="AG39" i="4"/>
  <c r="AF39" i="4"/>
  <c r="AE39" i="4"/>
  <c r="AD39" i="4"/>
  <c r="AC39" i="4"/>
  <c r="AB39" i="4"/>
  <c r="AA39" i="4"/>
  <c r="Z39" i="4"/>
  <c r="Y39" i="4"/>
  <c r="X39" i="4"/>
  <c r="W39" i="4"/>
  <c r="V39" i="4"/>
  <c r="R39" i="4"/>
  <c r="Q39" i="4"/>
  <c r="P39" i="4"/>
  <c r="O39" i="4"/>
  <c r="N39" i="4"/>
  <c r="M39" i="4"/>
  <c r="L39" i="4"/>
  <c r="J39" i="4"/>
  <c r="I39" i="4"/>
  <c r="H39" i="4"/>
  <c r="E39" i="4"/>
  <c r="D39" i="4"/>
  <c r="C39" i="4"/>
  <c r="AG37" i="4"/>
  <c r="AF37" i="4"/>
  <c r="AE37" i="4"/>
  <c r="AD37" i="4"/>
  <c r="AC37" i="4"/>
  <c r="AB37" i="4"/>
  <c r="AA37" i="4"/>
  <c r="Z37" i="4"/>
  <c r="Y37" i="4"/>
  <c r="X37" i="4"/>
  <c r="W37" i="4"/>
  <c r="V37" i="4"/>
  <c r="R37" i="4"/>
  <c r="Q37" i="4"/>
  <c r="P37" i="4"/>
  <c r="O37" i="4"/>
  <c r="N37" i="4"/>
  <c r="M37" i="4"/>
  <c r="L37" i="4"/>
  <c r="K37" i="4"/>
  <c r="J37" i="4"/>
  <c r="I37" i="4"/>
  <c r="H37" i="4"/>
  <c r="G37" i="4"/>
  <c r="E37" i="4"/>
  <c r="D37" i="4"/>
  <c r="C37" i="4"/>
  <c r="F69" i="36"/>
  <c r="AG38" i="4"/>
  <c r="AF38" i="4"/>
  <c r="AE38" i="4"/>
  <c r="AD38" i="4"/>
  <c r="AC38" i="4"/>
  <c r="AB38" i="4"/>
  <c r="AA38" i="4"/>
  <c r="Z38" i="4"/>
  <c r="Y38" i="4"/>
  <c r="X38" i="4"/>
  <c r="W38" i="4"/>
  <c r="V38" i="4"/>
  <c r="R38" i="4"/>
  <c r="Q38" i="4"/>
  <c r="P38" i="4"/>
  <c r="O38" i="4"/>
  <c r="N38" i="4"/>
  <c r="M38" i="4"/>
  <c r="L38" i="4"/>
  <c r="J38" i="4"/>
  <c r="I38" i="4"/>
  <c r="H38" i="4"/>
  <c r="G38" i="4"/>
  <c r="AG36" i="4"/>
  <c r="AF36" i="4"/>
  <c r="AE36" i="4"/>
  <c r="AD36" i="4"/>
  <c r="AC36" i="4"/>
  <c r="AB36" i="4"/>
  <c r="AA36" i="4"/>
  <c r="Z36" i="4"/>
  <c r="Y36" i="4"/>
  <c r="X36" i="4"/>
  <c r="W36" i="4"/>
  <c r="V36" i="4"/>
  <c r="R36" i="4"/>
  <c r="Q36" i="4"/>
  <c r="N36" i="4"/>
  <c r="M36" i="4"/>
  <c r="L36" i="4"/>
  <c r="K36" i="4"/>
  <c r="J36" i="4"/>
  <c r="I36" i="4"/>
  <c r="H36" i="4"/>
  <c r="E36" i="4"/>
  <c r="D36" i="4"/>
  <c r="C36" i="4"/>
  <c r="P5" i="29"/>
  <c r="E35" i="4"/>
  <c r="E44" i="4" s="1"/>
  <c r="E57" i="4" s="1"/>
  <c r="D35" i="4"/>
  <c r="C35" i="4"/>
  <c r="AC24" i="36"/>
  <c r="AC26" i="36" s="1"/>
  <c r="C11" i="35"/>
  <c r="O5" i="29"/>
  <c r="C13" i="37"/>
  <c r="J35" i="4"/>
  <c r="AR182" i="21"/>
  <c r="AD182" i="21"/>
  <c r="C182" i="21"/>
  <c r="AD157" i="21"/>
  <c r="AD158" i="21"/>
  <c r="AR156" i="21"/>
  <c r="AR157" i="21"/>
  <c r="AR158" i="21"/>
  <c r="C157" i="21"/>
  <c r="C156" i="21"/>
  <c r="J56" i="37"/>
  <c r="I54" i="37"/>
  <c r="H50" i="37"/>
  <c r="J50" i="37"/>
  <c r="H42" i="37"/>
  <c r="O42" i="37"/>
  <c r="H51" i="37"/>
  <c r="J51" i="37"/>
  <c r="H49" i="37"/>
  <c r="J49" i="37"/>
  <c r="H48" i="37"/>
  <c r="J48" i="37"/>
  <c r="H47" i="37"/>
  <c r="J47" i="37"/>
  <c r="AK194" i="21"/>
  <c r="AK195" i="21"/>
  <c r="AK196" i="21"/>
  <c r="AJ193" i="21"/>
  <c r="AJ203" i="21"/>
  <c r="AI193" i="21"/>
  <c r="AI194" i="21"/>
  <c r="AI195" i="21"/>
  <c r="AI196" i="21"/>
  <c r="AH193" i="21"/>
  <c r="AH203" i="21"/>
  <c r="AG193" i="21"/>
  <c r="AG203" i="21" s="1"/>
  <c r="AF193" i="21"/>
  <c r="AF203" i="21"/>
  <c r="AR133" i="21"/>
  <c r="AD105" i="21"/>
  <c r="AD143" i="21"/>
  <c r="AD144" i="21"/>
  <c r="AH28" i="44"/>
  <c r="AK28" i="44"/>
  <c r="AL28" i="44"/>
  <c r="AM28" i="44"/>
  <c r="AG28" i="44"/>
  <c r="AD28" i="44"/>
  <c r="AD44" i="44"/>
  <c r="AC28" i="44"/>
  <c r="AC44" i="44"/>
  <c r="AH29" i="44"/>
  <c r="AH30" i="44"/>
  <c r="AH31" i="44"/>
  <c r="AI29" i="44"/>
  <c r="AJ29" i="44"/>
  <c r="AJ30" i="44"/>
  <c r="AJ31" i="44"/>
  <c r="AK29" i="44"/>
  <c r="AK30" i="44"/>
  <c r="AK31" i="44"/>
  <c r="AL29" i="44"/>
  <c r="AL30" i="44"/>
  <c r="AL31" i="44"/>
  <c r="AM29" i="44"/>
  <c r="AM30" i="44"/>
  <c r="AM31" i="44"/>
  <c r="AO29" i="44"/>
  <c r="AO30" i="44"/>
  <c r="AO31" i="44"/>
  <c r="AR29" i="44"/>
  <c r="AR30" i="44"/>
  <c r="AR31" i="44"/>
  <c r="AG29" i="44"/>
  <c r="AG30" i="44"/>
  <c r="AG31" i="44"/>
  <c r="AD29" i="44"/>
  <c r="AD30" i="44"/>
  <c r="AD31" i="44"/>
  <c r="AC29" i="44"/>
  <c r="AC30" i="44"/>
  <c r="AC31" i="44"/>
  <c r="AE42" i="44"/>
  <c r="Q42" i="44"/>
  <c r="AS39" i="44"/>
  <c r="AR39" i="44"/>
  <c r="AQ39" i="44"/>
  <c r="AP39" i="44"/>
  <c r="AO39" i="44"/>
  <c r="AN39" i="44"/>
  <c r="AM39" i="44"/>
  <c r="AL39" i="44"/>
  <c r="AK39" i="44"/>
  <c r="AJ39" i="44"/>
  <c r="AI39" i="44"/>
  <c r="AH39" i="44"/>
  <c r="AG39" i="44"/>
  <c r="AE39" i="44"/>
  <c r="AD39" i="44"/>
  <c r="AC39" i="44"/>
  <c r="AB39" i="44"/>
  <c r="AA39" i="44"/>
  <c r="Z39" i="44"/>
  <c r="Y39" i="44"/>
  <c r="X39" i="44"/>
  <c r="W39" i="44"/>
  <c r="V39" i="44"/>
  <c r="U39" i="44"/>
  <c r="T39" i="44"/>
  <c r="S39" i="44"/>
  <c r="Q39" i="44"/>
  <c r="P39" i="44"/>
  <c r="O39" i="44"/>
  <c r="N39" i="44"/>
  <c r="M39" i="44"/>
  <c r="L39" i="44"/>
  <c r="K39" i="44"/>
  <c r="J39" i="44"/>
  <c r="I39" i="44"/>
  <c r="H39" i="44"/>
  <c r="G39" i="44"/>
  <c r="F39" i="44"/>
  <c r="E39" i="44"/>
  <c r="AS38" i="44"/>
  <c r="AR38" i="44"/>
  <c r="AR37" i="44"/>
  <c r="AQ38" i="44"/>
  <c r="AP38" i="44"/>
  <c r="AO38" i="44"/>
  <c r="AN38" i="44"/>
  <c r="AM38" i="44"/>
  <c r="AL38" i="44"/>
  <c r="AK38" i="44"/>
  <c r="AJ38" i="44"/>
  <c r="AJ37" i="44"/>
  <c r="AI38" i="44"/>
  <c r="AH38" i="44"/>
  <c r="AG38" i="44"/>
  <c r="AE38" i="44"/>
  <c r="AD38" i="44"/>
  <c r="AC38" i="44"/>
  <c r="AB38" i="44"/>
  <c r="AA38" i="44"/>
  <c r="Z38" i="44"/>
  <c r="Y38" i="44"/>
  <c r="X38" i="44"/>
  <c r="W38" i="44"/>
  <c r="V38" i="44"/>
  <c r="U38" i="44"/>
  <c r="T38" i="44"/>
  <c r="S38" i="44"/>
  <c r="Q38" i="44"/>
  <c r="P38" i="44"/>
  <c r="O38" i="44"/>
  <c r="N38" i="44"/>
  <c r="M38" i="44"/>
  <c r="L38" i="44"/>
  <c r="K38" i="44"/>
  <c r="J38" i="44"/>
  <c r="I38" i="44"/>
  <c r="H38" i="44"/>
  <c r="G38" i="44"/>
  <c r="F38" i="44"/>
  <c r="E38" i="44"/>
  <c r="AS37" i="44"/>
  <c r="AQ37" i="44"/>
  <c r="AP37" i="44"/>
  <c r="AO37" i="44"/>
  <c r="AN37" i="44"/>
  <c r="AM37" i="44"/>
  <c r="AL37" i="44"/>
  <c r="AK37" i="44"/>
  <c r="AI37" i="44"/>
  <c r="AH37" i="44"/>
  <c r="AG37" i="44"/>
  <c r="AE37" i="44"/>
  <c r="AD37" i="44"/>
  <c r="AC37" i="44"/>
  <c r="AB37" i="44"/>
  <c r="AA37" i="44"/>
  <c r="Z37" i="44"/>
  <c r="Y37" i="44"/>
  <c r="X37" i="44"/>
  <c r="W37" i="44"/>
  <c r="V37" i="44"/>
  <c r="U37" i="44"/>
  <c r="T37" i="44"/>
  <c r="S37" i="44"/>
  <c r="Q37" i="44"/>
  <c r="P37" i="44"/>
  <c r="O37" i="44"/>
  <c r="N37" i="44"/>
  <c r="M37" i="44"/>
  <c r="L37" i="44"/>
  <c r="K37" i="44"/>
  <c r="J37" i="44"/>
  <c r="I37" i="44"/>
  <c r="H37" i="44"/>
  <c r="G37" i="44"/>
  <c r="F37" i="44"/>
  <c r="E37" i="44"/>
  <c r="AE31" i="44"/>
  <c r="AB31" i="44"/>
  <c r="AA31" i="44"/>
  <c r="Z31" i="44"/>
  <c r="Y31" i="44"/>
  <c r="X31" i="44"/>
  <c r="W31" i="44"/>
  <c r="V31" i="44"/>
  <c r="U31" i="44"/>
  <c r="T31" i="44"/>
  <c r="S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AE30" i="44"/>
  <c r="AB30" i="44"/>
  <c r="AA30" i="44"/>
  <c r="Z30" i="44"/>
  <c r="Y30" i="44"/>
  <c r="X30" i="44"/>
  <c r="W30" i="44"/>
  <c r="V30" i="44"/>
  <c r="U30" i="44"/>
  <c r="T30" i="44"/>
  <c r="S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AE29" i="44"/>
  <c r="AE32" i="44"/>
  <c r="AB29" i="44"/>
  <c r="AA29" i="44"/>
  <c r="Z29" i="44"/>
  <c r="Y29" i="44"/>
  <c r="X29" i="44"/>
  <c r="W29" i="44"/>
  <c r="V29" i="44"/>
  <c r="V32" i="44"/>
  <c r="U29" i="44"/>
  <c r="T29" i="44"/>
  <c r="S29" i="44"/>
  <c r="Q29" i="44"/>
  <c r="P29" i="44"/>
  <c r="O29" i="44"/>
  <c r="N29" i="44"/>
  <c r="M29" i="44"/>
  <c r="L29" i="44"/>
  <c r="L32" i="44"/>
  <c r="K29" i="44"/>
  <c r="J29" i="44"/>
  <c r="I29" i="44"/>
  <c r="H29" i="44"/>
  <c r="H28" i="44"/>
  <c r="H44" i="44"/>
  <c r="G29" i="44"/>
  <c r="F29" i="44"/>
  <c r="E29" i="44"/>
  <c r="AE28" i="44"/>
  <c r="AE44" i="44"/>
  <c r="AB28" i="44"/>
  <c r="AB44" i="44"/>
  <c r="AA28" i="44"/>
  <c r="AA44" i="44"/>
  <c r="Z28" i="44"/>
  <c r="Z44" i="44"/>
  <c r="Y28" i="44"/>
  <c r="Y44" i="44"/>
  <c r="X28" i="44"/>
  <c r="X44" i="44"/>
  <c r="W28" i="44"/>
  <c r="W44" i="44"/>
  <c r="V28" i="44"/>
  <c r="V44" i="44"/>
  <c r="U28" i="44"/>
  <c r="T28" i="44"/>
  <c r="T44" i="44"/>
  <c r="S28" i="44"/>
  <c r="S44" i="44"/>
  <c r="Q28" i="44"/>
  <c r="P28" i="44"/>
  <c r="P44" i="44"/>
  <c r="O28" i="44"/>
  <c r="O44" i="44"/>
  <c r="N28" i="44"/>
  <c r="N44" i="44"/>
  <c r="M28" i="44"/>
  <c r="M44" i="44"/>
  <c r="L28" i="44"/>
  <c r="L44" i="44"/>
  <c r="K28" i="44"/>
  <c r="K44" i="44"/>
  <c r="J28" i="44"/>
  <c r="J44" i="44"/>
  <c r="I28" i="44"/>
  <c r="G28" i="44"/>
  <c r="G44" i="44"/>
  <c r="F28" i="44"/>
  <c r="F44" i="44"/>
  <c r="E28" i="44"/>
  <c r="E44" i="44"/>
  <c r="AE25" i="44"/>
  <c r="Q25" i="44"/>
  <c r="Q27" i="44"/>
  <c r="AQ24" i="44"/>
  <c r="AO24" i="44"/>
  <c r="AL24" i="44"/>
  <c r="AK24" i="44"/>
  <c r="AJ24" i="44"/>
  <c r="AH24" i="44"/>
  <c r="AG24" i="44"/>
  <c r="AE24" i="44"/>
  <c r="AD24" i="44"/>
  <c r="AC24" i="44"/>
  <c r="AB24" i="44"/>
  <c r="AA24" i="44"/>
  <c r="Z24" i="44"/>
  <c r="Y24" i="44"/>
  <c r="X24" i="44"/>
  <c r="W24" i="44"/>
  <c r="V24" i="44"/>
  <c r="U24" i="44"/>
  <c r="T24" i="44"/>
  <c r="S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I11" i="42"/>
  <c r="I12" i="42"/>
  <c r="I13" i="42"/>
  <c r="I14" i="42"/>
  <c r="I15" i="42"/>
  <c r="I10" i="42"/>
  <c r="I17" i="42"/>
  <c r="F17" i="42"/>
  <c r="E17" i="42"/>
  <c r="AD133" i="21"/>
  <c r="C22" i="42"/>
  <c r="D22" i="42"/>
  <c r="E22" i="42"/>
  <c r="F22" i="42"/>
  <c r="G22" i="42"/>
  <c r="C23" i="42"/>
  <c r="D23" i="42"/>
  <c r="E23" i="42"/>
  <c r="F23" i="42"/>
  <c r="G23" i="42"/>
  <c r="B23" i="42"/>
  <c r="B22" i="42"/>
  <c r="B20" i="42"/>
  <c r="C17" i="42"/>
  <c r="D17" i="42"/>
  <c r="G17" i="42"/>
  <c r="B17" i="42"/>
  <c r="AR136" i="21"/>
  <c r="C136" i="21"/>
  <c r="AR153" i="21"/>
  <c r="AR155" i="21"/>
  <c r="AD153" i="21"/>
  <c r="AD155" i="21"/>
  <c r="AD156" i="21"/>
  <c r="C153" i="21"/>
  <c r="C155" i="21"/>
  <c r="AD152" i="21"/>
  <c r="C152" i="21"/>
  <c r="AD151" i="21"/>
  <c r="C151" i="21"/>
  <c r="P160" i="21"/>
  <c r="AQ159" i="21"/>
  <c r="BG15" i="21"/>
  <c r="AP159" i="21"/>
  <c r="BF15" i="21"/>
  <c r="AO159" i="21"/>
  <c r="BE15" i="21"/>
  <c r="AN159" i="21"/>
  <c r="BD15" i="21"/>
  <c r="AM159" i="21"/>
  <c r="BC15" i="21"/>
  <c r="AL159" i="21"/>
  <c r="BB15" i="21"/>
  <c r="AK159" i="21"/>
  <c r="BA15" i="21"/>
  <c r="AJ159" i="21"/>
  <c r="AZ15" i="21"/>
  <c r="AI159" i="21"/>
  <c r="AY15" i="21"/>
  <c r="AH159" i="21"/>
  <c r="AX15" i="21"/>
  <c r="AG159" i="21"/>
  <c r="AW15" i="21"/>
  <c r="AC159" i="21"/>
  <c r="AB159" i="21"/>
  <c r="AA159" i="21"/>
  <c r="Z159" i="21"/>
  <c r="Y159" i="21"/>
  <c r="X159" i="21"/>
  <c r="W159" i="21"/>
  <c r="V159" i="21"/>
  <c r="U159" i="21"/>
  <c r="T159" i="21"/>
  <c r="S159" i="21"/>
  <c r="R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AR152" i="21"/>
  <c r="AR151" i="21"/>
  <c r="C145" i="21"/>
  <c r="AR145" i="21"/>
  <c r="AR98" i="21"/>
  <c r="AR99" i="21"/>
  <c r="C98" i="21"/>
  <c r="C97" i="21"/>
  <c r="AR77" i="21"/>
  <c r="AR78" i="21"/>
  <c r="AR79" i="21"/>
  <c r="AR80" i="21"/>
  <c r="AR81" i="21"/>
  <c r="C80" i="21"/>
  <c r="C79" i="21"/>
  <c r="C78" i="21"/>
  <c r="C77" i="21"/>
  <c r="AR58" i="21"/>
  <c r="AR59" i="21"/>
  <c r="AR60" i="21"/>
  <c r="C58" i="21"/>
  <c r="AR56" i="21"/>
  <c r="AR57" i="21"/>
  <c r="C57" i="21"/>
  <c r="C56" i="21"/>
  <c r="AR48" i="21"/>
  <c r="AR49" i="21"/>
  <c r="AR50" i="21"/>
  <c r="AR51" i="21"/>
  <c r="AR52" i="21"/>
  <c r="AR53" i="21"/>
  <c r="AR54" i="21"/>
  <c r="AR55" i="21"/>
  <c r="C55" i="21"/>
  <c r="C54" i="21"/>
  <c r="C53" i="21"/>
  <c r="C52" i="21"/>
  <c r="C48" i="21"/>
  <c r="AR12" i="21"/>
  <c r="C12" i="21"/>
  <c r="AG29" i="4"/>
  <c r="AV16" i="26"/>
  <c r="AV17" i="26"/>
  <c r="AV18" i="26"/>
  <c r="AV19" i="26"/>
  <c r="AV20" i="26"/>
  <c r="AV21" i="26"/>
  <c r="AV22" i="26"/>
  <c r="AV23" i="26"/>
  <c r="AV24" i="26"/>
  <c r="AV25" i="26"/>
  <c r="AV30" i="26"/>
  <c r="AV31" i="26"/>
  <c r="AV32" i="26"/>
  <c r="AV33" i="26"/>
  <c r="AV38" i="26"/>
  <c r="AV39" i="26"/>
  <c r="AV40" i="26"/>
  <c r="AV41" i="26"/>
  <c r="AV42" i="26"/>
  <c r="AV47" i="26"/>
  <c r="AV48" i="26"/>
  <c r="AV49" i="26"/>
  <c r="AV53" i="26"/>
  <c r="AV50" i="26"/>
  <c r="AV51" i="26"/>
  <c r="AV43" i="26"/>
  <c r="AV52" i="26"/>
  <c r="AV56" i="26"/>
  <c r="AV57" i="26"/>
  <c r="AV58" i="26"/>
  <c r="AV59" i="26"/>
  <c r="AV61" i="26"/>
  <c r="AV62" i="26"/>
  <c r="AJ74" i="26"/>
  <c r="AK74" i="26"/>
  <c r="AL74" i="26"/>
  <c r="AM74" i="26"/>
  <c r="AN74" i="26"/>
  <c r="AO74" i="26"/>
  <c r="AP74" i="26"/>
  <c r="AQ74" i="26"/>
  <c r="AR74" i="26"/>
  <c r="AS74" i="26"/>
  <c r="AT74" i="26"/>
  <c r="AU74" i="26"/>
  <c r="AU66" i="26"/>
  <c r="AU76" i="26"/>
  <c r="AU67" i="26"/>
  <c r="AU68" i="26"/>
  <c r="AU69" i="26"/>
  <c r="AU65" i="26"/>
  <c r="AU80" i="26"/>
  <c r="AT66" i="26"/>
  <c r="AT76" i="26"/>
  <c r="AT67" i="26"/>
  <c r="AT68" i="26"/>
  <c r="AT71" i="26"/>
  <c r="AT69" i="26"/>
  <c r="AT72" i="26"/>
  <c r="AS66" i="26"/>
  <c r="AS67" i="26"/>
  <c r="AS71" i="26"/>
  <c r="AS72" i="26"/>
  <c r="AS68" i="26"/>
  <c r="AS69" i="26"/>
  <c r="AR66" i="26"/>
  <c r="AR67" i="26"/>
  <c r="AR68" i="26"/>
  <c r="AR69" i="26"/>
  <c r="AR71" i="26"/>
  <c r="AR72" i="26"/>
  <c r="AQ66" i="26"/>
  <c r="AQ76" i="26"/>
  <c r="AQ67" i="26"/>
  <c r="AQ65" i="26"/>
  <c r="AQ80" i="26"/>
  <c r="AQ68" i="26"/>
  <c r="AQ69" i="26"/>
  <c r="AP66" i="26"/>
  <c r="AP67" i="26"/>
  <c r="AP68" i="26"/>
  <c r="AP69" i="26"/>
  <c r="AO66" i="26"/>
  <c r="AO67" i="26"/>
  <c r="AO68" i="26"/>
  <c r="AO70" i="26"/>
  <c r="AO69" i="26"/>
  <c r="AN66" i="26"/>
  <c r="AN67" i="26"/>
  <c r="AN68" i="26"/>
  <c r="AN69" i="26"/>
  <c r="AN71" i="26"/>
  <c r="AM66" i="26"/>
  <c r="AM76" i="26"/>
  <c r="AM67" i="26"/>
  <c r="AM65" i="26"/>
  <c r="AM80" i="26"/>
  <c r="AM68" i="26"/>
  <c r="AM69" i="26"/>
  <c r="AL66" i="26"/>
  <c r="AL76" i="26"/>
  <c r="AL67" i="26"/>
  <c r="AL70" i="26"/>
  <c r="AL68" i="26"/>
  <c r="AL69" i="26"/>
  <c r="AL65" i="26"/>
  <c r="AL80" i="26"/>
  <c r="AK66" i="26"/>
  <c r="AK67" i="26"/>
  <c r="AK68" i="26"/>
  <c r="AK69" i="26"/>
  <c r="AJ66" i="26"/>
  <c r="AJ67" i="26"/>
  <c r="AJ68" i="26"/>
  <c r="AJ69" i="26"/>
  <c r="AV67" i="26"/>
  <c r="AV68" i="26"/>
  <c r="AR76" i="26"/>
  <c r="AP76" i="26"/>
  <c r="AN76" i="26"/>
  <c r="AN70" i="26"/>
  <c r="AT70" i="26"/>
  <c r="AU62" i="26"/>
  <c r="AT62" i="26"/>
  <c r="AS62" i="26"/>
  <c r="AR62" i="26"/>
  <c r="AQ62" i="26"/>
  <c r="AP62" i="26"/>
  <c r="AO62" i="26"/>
  <c r="AN62" i="26"/>
  <c r="AM62" i="26"/>
  <c r="AL62" i="26"/>
  <c r="AK62" i="26"/>
  <c r="AJ62" i="26"/>
  <c r="AU52" i="26"/>
  <c r="AT52" i="26"/>
  <c r="AS52" i="26"/>
  <c r="AR52" i="26"/>
  <c r="AQ52" i="26"/>
  <c r="AP52" i="26"/>
  <c r="AO52" i="26"/>
  <c r="AN52" i="26"/>
  <c r="AM52" i="26"/>
  <c r="AL52" i="26"/>
  <c r="AK52" i="26"/>
  <c r="AJ52" i="26"/>
  <c r="AU43" i="26"/>
  <c r="AT43" i="26"/>
  <c r="AS43" i="26"/>
  <c r="AR43" i="26"/>
  <c r="AQ43" i="26"/>
  <c r="AP43" i="26"/>
  <c r="AO43" i="26"/>
  <c r="AN43" i="26"/>
  <c r="AM43" i="26"/>
  <c r="AL43" i="26"/>
  <c r="AK43" i="26"/>
  <c r="AJ43" i="26"/>
  <c r="AU34" i="26"/>
  <c r="AT34" i="26"/>
  <c r="AS34" i="26"/>
  <c r="AR34" i="26"/>
  <c r="AQ34" i="26"/>
  <c r="AP34" i="26"/>
  <c r="AO34" i="26"/>
  <c r="AN34" i="26"/>
  <c r="AM34" i="26"/>
  <c r="AL34" i="26"/>
  <c r="AK34" i="26"/>
  <c r="AJ34" i="26"/>
  <c r="AU26" i="26"/>
  <c r="AT26" i="26"/>
  <c r="AS26" i="26"/>
  <c r="AR26" i="26"/>
  <c r="AQ26" i="26"/>
  <c r="AP26" i="26"/>
  <c r="AO26" i="26"/>
  <c r="AN26" i="26"/>
  <c r="AM26" i="26"/>
  <c r="AL26" i="26"/>
  <c r="AK26" i="26"/>
  <c r="AJ26" i="26"/>
  <c r="AM65" i="24"/>
  <c r="AM66" i="24"/>
  <c r="AM67" i="24"/>
  <c r="AL65" i="24"/>
  <c r="AL66" i="24"/>
  <c r="AL67" i="24"/>
  <c r="AK65" i="24"/>
  <c r="AK66" i="24"/>
  <c r="AK67" i="24"/>
  <c r="AJ65" i="24"/>
  <c r="AJ66" i="24"/>
  <c r="AJ67" i="24"/>
  <c r="AH194" i="21"/>
  <c r="AH195" i="21"/>
  <c r="AH196" i="21"/>
  <c r="AR5" i="21"/>
  <c r="AR6" i="21"/>
  <c r="AR7" i="21"/>
  <c r="AR8" i="21"/>
  <c r="AR9" i="21"/>
  <c r="AR10" i="21"/>
  <c r="AR11" i="21"/>
  <c r="AR19" i="21"/>
  <c r="AR20" i="21"/>
  <c r="AR21" i="21"/>
  <c r="AR22" i="21"/>
  <c r="AR23" i="21"/>
  <c r="AR24" i="21"/>
  <c r="AR196" i="21"/>
  <c r="AR25" i="21"/>
  <c r="AR31" i="21"/>
  <c r="AR32" i="21"/>
  <c r="AR34" i="21"/>
  <c r="AR37" i="21"/>
  <c r="AR38" i="21"/>
  <c r="AR43" i="21"/>
  <c r="AR44" i="21"/>
  <c r="AR45" i="21"/>
  <c r="AR46" i="21"/>
  <c r="AR47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AR86" i="21"/>
  <c r="AR87" i="21"/>
  <c r="AR88" i="21"/>
  <c r="AR89" i="21"/>
  <c r="AR90" i="21"/>
  <c r="AR95" i="21"/>
  <c r="AR96" i="21"/>
  <c r="AR97" i="21"/>
  <c r="AR104" i="21"/>
  <c r="AR107" i="21"/>
  <c r="AR105" i="21"/>
  <c r="AR106" i="21"/>
  <c r="AR111" i="21"/>
  <c r="AR113" i="21"/>
  <c r="AR112" i="21"/>
  <c r="AR117" i="21"/>
  <c r="AR118" i="21"/>
  <c r="AR119" i="21"/>
  <c r="AR124" i="21"/>
  <c r="AR125" i="21"/>
  <c r="AR126" i="21"/>
  <c r="AR131" i="21"/>
  <c r="AR132" i="21"/>
  <c r="AR134" i="21"/>
  <c r="AR142" i="21"/>
  <c r="AR147" i="21"/>
  <c r="AR143" i="21"/>
  <c r="AR144" i="21"/>
  <c r="AR180" i="21"/>
  <c r="AR181" i="21"/>
  <c r="AR183" i="21"/>
  <c r="AR185" i="21"/>
  <c r="AR201" i="21"/>
  <c r="AQ193" i="21"/>
  <c r="AQ194" i="21"/>
  <c r="AQ195" i="21"/>
  <c r="AQ196" i="21"/>
  <c r="AP193" i="21"/>
  <c r="AP194" i="21"/>
  <c r="AP195" i="21"/>
  <c r="AP196" i="21"/>
  <c r="AO193" i="21"/>
  <c r="AO203" i="21" s="1"/>
  <c r="AO194" i="21"/>
  <c r="AO197" i="21" s="1"/>
  <c r="AO195" i="21"/>
  <c r="AO196" i="21"/>
  <c r="AO198" i="21" s="1"/>
  <c r="AN193" i="21"/>
  <c r="AN203" i="21" s="1"/>
  <c r="AN194" i="21"/>
  <c r="AN195" i="21"/>
  <c r="AN196" i="21"/>
  <c r="AM193" i="21"/>
  <c r="AM203" i="21" s="1"/>
  <c r="AM194" i="21"/>
  <c r="AM197" i="21" s="1"/>
  <c r="AM195" i="21"/>
  <c r="AM196" i="21"/>
  <c r="AL193" i="21"/>
  <c r="AL203" i="21" s="1"/>
  <c r="AL194" i="21"/>
  <c r="AL195" i="21"/>
  <c r="AL196" i="21"/>
  <c r="AK193" i="21"/>
  <c r="AJ194" i="21"/>
  <c r="AJ195" i="21"/>
  <c r="AJ196" i="21"/>
  <c r="AG194" i="21"/>
  <c r="AG195" i="21"/>
  <c r="AG196" i="21"/>
  <c r="AF194" i="21"/>
  <c r="AF195" i="21"/>
  <c r="AF196" i="21"/>
  <c r="AQ186" i="21"/>
  <c r="BG17" i="21"/>
  <c r="AP186" i="21"/>
  <c r="BF17" i="21"/>
  <c r="AO186" i="21"/>
  <c r="BE17" i="21"/>
  <c r="AN186" i="21"/>
  <c r="BD17" i="21"/>
  <c r="AM186" i="21"/>
  <c r="BC17" i="21"/>
  <c r="AL186" i="21"/>
  <c r="BB17" i="21"/>
  <c r="AK186" i="21"/>
  <c r="BA17" i="21"/>
  <c r="AJ186" i="21"/>
  <c r="AZ17" i="21"/>
  <c r="AI186" i="21"/>
  <c r="AY17" i="21"/>
  <c r="AH186" i="21"/>
  <c r="AX17" i="21"/>
  <c r="AG186" i="21"/>
  <c r="AW17" i="21"/>
  <c r="AF186" i="21"/>
  <c r="AV17" i="21"/>
  <c r="AP147" i="21"/>
  <c r="BF14" i="21"/>
  <c r="AO147" i="21"/>
  <c r="BE14" i="21"/>
  <c r="AN147" i="21"/>
  <c r="BD14" i="21"/>
  <c r="AM147" i="21"/>
  <c r="BC14" i="21"/>
  <c r="AL147" i="21"/>
  <c r="BB14" i="21"/>
  <c r="AQ138" i="21"/>
  <c r="BG12" i="21"/>
  <c r="AP138" i="21"/>
  <c r="BF12" i="21"/>
  <c r="AO138" i="21"/>
  <c r="BE12" i="21"/>
  <c r="AN138" i="21"/>
  <c r="BD12" i="21"/>
  <c r="AM138" i="21"/>
  <c r="BC12" i="21"/>
  <c r="AL138" i="21"/>
  <c r="BB12" i="21"/>
  <c r="AK138" i="21"/>
  <c r="BA12" i="21"/>
  <c r="AJ138" i="21"/>
  <c r="AZ12" i="21"/>
  <c r="AI138" i="21"/>
  <c r="AY12" i="21"/>
  <c r="AH138" i="21"/>
  <c r="AX12" i="21"/>
  <c r="AW12" i="21"/>
  <c r="AQ127" i="21"/>
  <c r="AP127" i="21"/>
  <c r="AO127" i="21"/>
  <c r="AN127" i="21"/>
  <c r="AM127" i="21"/>
  <c r="AL127" i="21"/>
  <c r="AK127" i="21"/>
  <c r="AJ127" i="21"/>
  <c r="AI127" i="21"/>
  <c r="AH127" i="21"/>
  <c r="AG127" i="21"/>
  <c r="AF127" i="21"/>
  <c r="AQ120" i="21"/>
  <c r="AP120" i="21"/>
  <c r="AO120" i="21"/>
  <c r="AN120" i="21"/>
  <c r="AM120" i="21"/>
  <c r="AL120" i="21"/>
  <c r="AK120" i="21"/>
  <c r="AJ120" i="21"/>
  <c r="AI120" i="21"/>
  <c r="AH120" i="21"/>
  <c r="AG120" i="21"/>
  <c r="AF120" i="21"/>
  <c r="AQ113" i="21"/>
  <c r="AP113" i="21"/>
  <c r="AO113" i="21"/>
  <c r="AN113" i="21"/>
  <c r="AM113" i="21"/>
  <c r="AL113" i="21"/>
  <c r="AK113" i="21"/>
  <c r="AJ113" i="21"/>
  <c r="AI113" i="21"/>
  <c r="AH113" i="21"/>
  <c r="AG113" i="21"/>
  <c r="AF113" i="21"/>
  <c r="AQ107" i="21"/>
  <c r="BG11" i="21"/>
  <c r="AP107" i="21"/>
  <c r="BF11" i="21"/>
  <c r="AO107" i="21"/>
  <c r="BE11" i="21"/>
  <c r="AN107" i="21"/>
  <c r="BD11" i="21"/>
  <c r="AM107" i="21"/>
  <c r="BC11" i="21"/>
  <c r="AL107" i="21"/>
  <c r="BB11" i="21"/>
  <c r="AK107" i="21"/>
  <c r="BA11" i="21"/>
  <c r="AJ107" i="21"/>
  <c r="AZ11" i="21"/>
  <c r="AI107" i="21"/>
  <c r="AY11" i="21"/>
  <c r="AH107" i="21"/>
  <c r="AX11" i="21"/>
  <c r="AG107" i="21"/>
  <c r="AW11" i="21"/>
  <c r="AQ100" i="21"/>
  <c r="BG10" i="21"/>
  <c r="AP100" i="21"/>
  <c r="BF10" i="21" s="1"/>
  <c r="BF18" i="21" s="1"/>
  <c r="AO100" i="21"/>
  <c r="BE10" i="21" s="1"/>
  <c r="BE18" i="21" s="1"/>
  <c r="AN100" i="21"/>
  <c r="BD10" i="21" s="1"/>
  <c r="AM100" i="21"/>
  <c r="BC10" i="21" s="1"/>
  <c r="AL100" i="21"/>
  <c r="BB10" i="21" s="1"/>
  <c r="AK100" i="21"/>
  <c r="BA10" i="21"/>
  <c r="AJ100" i="21"/>
  <c r="AZ10" i="21"/>
  <c r="AI100" i="21"/>
  <c r="AY10" i="21"/>
  <c r="AH100" i="21"/>
  <c r="AX10" i="21"/>
  <c r="AG100" i="21"/>
  <c r="AW10" i="21"/>
  <c r="AQ91" i="21"/>
  <c r="BG9" i="21"/>
  <c r="AP91" i="21"/>
  <c r="BF9" i="21"/>
  <c r="AO91" i="21"/>
  <c r="BE9" i="21"/>
  <c r="AN91" i="21"/>
  <c r="BD9" i="21"/>
  <c r="AM91" i="21"/>
  <c r="BC9" i="21"/>
  <c r="AL91" i="21"/>
  <c r="BB9" i="21"/>
  <c r="AK91" i="21"/>
  <c r="BA9" i="21"/>
  <c r="AJ91" i="21"/>
  <c r="AZ9" i="21"/>
  <c r="AI91" i="21"/>
  <c r="AY9" i="21"/>
  <c r="AH91" i="21"/>
  <c r="AX9" i="21"/>
  <c r="AG91" i="21"/>
  <c r="AW9" i="21"/>
  <c r="AP61" i="21"/>
  <c r="BF7" i="21"/>
  <c r="AO61" i="21"/>
  <c r="BE7" i="21"/>
  <c r="AN61" i="21"/>
  <c r="BD7" i="21"/>
  <c r="AM61" i="21"/>
  <c r="BC7" i="21"/>
  <c r="AL61" i="21"/>
  <c r="BB7" i="21"/>
  <c r="AQ39" i="21"/>
  <c r="BG6" i="21"/>
  <c r="AP39" i="21"/>
  <c r="BF6" i="21"/>
  <c r="AO39" i="21"/>
  <c r="BE6" i="21"/>
  <c r="AN39" i="21"/>
  <c r="BD6" i="21" s="1"/>
  <c r="AM39" i="21"/>
  <c r="BC6" i="21" s="1"/>
  <c r="AL39" i="21"/>
  <c r="BB6" i="21"/>
  <c r="AK39" i="21"/>
  <c r="BA6" i="21"/>
  <c r="AJ39" i="21"/>
  <c r="AZ6" i="21"/>
  <c r="AI39" i="21"/>
  <c r="AY6" i="21"/>
  <c r="AH39" i="21"/>
  <c r="AX6" i="21"/>
  <c r="AG39" i="21"/>
  <c r="AW6" i="21" s="1"/>
  <c r="AW18" i="21" s="1"/>
  <c r="AW52" i="21" s="1"/>
  <c r="AP27" i="21"/>
  <c r="BF5" i="21"/>
  <c r="AO27" i="21"/>
  <c r="BE5" i="21"/>
  <c r="AN27" i="21"/>
  <c r="BD5" i="21"/>
  <c r="AM27" i="21"/>
  <c r="BC5" i="21"/>
  <c r="AL27" i="21"/>
  <c r="BB5" i="21"/>
  <c r="Y37" i="21"/>
  <c r="Y39" i="21"/>
  <c r="Y124" i="21"/>
  <c r="Y194" i="21"/>
  <c r="Y195" i="21"/>
  <c r="Y196" i="21"/>
  <c r="Z193" i="21"/>
  <c r="Z194" i="21"/>
  <c r="Z195" i="21"/>
  <c r="Z196" i="21"/>
  <c r="AA48" i="21"/>
  <c r="AD48" i="21"/>
  <c r="AA194" i="21"/>
  <c r="AA195" i="21"/>
  <c r="AA196" i="21"/>
  <c r="AB193" i="21"/>
  <c r="AB194" i="21"/>
  <c r="AB197" i="21" s="1"/>
  <c r="AB195" i="21"/>
  <c r="AB196" i="21"/>
  <c r="AC193" i="21"/>
  <c r="AC192" i="21"/>
  <c r="AC207" i="21"/>
  <c r="AC203" i="21"/>
  <c r="AC194" i="21"/>
  <c r="AC195" i="21"/>
  <c r="AC196" i="21"/>
  <c r="E5" i="40"/>
  <c r="F5" i="40"/>
  <c r="G5" i="40"/>
  <c r="H5" i="40"/>
  <c r="I5" i="40"/>
  <c r="J5" i="40"/>
  <c r="D5" i="40"/>
  <c r="AS6" i="31"/>
  <c r="AS17" i="31"/>
  <c r="AS7" i="31"/>
  <c r="AS18" i="31"/>
  <c r="AS19" i="31"/>
  <c r="AS30" i="31"/>
  <c r="AR16" i="31"/>
  <c r="AR17" i="31"/>
  <c r="AR18" i="31"/>
  <c r="AR19" i="31"/>
  <c r="AQ16" i="31"/>
  <c r="AQ17" i="31"/>
  <c r="AQ18" i="31"/>
  <c r="AQ19" i="31"/>
  <c r="AP16" i="31"/>
  <c r="AP17" i="31"/>
  <c r="AP18" i="31"/>
  <c r="AP19" i="31"/>
  <c r="AO16" i="31"/>
  <c r="AO32" i="31"/>
  <c r="AO17" i="31"/>
  <c r="AO18" i="31"/>
  <c r="AO19" i="31"/>
  <c r="AN16" i="31"/>
  <c r="AN32" i="31"/>
  <c r="AN17" i="31"/>
  <c r="AN18" i="31"/>
  <c r="AN19" i="31"/>
  <c r="AM16" i="31"/>
  <c r="AM17" i="31"/>
  <c r="AM18" i="31"/>
  <c r="AM21" i="31"/>
  <c r="AM19" i="31"/>
  <c r="AL16" i="31"/>
  <c r="AL32" i="31"/>
  <c r="AL17" i="31"/>
  <c r="AL18" i="31"/>
  <c r="AL19" i="31"/>
  <c r="AK16" i="31"/>
  <c r="AK15" i="31"/>
  <c r="AK36" i="31"/>
  <c r="AK17" i="31"/>
  <c r="AK18" i="31"/>
  <c r="AK19" i="31"/>
  <c r="AJ16" i="31"/>
  <c r="AJ17" i="31"/>
  <c r="AJ18" i="31"/>
  <c r="AJ19" i="31"/>
  <c r="AI16" i="31"/>
  <c r="AI17" i="31"/>
  <c r="AI20" i="31"/>
  <c r="AI18" i="31"/>
  <c r="AI19" i="31"/>
  <c r="AH16" i="31"/>
  <c r="AH32" i="31"/>
  <c r="AH17" i="31"/>
  <c r="AH18" i="31"/>
  <c r="AH19" i="31"/>
  <c r="AG16" i="31"/>
  <c r="AG17" i="31"/>
  <c r="AG18" i="31"/>
  <c r="AG15" i="31"/>
  <c r="AG36" i="31"/>
  <c r="AG19" i="31"/>
  <c r="AQ21" i="31"/>
  <c r="AR32" i="31"/>
  <c r="AP32" i="31"/>
  <c r="AJ32" i="31"/>
  <c r="AS25" i="31"/>
  <c r="AS26" i="31"/>
  <c r="AS27" i="31"/>
  <c r="AR25" i="31"/>
  <c r="AR26" i="31"/>
  <c r="AR27" i="31"/>
  <c r="AR28" i="31"/>
  <c r="AQ25" i="31"/>
  <c r="AQ26" i="31"/>
  <c r="AQ27" i="31"/>
  <c r="AP25" i="31"/>
  <c r="AP28" i="31"/>
  <c r="AP26" i="31"/>
  <c r="AP27" i="31"/>
  <c r="AO25" i="31"/>
  <c r="AO26" i="31"/>
  <c r="AO27" i="31"/>
  <c r="AN25" i="31"/>
  <c r="AN26" i="31"/>
  <c r="AN27" i="31"/>
  <c r="AM25" i="31"/>
  <c r="AM26" i="31"/>
  <c r="AM27" i="31"/>
  <c r="AL25" i="31"/>
  <c r="AL26" i="31"/>
  <c r="AL28" i="31"/>
  <c r="AL27" i="31"/>
  <c r="AK25" i="31"/>
  <c r="AK26" i="31"/>
  <c r="AK27" i="31"/>
  <c r="AJ25" i="31"/>
  <c r="AJ28" i="31"/>
  <c r="AJ26" i="31"/>
  <c r="AJ27" i="31"/>
  <c r="AI25" i="31"/>
  <c r="AI26" i="31"/>
  <c r="AI27" i="31"/>
  <c r="AH25" i="31"/>
  <c r="AH26" i="31"/>
  <c r="AH27" i="31"/>
  <c r="AH28" i="31"/>
  <c r="AG25" i="31"/>
  <c r="AG26" i="31"/>
  <c r="AG27" i="31"/>
  <c r="AQ20" i="31"/>
  <c r="AN20" i="31"/>
  <c r="AM20" i="31"/>
  <c r="AR12" i="31"/>
  <c r="AQ12" i="31"/>
  <c r="AP12" i="31"/>
  <c r="AO12" i="31"/>
  <c r="AN12" i="31"/>
  <c r="AM12" i="31"/>
  <c r="AL12" i="31"/>
  <c r="AK12" i="31"/>
  <c r="AJ12" i="31"/>
  <c r="AI12" i="31"/>
  <c r="AH12" i="31"/>
  <c r="AG12" i="31"/>
  <c r="B11" i="34"/>
  <c r="L5" i="40"/>
  <c r="M5" i="40"/>
  <c r="B15" i="34"/>
  <c r="B13" i="34"/>
  <c r="B12" i="34"/>
  <c r="D21" i="33"/>
  <c r="C134" i="21"/>
  <c r="Z28" i="24"/>
  <c r="C28" i="24"/>
  <c r="K20" i="33"/>
  <c r="AD76" i="21"/>
  <c r="C76" i="21"/>
  <c r="AD75" i="21"/>
  <c r="C75" i="21"/>
  <c r="C133" i="21"/>
  <c r="AD132" i="21"/>
  <c r="C132" i="21"/>
  <c r="AD131" i="21"/>
  <c r="C131" i="21"/>
  <c r="P139" i="21"/>
  <c r="AC138" i="21"/>
  <c r="AB138" i="21"/>
  <c r="AA138" i="21"/>
  <c r="Z138" i="21"/>
  <c r="Y138" i="21"/>
  <c r="X138" i="21"/>
  <c r="W138" i="21"/>
  <c r="V138" i="21"/>
  <c r="U138" i="21"/>
  <c r="T138" i="21"/>
  <c r="S138" i="21"/>
  <c r="R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R28" i="4"/>
  <c r="Q28" i="4"/>
  <c r="P28" i="4"/>
  <c r="O28" i="4"/>
  <c r="N28" i="4"/>
  <c r="M28" i="4"/>
  <c r="L28" i="4"/>
  <c r="K28" i="4"/>
  <c r="J28" i="4"/>
  <c r="I28" i="4"/>
  <c r="H28" i="4"/>
  <c r="G28" i="4"/>
  <c r="D38" i="35"/>
  <c r="P73" i="36"/>
  <c r="O73" i="36"/>
  <c r="N73" i="36"/>
  <c r="M73" i="36"/>
  <c r="L73" i="36"/>
  <c r="K73" i="36"/>
  <c r="W73" i="36"/>
  <c r="J73" i="36"/>
  <c r="I73" i="36"/>
  <c r="V73" i="36"/>
  <c r="H73" i="36"/>
  <c r="G73" i="36"/>
  <c r="F73" i="36"/>
  <c r="E73" i="36"/>
  <c r="J72" i="36"/>
  <c r="J74" i="36" s="1"/>
  <c r="I72" i="36"/>
  <c r="I74" i="36" s="1"/>
  <c r="H72" i="36"/>
  <c r="H74" i="36" s="1"/>
  <c r="G72" i="36"/>
  <c r="G74" i="36" s="1"/>
  <c r="F72" i="36"/>
  <c r="F74" i="36" s="1"/>
  <c r="E72" i="36"/>
  <c r="E74" i="36" s="1"/>
  <c r="AD88" i="21"/>
  <c r="AD89" i="21"/>
  <c r="C89" i="21"/>
  <c r="AD181" i="21"/>
  <c r="C181" i="21"/>
  <c r="M10" i="38"/>
  <c r="Q12" i="38"/>
  <c r="P12" i="38"/>
  <c r="M2" i="38"/>
  <c r="M4" i="38"/>
  <c r="M23" i="38"/>
  <c r="M11" i="38"/>
  <c r="M19" i="38"/>
  <c r="M7" i="38"/>
  <c r="M24" i="38"/>
  <c r="M12" i="38"/>
  <c r="J36" i="38"/>
  <c r="M36" i="38"/>
  <c r="N12" i="38"/>
  <c r="M25" i="38"/>
  <c r="M26" i="38"/>
  <c r="M17" i="38"/>
  <c r="M27" i="38"/>
  <c r="M20" i="38"/>
  <c r="M28" i="38"/>
  <c r="M16" i="38"/>
  <c r="M29" i="38"/>
  <c r="M21" i="38"/>
  <c r="M30" i="38"/>
  <c r="M31" i="38"/>
  <c r="M32" i="38"/>
  <c r="M18" i="38"/>
  <c r="M6" i="38"/>
  <c r="M13" i="38"/>
  <c r="M8" i="38"/>
  <c r="M3" i="38"/>
  <c r="M9" i="38"/>
  <c r="M14" i="38"/>
  <c r="M15" i="38"/>
  <c r="M5" i="38"/>
  <c r="M34" i="38"/>
  <c r="P3" i="38"/>
  <c r="Q3" i="38"/>
  <c r="P4" i="38"/>
  <c r="J4" i="36"/>
  <c r="Q4" i="38"/>
  <c r="O4" i="36"/>
  <c r="P5" i="38"/>
  <c r="Q5" i="38"/>
  <c r="P6" i="38"/>
  <c r="F22" i="36"/>
  <c r="Q6" i="38"/>
  <c r="O22" i="36"/>
  <c r="P7" i="38"/>
  <c r="Q7" i="38"/>
  <c r="P43" i="36"/>
  <c r="P8" i="38"/>
  <c r="Q8" i="38"/>
  <c r="P9" i="38"/>
  <c r="Q9" i="38"/>
  <c r="P10" i="38"/>
  <c r="G34" i="36"/>
  <c r="Q10" i="38"/>
  <c r="P11" i="38"/>
  <c r="L31" i="36"/>
  <c r="Q11" i="38"/>
  <c r="P31" i="36"/>
  <c r="P13" i="38"/>
  <c r="Q13" i="38"/>
  <c r="O25" i="36"/>
  <c r="P14" i="38"/>
  <c r="E40" i="36"/>
  <c r="L40" i="36"/>
  <c r="Q14" i="38"/>
  <c r="P15" i="38"/>
  <c r="H16" i="36"/>
  <c r="Q15" i="38"/>
  <c r="O16" i="36"/>
  <c r="P16" i="38"/>
  <c r="Q16" i="38"/>
  <c r="P17" i="38"/>
  <c r="Q17" i="38"/>
  <c r="N70" i="36"/>
  <c r="P18" i="38"/>
  <c r="Q18" i="38"/>
  <c r="P19" i="38"/>
  <c r="G67" i="36"/>
  <c r="Q19" i="38"/>
  <c r="N67" i="36"/>
  <c r="P20" i="38"/>
  <c r="H64" i="36"/>
  <c r="Q20" i="38"/>
  <c r="O64" i="36"/>
  <c r="P21" i="38"/>
  <c r="G49" i="36"/>
  <c r="Q21" i="38"/>
  <c r="O49" i="36"/>
  <c r="P22" i="38"/>
  <c r="Q22" i="38"/>
  <c r="P23" i="38"/>
  <c r="Q23" i="38"/>
  <c r="P24" i="38"/>
  <c r="J52" i="36"/>
  <c r="Q24" i="38"/>
  <c r="O52" i="36"/>
  <c r="P25" i="38"/>
  <c r="E22" i="36"/>
  <c r="Q25" i="38"/>
  <c r="P26" i="38"/>
  <c r="Q26" i="38"/>
  <c r="P27" i="38"/>
  <c r="Q27" i="38"/>
  <c r="P28" i="38"/>
  <c r="Q28" i="38"/>
  <c r="P29" i="38"/>
  <c r="Q29" i="38"/>
  <c r="P30" i="38"/>
  <c r="Q30" i="38"/>
  <c r="P31" i="38"/>
  <c r="L55" i="36"/>
  <c r="S55" i="36" s="1"/>
  <c r="Q31" i="38"/>
  <c r="P32" i="38"/>
  <c r="Q32" i="38"/>
  <c r="E19" i="36"/>
  <c r="P34" i="38"/>
  <c r="Q34" i="38"/>
  <c r="E31" i="36"/>
  <c r="F19" i="36"/>
  <c r="E25" i="36"/>
  <c r="F4" i="36"/>
  <c r="AD185" i="21"/>
  <c r="AD125" i="21"/>
  <c r="AD145" i="21"/>
  <c r="C143" i="21"/>
  <c r="P148" i="21"/>
  <c r="AC147" i="21"/>
  <c r="AB147" i="21"/>
  <c r="AA147" i="21"/>
  <c r="Z147" i="21"/>
  <c r="Y147" i="21"/>
  <c r="X147" i="21"/>
  <c r="W147" i="21"/>
  <c r="V147" i="21"/>
  <c r="U147" i="21"/>
  <c r="T147" i="21"/>
  <c r="S147" i="21"/>
  <c r="R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4" i="21"/>
  <c r="AD142" i="21"/>
  <c r="AD147" i="21"/>
  <c r="C142" i="21"/>
  <c r="AD96" i="21"/>
  <c r="C96" i="21"/>
  <c r="AD72" i="21"/>
  <c r="AD73" i="21"/>
  <c r="C73" i="21"/>
  <c r="B6" i="35"/>
  <c r="D6" i="35" s="1"/>
  <c r="C9" i="31"/>
  <c r="AD51" i="21"/>
  <c r="C51" i="21"/>
  <c r="AA69" i="24"/>
  <c r="AA70" i="24" s="1"/>
  <c r="AA68" i="24"/>
  <c r="F34" i="36"/>
  <c r="H34" i="36"/>
  <c r="J34" i="36"/>
  <c r="H40" i="36"/>
  <c r="E58" i="36"/>
  <c r="F58" i="36"/>
  <c r="G58" i="36"/>
  <c r="H58" i="36"/>
  <c r="I58" i="36"/>
  <c r="J58" i="36"/>
  <c r="AD49" i="21"/>
  <c r="C49" i="21"/>
  <c r="W46" i="21"/>
  <c r="W61" i="21"/>
  <c r="K29" i="39"/>
  <c r="J29" i="39"/>
  <c r="K28" i="39"/>
  <c r="J28" i="39"/>
  <c r="K27" i="39"/>
  <c r="J27" i="39"/>
  <c r="K26" i="39"/>
  <c r="J26" i="39"/>
  <c r="K25" i="39"/>
  <c r="J25" i="39"/>
  <c r="K24" i="39"/>
  <c r="J24" i="39"/>
  <c r="K23" i="39"/>
  <c r="J23" i="39"/>
  <c r="K22" i="39"/>
  <c r="J22" i="39"/>
  <c r="K21" i="39"/>
  <c r="J21" i="39"/>
  <c r="K20" i="39"/>
  <c r="J20" i="39"/>
  <c r="K19" i="39"/>
  <c r="J19" i="39"/>
  <c r="K18" i="39"/>
  <c r="J18" i="39"/>
  <c r="K17" i="39"/>
  <c r="J17" i="39"/>
  <c r="K16" i="39"/>
  <c r="J16" i="39"/>
  <c r="K15" i="39"/>
  <c r="J15" i="39"/>
  <c r="K14" i="39"/>
  <c r="J14" i="39"/>
  <c r="K13" i="39"/>
  <c r="J13" i="39"/>
  <c r="K12" i="39"/>
  <c r="J12" i="39"/>
  <c r="K11" i="39"/>
  <c r="J11" i="39"/>
  <c r="K10" i="39"/>
  <c r="J10" i="39"/>
  <c r="K9" i="39"/>
  <c r="J9" i="39"/>
  <c r="K8" i="39"/>
  <c r="J8" i="39"/>
  <c r="K7" i="39"/>
  <c r="J7" i="39"/>
  <c r="K6" i="39"/>
  <c r="J6" i="39"/>
  <c r="K5" i="39"/>
  <c r="J5" i="39"/>
  <c r="K4" i="39"/>
  <c r="J4" i="39"/>
  <c r="K3" i="39"/>
  <c r="J3" i="39"/>
  <c r="K2" i="39"/>
  <c r="J2" i="39"/>
  <c r="M38" i="38"/>
  <c r="H7" i="36"/>
  <c r="I7" i="36"/>
  <c r="C19" i="24"/>
  <c r="Z19" i="24"/>
  <c r="C20" i="24"/>
  <c r="Z20" i="24"/>
  <c r="C21" i="24"/>
  <c r="Z21" i="24"/>
  <c r="Z22" i="24"/>
  <c r="C23" i="24"/>
  <c r="Z23" i="24"/>
  <c r="Z24" i="24"/>
  <c r="Z25" i="24"/>
  <c r="C26" i="24"/>
  <c r="Z26" i="24"/>
  <c r="C27" i="24"/>
  <c r="Z27" i="24"/>
  <c r="AC11" i="4"/>
  <c r="C12" i="11"/>
  <c r="F12" i="11" s="1"/>
  <c r="B25" i="35"/>
  <c r="D25" i="35" s="1"/>
  <c r="P101" i="21"/>
  <c r="AC100" i="21"/>
  <c r="AB100" i="21"/>
  <c r="AA100" i="21"/>
  <c r="Z100" i="21"/>
  <c r="Y100" i="21"/>
  <c r="X100" i="21"/>
  <c r="W100" i="21"/>
  <c r="V100" i="21"/>
  <c r="U100" i="21"/>
  <c r="R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AD99" i="21"/>
  <c r="AD97" i="21"/>
  <c r="T100" i="21"/>
  <c r="S100" i="21"/>
  <c r="K7" i="36"/>
  <c r="L7" i="36"/>
  <c r="W12" i="4"/>
  <c r="X12" i="4"/>
  <c r="Y12" i="4"/>
  <c r="Z12" i="4"/>
  <c r="AA12" i="4"/>
  <c r="AB12" i="4"/>
  <c r="AC12" i="4"/>
  <c r="AD12" i="4"/>
  <c r="AE12" i="4"/>
  <c r="AF12" i="4"/>
  <c r="AG12" i="4"/>
  <c r="V12" i="4"/>
  <c r="AI12" i="4" s="1"/>
  <c r="P58" i="36"/>
  <c r="O58" i="36"/>
  <c r="X58" i="36"/>
  <c r="N58" i="36"/>
  <c r="P40" i="36"/>
  <c r="O40" i="36"/>
  <c r="N40" i="36"/>
  <c r="N34" i="36"/>
  <c r="P16" i="36"/>
  <c r="N16" i="36"/>
  <c r="M58" i="36"/>
  <c r="L58" i="36"/>
  <c r="K58" i="36"/>
  <c r="K40" i="36"/>
  <c r="L34" i="36"/>
  <c r="AD95" i="21"/>
  <c r="G19" i="36"/>
  <c r="H19" i="36"/>
  <c r="H13" i="36"/>
  <c r="I13" i="36"/>
  <c r="E37" i="36"/>
  <c r="F37" i="36"/>
  <c r="G37" i="36"/>
  <c r="I37" i="36"/>
  <c r="J37" i="36"/>
  <c r="P25" i="36"/>
  <c r="N25" i="36"/>
  <c r="G25" i="36"/>
  <c r="I25" i="36"/>
  <c r="L25" i="36"/>
  <c r="G22" i="36"/>
  <c r="H22" i="36"/>
  <c r="I22" i="36"/>
  <c r="J22" i="36"/>
  <c r="H55" i="36"/>
  <c r="E49" i="36"/>
  <c r="F49" i="36"/>
  <c r="H49" i="36"/>
  <c r="I49" i="36"/>
  <c r="J49" i="36"/>
  <c r="M49" i="36"/>
  <c r="L49" i="36"/>
  <c r="K49" i="36"/>
  <c r="E46" i="36"/>
  <c r="F46" i="36"/>
  <c r="G46" i="36"/>
  <c r="H46" i="36"/>
  <c r="I46" i="36"/>
  <c r="J46" i="36"/>
  <c r="V46" i="36"/>
  <c r="E64" i="36"/>
  <c r="F64" i="36"/>
  <c r="G64" i="36"/>
  <c r="I64" i="36"/>
  <c r="J64" i="36"/>
  <c r="E70" i="36"/>
  <c r="F70" i="36"/>
  <c r="G70" i="36"/>
  <c r="H70" i="36"/>
  <c r="I70" i="36"/>
  <c r="E52" i="36"/>
  <c r="F52" i="36"/>
  <c r="G52" i="36"/>
  <c r="H52" i="36"/>
  <c r="I52" i="36"/>
  <c r="H43" i="36"/>
  <c r="I43" i="36"/>
  <c r="O67" i="36"/>
  <c r="H67" i="36"/>
  <c r="J67" i="36"/>
  <c r="M67" i="36"/>
  <c r="O31" i="36"/>
  <c r="N31" i="36"/>
  <c r="H31" i="36"/>
  <c r="K31" i="36"/>
  <c r="G4" i="36"/>
  <c r="I4" i="36"/>
  <c r="M4" i="36"/>
  <c r="P37" i="36"/>
  <c r="O37" i="36"/>
  <c r="N37" i="36"/>
  <c r="L37" i="36"/>
  <c r="M37" i="36"/>
  <c r="N55" i="36"/>
  <c r="O70" i="36"/>
  <c r="L70" i="36"/>
  <c r="K70" i="36"/>
  <c r="O43" i="36"/>
  <c r="L43" i="36"/>
  <c r="N46" i="36"/>
  <c r="M46" i="36"/>
  <c r="K46" i="36"/>
  <c r="L46" i="36"/>
  <c r="P64" i="36"/>
  <c r="M64" i="36"/>
  <c r="L64" i="36"/>
  <c r="K64" i="36"/>
  <c r="P52" i="36"/>
  <c r="N52" i="36"/>
  <c r="K52" i="36"/>
  <c r="L52" i="36"/>
  <c r="M52" i="36"/>
  <c r="K19" i="36"/>
  <c r="M19" i="36"/>
  <c r="K13" i="36"/>
  <c r="N28" i="36"/>
  <c r="P28" i="36"/>
  <c r="O28" i="36"/>
  <c r="N22" i="36"/>
  <c r="P22" i="36"/>
  <c r="K22" i="36"/>
  <c r="L22" i="36"/>
  <c r="M22" i="36"/>
  <c r="C95" i="21"/>
  <c r="C87" i="21"/>
  <c r="C88" i="21"/>
  <c r="W29" i="4"/>
  <c r="AD45" i="21"/>
  <c r="R4" i="29"/>
  <c r="K23" i="4"/>
  <c r="Q49" i="17"/>
  <c r="W127" i="21"/>
  <c r="AD118" i="21"/>
  <c r="C118" i="21"/>
  <c r="AA7" i="29"/>
  <c r="AB7" i="29"/>
  <c r="AC7" i="29"/>
  <c r="AE7" i="29"/>
  <c r="AF7" i="29"/>
  <c r="AF22" i="4"/>
  <c r="AK7" i="29"/>
  <c r="V22" i="4"/>
  <c r="C125" i="21"/>
  <c r="R193" i="21"/>
  <c r="R203" i="21"/>
  <c r="R194" i="21"/>
  <c r="R195" i="21"/>
  <c r="R196" i="21"/>
  <c r="S194" i="21"/>
  <c r="S195" i="21"/>
  <c r="S196" i="21"/>
  <c r="U193" i="21"/>
  <c r="U203" i="21"/>
  <c r="U194" i="21"/>
  <c r="U195" i="21"/>
  <c r="U196" i="21"/>
  <c r="D3" i="35"/>
  <c r="D12" i="35"/>
  <c r="D16" i="35"/>
  <c r="D29" i="35"/>
  <c r="B36" i="35"/>
  <c r="D35" i="35"/>
  <c r="F12" i="35"/>
  <c r="F16" i="35"/>
  <c r="F29" i="35"/>
  <c r="F35" i="35"/>
  <c r="C3" i="35"/>
  <c r="F3" i="35" s="1"/>
  <c r="B41" i="35"/>
  <c r="D41" i="35" s="1"/>
  <c r="C183" i="21"/>
  <c r="C180" i="21"/>
  <c r="C72" i="21"/>
  <c r="AD126" i="21"/>
  <c r="C124" i="21"/>
  <c r="D127" i="21"/>
  <c r="E127" i="21"/>
  <c r="F127" i="21"/>
  <c r="G127" i="21"/>
  <c r="H127" i="21"/>
  <c r="I127" i="21"/>
  <c r="J127" i="21"/>
  <c r="K127" i="21"/>
  <c r="L127" i="21"/>
  <c r="M127" i="21"/>
  <c r="N127" i="21"/>
  <c r="O127" i="21"/>
  <c r="P127" i="21"/>
  <c r="R127" i="21"/>
  <c r="S127" i="21"/>
  <c r="T127" i="21"/>
  <c r="U127" i="21"/>
  <c r="V127" i="21"/>
  <c r="X127" i="21"/>
  <c r="Z127" i="21"/>
  <c r="AA127" i="21"/>
  <c r="AB127" i="21"/>
  <c r="AC127" i="21"/>
  <c r="P128" i="21"/>
  <c r="G22" i="4"/>
  <c r="P7" i="29"/>
  <c r="Q7" i="29"/>
  <c r="Q22" i="4"/>
  <c r="R22" i="4"/>
  <c r="R7" i="29"/>
  <c r="Y7" i="4"/>
  <c r="Z7" i="4"/>
  <c r="AD7" i="4"/>
  <c r="AI6" i="29"/>
  <c r="AJ6" i="29"/>
  <c r="B5" i="34"/>
  <c r="AD70" i="21"/>
  <c r="U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R15" i="21"/>
  <c r="S15" i="21"/>
  <c r="T15" i="21"/>
  <c r="V15" i="21"/>
  <c r="W15" i="21"/>
  <c r="X15" i="21"/>
  <c r="Y15" i="21"/>
  <c r="Z15" i="21"/>
  <c r="AA15" i="21"/>
  <c r="AB15" i="21"/>
  <c r="AC15" i="21"/>
  <c r="C60" i="26"/>
  <c r="V196" i="21"/>
  <c r="W196" i="21"/>
  <c r="X196" i="21"/>
  <c r="V195" i="21"/>
  <c r="W195" i="21"/>
  <c r="X195" i="21"/>
  <c r="V194" i="21"/>
  <c r="W194" i="21"/>
  <c r="X194" i="21"/>
  <c r="V193" i="21"/>
  <c r="V203" i="21"/>
  <c r="X193" i="21"/>
  <c r="X203" i="21"/>
  <c r="T196" i="21"/>
  <c r="T195" i="21"/>
  <c r="T194" i="21"/>
  <c r="C70" i="21"/>
  <c r="AD87" i="21"/>
  <c r="C7" i="31"/>
  <c r="C8" i="31"/>
  <c r="C11" i="31"/>
  <c r="D186" i="21"/>
  <c r="E186" i="21"/>
  <c r="F186" i="21"/>
  <c r="G186" i="21"/>
  <c r="H186" i="21"/>
  <c r="I186" i="21"/>
  <c r="J186" i="21"/>
  <c r="K186" i="21"/>
  <c r="L186" i="21"/>
  <c r="M186" i="21"/>
  <c r="N186" i="21"/>
  <c r="O186" i="21"/>
  <c r="P186" i="21"/>
  <c r="S186" i="21"/>
  <c r="T186" i="21"/>
  <c r="U186" i="21"/>
  <c r="V186" i="21"/>
  <c r="W186" i="21"/>
  <c r="X186" i="21"/>
  <c r="Y186" i="21"/>
  <c r="Z186" i="21"/>
  <c r="AA186" i="21"/>
  <c r="AB186" i="21"/>
  <c r="AC186" i="21"/>
  <c r="P187" i="21"/>
  <c r="AK33" i="36"/>
  <c r="AK35" i="36" s="1"/>
  <c r="AH59" i="26"/>
  <c r="AH24" i="26"/>
  <c r="AH23" i="26"/>
  <c r="C24" i="26"/>
  <c r="C23" i="26"/>
  <c r="B20" i="11"/>
  <c r="F20" i="11"/>
  <c r="L20" i="11"/>
  <c r="B21" i="11"/>
  <c r="F21" i="11"/>
  <c r="L21" i="11"/>
  <c r="B23" i="11"/>
  <c r="F23" i="11"/>
  <c r="L23" i="11"/>
  <c r="T104" i="21"/>
  <c r="S104" i="21"/>
  <c r="S107" i="21"/>
  <c r="D120" i="21"/>
  <c r="E120" i="21"/>
  <c r="F120" i="21"/>
  <c r="G120" i="21"/>
  <c r="H120" i="21"/>
  <c r="I120" i="21"/>
  <c r="J120" i="21"/>
  <c r="K120" i="21"/>
  <c r="L120" i="21"/>
  <c r="M120" i="21"/>
  <c r="N120" i="21"/>
  <c r="O120" i="21"/>
  <c r="P120" i="21"/>
  <c r="P121" i="21"/>
  <c r="R120" i="21"/>
  <c r="AC120" i="21"/>
  <c r="AB120" i="21"/>
  <c r="AA120" i="21"/>
  <c r="Z120" i="21"/>
  <c r="Y120" i="21"/>
  <c r="X120" i="21"/>
  <c r="W120" i="21"/>
  <c r="V120" i="21"/>
  <c r="U120" i="21"/>
  <c r="T120" i="21"/>
  <c r="S120" i="21"/>
  <c r="AD119" i="21"/>
  <c r="AD117" i="21"/>
  <c r="C117" i="21"/>
  <c r="AC107" i="21"/>
  <c r="AB107" i="21"/>
  <c r="AA107" i="21"/>
  <c r="Z107" i="21"/>
  <c r="Y107" i="21"/>
  <c r="X107" i="21"/>
  <c r="W107" i="21"/>
  <c r="V107" i="21"/>
  <c r="U107" i="21"/>
  <c r="R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AD106" i="21"/>
  <c r="C105" i="21"/>
  <c r="P108" i="21"/>
  <c r="C104" i="21"/>
  <c r="P107" i="21"/>
  <c r="S37" i="21"/>
  <c r="R15" i="4"/>
  <c r="Q15" i="4"/>
  <c r="P15" i="4"/>
  <c r="O15" i="4"/>
  <c r="N15" i="4"/>
  <c r="M15" i="4"/>
  <c r="L15" i="4"/>
  <c r="K15" i="4"/>
  <c r="J15" i="4"/>
  <c r="I15" i="4"/>
  <c r="H15" i="4"/>
  <c r="G15" i="4"/>
  <c r="T15" i="4" s="1"/>
  <c r="B4" i="35"/>
  <c r="D4" i="35" s="1"/>
  <c r="C61" i="26"/>
  <c r="C59" i="26"/>
  <c r="C58" i="26"/>
  <c r="C57" i="26"/>
  <c r="C56" i="26"/>
  <c r="C51" i="26"/>
  <c r="C50" i="26"/>
  <c r="C49" i="26"/>
  <c r="C48" i="26"/>
  <c r="C47" i="26"/>
  <c r="C42" i="26"/>
  <c r="C41" i="26"/>
  <c r="C40" i="26"/>
  <c r="C39" i="26"/>
  <c r="C38" i="26"/>
  <c r="C33" i="26"/>
  <c r="C32" i="26"/>
  <c r="C31" i="26"/>
  <c r="C30" i="26"/>
  <c r="C22" i="26"/>
  <c r="C20" i="26"/>
  <c r="C19" i="26"/>
  <c r="C18" i="26"/>
  <c r="C17" i="26"/>
  <c r="C16" i="26"/>
  <c r="G51" i="4"/>
  <c r="T51" i="4" s="1"/>
  <c r="R51" i="4"/>
  <c r="Q51" i="4"/>
  <c r="P51" i="4"/>
  <c r="O51" i="4"/>
  <c r="N51" i="4"/>
  <c r="M51" i="4"/>
  <c r="L51" i="4"/>
  <c r="K51" i="4"/>
  <c r="J51" i="4"/>
  <c r="I51" i="4"/>
  <c r="H51" i="4"/>
  <c r="AD47" i="21"/>
  <c r="C47" i="21"/>
  <c r="C46" i="21"/>
  <c r="C45" i="21"/>
  <c r="C32" i="35"/>
  <c r="B32" i="35"/>
  <c r="D32" i="35" s="1"/>
  <c r="P36" i="21"/>
  <c r="R27" i="4"/>
  <c r="Q27" i="4"/>
  <c r="P27" i="4"/>
  <c r="O27" i="4"/>
  <c r="N27" i="4"/>
  <c r="M27" i="4"/>
  <c r="L27" i="4"/>
  <c r="K27" i="4"/>
  <c r="J27" i="4"/>
  <c r="I27" i="4"/>
  <c r="H27" i="4"/>
  <c r="G27" i="4"/>
  <c r="V8" i="4"/>
  <c r="W8" i="4"/>
  <c r="X8" i="4"/>
  <c r="Y8" i="4"/>
  <c r="Z8" i="4"/>
  <c r="AA8" i="4"/>
  <c r="AB8" i="4"/>
  <c r="AC8" i="4"/>
  <c r="AD8" i="4"/>
  <c r="AE8" i="4"/>
  <c r="AF8" i="4"/>
  <c r="AG8" i="4"/>
  <c r="B27" i="35"/>
  <c r="B37" i="35"/>
  <c r="D37" i="35" s="1"/>
  <c r="B20" i="35"/>
  <c r="D20" i="35" s="1"/>
  <c r="B34" i="35"/>
  <c r="D34" i="35" s="1"/>
  <c r="B31" i="35"/>
  <c r="D31" i="35" s="1"/>
  <c r="B11" i="35"/>
  <c r="L30" i="35"/>
  <c r="L29" i="35"/>
  <c r="L28" i="35"/>
  <c r="L27" i="35"/>
  <c r="L26" i="35"/>
  <c r="C37" i="35"/>
  <c r="L25" i="35"/>
  <c r="L24" i="35"/>
  <c r="C20" i="35"/>
  <c r="F20" i="35" s="1"/>
  <c r="L23" i="35"/>
  <c r="L22" i="35"/>
  <c r="L21" i="35"/>
  <c r="L20" i="35"/>
  <c r="L19" i="35"/>
  <c r="L18" i="35"/>
  <c r="C31" i="35"/>
  <c r="L17" i="35"/>
  <c r="L16" i="35"/>
  <c r="L15" i="35"/>
  <c r="J14" i="35"/>
  <c r="L14" i="35"/>
  <c r="L12" i="35"/>
  <c r="L10" i="35"/>
  <c r="L9" i="35"/>
  <c r="L8" i="35"/>
  <c r="L7" i="35"/>
  <c r="L6" i="35"/>
  <c r="L5" i="35"/>
  <c r="K4" i="35"/>
  <c r="L4" i="35"/>
  <c r="L2" i="35"/>
  <c r="M45" i="34"/>
  <c r="M44" i="34"/>
  <c r="M43" i="34"/>
  <c r="M42" i="34"/>
  <c r="M41" i="34"/>
  <c r="M40" i="34"/>
  <c r="M39" i="34"/>
  <c r="M38" i="34"/>
  <c r="M37" i="34"/>
  <c r="M36" i="34"/>
  <c r="M35" i="34"/>
  <c r="M34" i="34"/>
  <c r="M30" i="34"/>
  <c r="M29" i="34"/>
  <c r="M28" i="34"/>
  <c r="M27" i="34"/>
  <c r="M26" i="34"/>
  <c r="M25" i="34"/>
  <c r="M24" i="34"/>
  <c r="M23" i="34"/>
  <c r="M22" i="34"/>
  <c r="M21" i="34"/>
  <c r="M20" i="34"/>
  <c r="M19" i="34"/>
  <c r="M15" i="34"/>
  <c r="M14" i="34"/>
  <c r="M13" i="34"/>
  <c r="M12" i="34"/>
  <c r="M11" i="34"/>
  <c r="M10" i="34"/>
  <c r="M9" i="34"/>
  <c r="M8" i="34"/>
  <c r="M7" i="34"/>
  <c r="M6" i="34"/>
  <c r="M5" i="34"/>
  <c r="M4" i="34"/>
  <c r="B76" i="34"/>
  <c r="B60" i="34"/>
  <c r="B59" i="34"/>
  <c r="B58" i="34"/>
  <c r="B57" i="34"/>
  <c r="B56" i="34"/>
  <c r="B55" i="34"/>
  <c r="B54" i="34"/>
  <c r="B53" i="34"/>
  <c r="B52" i="34"/>
  <c r="B51" i="34"/>
  <c r="B50" i="34"/>
  <c r="B49" i="34"/>
  <c r="B61" i="34" s="1"/>
  <c r="B45" i="34"/>
  <c r="B44" i="34"/>
  <c r="B43" i="34"/>
  <c r="B42" i="34"/>
  <c r="B41" i="34"/>
  <c r="B40" i="34"/>
  <c r="B39" i="34"/>
  <c r="B38" i="34"/>
  <c r="B37" i="34"/>
  <c r="B36" i="34"/>
  <c r="B35" i="34"/>
  <c r="B34" i="34"/>
  <c r="B46" i="34" s="1"/>
  <c r="B30" i="34"/>
  <c r="B29" i="34"/>
  <c r="B28" i="34"/>
  <c r="B27" i="34"/>
  <c r="B26" i="34"/>
  <c r="B25" i="34"/>
  <c r="B24" i="34"/>
  <c r="B23" i="34"/>
  <c r="B22" i="34"/>
  <c r="B21" i="34"/>
  <c r="B20" i="34"/>
  <c r="B19" i="34"/>
  <c r="B10" i="34"/>
  <c r="B8" i="34"/>
  <c r="E196" i="21"/>
  <c r="F196" i="21"/>
  <c r="G196" i="21"/>
  <c r="H196" i="21"/>
  <c r="I196" i="21"/>
  <c r="J196" i="21"/>
  <c r="K196" i="21"/>
  <c r="L196" i="21"/>
  <c r="M196" i="21"/>
  <c r="N196" i="21"/>
  <c r="O196" i="21"/>
  <c r="E195" i="21"/>
  <c r="F195" i="21"/>
  <c r="G195" i="21"/>
  <c r="H195" i="21"/>
  <c r="I195" i="21"/>
  <c r="J195" i="21"/>
  <c r="K195" i="21"/>
  <c r="L195" i="21"/>
  <c r="L194" i="21"/>
  <c r="M195" i="21"/>
  <c r="N195" i="21"/>
  <c r="O195" i="21"/>
  <c r="E194" i="21"/>
  <c r="F194" i="21"/>
  <c r="G194" i="21"/>
  <c r="H194" i="21"/>
  <c r="I194" i="21"/>
  <c r="J194" i="21"/>
  <c r="K194" i="21"/>
  <c r="M194" i="21"/>
  <c r="N194" i="21"/>
  <c r="O194" i="21"/>
  <c r="E193" i="21"/>
  <c r="E203" i="21"/>
  <c r="F193" i="21"/>
  <c r="F203" i="21"/>
  <c r="G193" i="21"/>
  <c r="H193" i="21"/>
  <c r="H203" i="21"/>
  <c r="I193" i="21"/>
  <c r="I203" i="21"/>
  <c r="J193" i="21"/>
  <c r="K193" i="21"/>
  <c r="K203" i="21"/>
  <c r="L193" i="21"/>
  <c r="L203" i="21"/>
  <c r="M193" i="21"/>
  <c r="M203" i="21"/>
  <c r="N193" i="21"/>
  <c r="N203" i="21"/>
  <c r="O193" i="21"/>
  <c r="O203" i="21"/>
  <c r="D196" i="21"/>
  <c r="D195" i="21"/>
  <c r="D194" i="21"/>
  <c r="D193" i="21"/>
  <c r="D203" i="21"/>
  <c r="AD112" i="21"/>
  <c r="AD111" i="21"/>
  <c r="AD113" i="21"/>
  <c r="S113" i="21"/>
  <c r="T113" i="21"/>
  <c r="U113" i="21"/>
  <c r="V113" i="21"/>
  <c r="W113" i="21"/>
  <c r="X113" i="21"/>
  <c r="Y113" i="21"/>
  <c r="Z113" i="21"/>
  <c r="AA113" i="21"/>
  <c r="AB113" i="21"/>
  <c r="AC113" i="21"/>
  <c r="R113" i="21"/>
  <c r="E113" i="21"/>
  <c r="F113" i="21"/>
  <c r="G113" i="21"/>
  <c r="H113" i="21"/>
  <c r="I113" i="21"/>
  <c r="J113" i="21"/>
  <c r="K113" i="21"/>
  <c r="L113" i="21"/>
  <c r="M113" i="21"/>
  <c r="N113" i="21"/>
  <c r="O113" i="21"/>
  <c r="D113" i="21"/>
  <c r="AD90" i="21"/>
  <c r="AD86" i="21"/>
  <c r="S91" i="21"/>
  <c r="T91" i="21"/>
  <c r="U91" i="21"/>
  <c r="V91" i="21"/>
  <c r="W91" i="21"/>
  <c r="X91" i="21"/>
  <c r="Y91" i="21"/>
  <c r="Z91" i="21"/>
  <c r="AA91" i="21"/>
  <c r="AB91" i="21"/>
  <c r="AC91" i="21"/>
  <c r="R91" i="21"/>
  <c r="R82" i="21"/>
  <c r="S82" i="21"/>
  <c r="T82" i="21"/>
  <c r="U82" i="21"/>
  <c r="V82" i="21"/>
  <c r="W82" i="21"/>
  <c r="X82" i="21"/>
  <c r="Y82" i="21"/>
  <c r="Z82" i="21"/>
  <c r="AA82" i="21"/>
  <c r="AB82" i="21"/>
  <c r="AC82" i="21"/>
  <c r="E82" i="21"/>
  <c r="F82" i="21"/>
  <c r="G82" i="21"/>
  <c r="H82" i="21"/>
  <c r="I82" i="21"/>
  <c r="J82" i="21"/>
  <c r="K82" i="21"/>
  <c r="L82" i="21"/>
  <c r="M82" i="21"/>
  <c r="N82" i="21"/>
  <c r="O82" i="21"/>
  <c r="D82" i="21"/>
  <c r="S61" i="21"/>
  <c r="T61" i="21"/>
  <c r="U61" i="21"/>
  <c r="V61" i="21"/>
  <c r="X61" i="21"/>
  <c r="Y61" i="21"/>
  <c r="Z61" i="21"/>
  <c r="AB61" i="21"/>
  <c r="AC61" i="21"/>
  <c r="R61" i="21"/>
  <c r="E61" i="21"/>
  <c r="F61" i="21"/>
  <c r="G61" i="21"/>
  <c r="H61" i="21"/>
  <c r="I61" i="21"/>
  <c r="J61" i="21"/>
  <c r="K61" i="21"/>
  <c r="L61" i="21"/>
  <c r="M61" i="21"/>
  <c r="N61" i="21"/>
  <c r="O61" i="21"/>
  <c r="D61" i="21"/>
  <c r="T39" i="21"/>
  <c r="U39" i="21"/>
  <c r="V39" i="21"/>
  <c r="W39" i="21"/>
  <c r="X39" i="21"/>
  <c r="Z39" i="21"/>
  <c r="AA39" i="21"/>
  <c r="AB39" i="21"/>
  <c r="AC39" i="21"/>
  <c r="R39" i="21"/>
  <c r="E39" i="21"/>
  <c r="F39" i="21"/>
  <c r="G39" i="21"/>
  <c r="H39" i="21"/>
  <c r="I39" i="21"/>
  <c r="J39" i="21"/>
  <c r="K39" i="21"/>
  <c r="L39" i="21"/>
  <c r="M39" i="21"/>
  <c r="N39" i="21"/>
  <c r="O39" i="21"/>
  <c r="D39" i="21"/>
  <c r="P23" i="21"/>
  <c r="P24" i="21"/>
  <c r="P196" i="21"/>
  <c r="P25" i="21"/>
  <c r="AD20" i="21"/>
  <c r="AD21" i="21"/>
  <c r="AD22" i="21"/>
  <c r="AD23" i="21"/>
  <c r="AD24" i="21"/>
  <c r="AD25" i="21"/>
  <c r="AD19" i="21"/>
  <c r="S27" i="21"/>
  <c r="T27" i="21"/>
  <c r="U27" i="21"/>
  <c r="V27" i="21"/>
  <c r="W27" i="21"/>
  <c r="X27" i="21"/>
  <c r="Y27" i="21"/>
  <c r="Z27" i="21"/>
  <c r="AA27" i="21"/>
  <c r="AB27" i="21"/>
  <c r="AC27" i="21"/>
  <c r="R27" i="21"/>
  <c r="E27" i="21"/>
  <c r="F27" i="21"/>
  <c r="G27" i="21"/>
  <c r="H27" i="21"/>
  <c r="I27" i="21"/>
  <c r="J27" i="21"/>
  <c r="K27" i="21"/>
  <c r="L27" i="21"/>
  <c r="M27" i="21"/>
  <c r="N27" i="21"/>
  <c r="O27" i="21"/>
  <c r="D27" i="21"/>
  <c r="C111" i="21"/>
  <c r="C86" i="21"/>
  <c r="C66" i="21"/>
  <c r="C67" i="21"/>
  <c r="C68" i="21"/>
  <c r="C69" i="21"/>
  <c r="C71" i="21"/>
  <c r="C74" i="21"/>
  <c r="C65" i="21"/>
  <c r="C44" i="21"/>
  <c r="C50" i="21"/>
  <c r="C43" i="21"/>
  <c r="C32" i="21"/>
  <c r="C33" i="21"/>
  <c r="C34" i="21"/>
  <c r="C35" i="21"/>
  <c r="C36" i="21"/>
  <c r="C37" i="21"/>
  <c r="C38" i="21"/>
  <c r="C31" i="21"/>
  <c r="C20" i="21"/>
  <c r="C21" i="21"/>
  <c r="C22" i="21"/>
  <c r="C23" i="21"/>
  <c r="C24" i="21"/>
  <c r="C25" i="21"/>
  <c r="C19" i="21"/>
  <c r="C6" i="21"/>
  <c r="C7" i="21"/>
  <c r="C8" i="21"/>
  <c r="C9" i="21"/>
  <c r="C10" i="21"/>
  <c r="C11" i="21"/>
  <c r="C5" i="21"/>
  <c r="N64" i="24"/>
  <c r="O67" i="24"/>
  <c r="P67" i="24"/>
  <c r="Q67" i="24"/>
  <c r="R67" i="24"/>
  <c r="S67" i="24"/>
  <c r="T67" i="24"/>
  <c r="U67" i="24"/>
  <c r="V67" i="24"/>
  <c r="W67" i="24"/>
  <c r="X67" i="24"/>
  <c r="Y67" i="24"/>
  <c r="N67" i="24"/>
  <c r="E67" i="24"/>
  <c r="F67" i="24"/>
  <c r="G67" i="24"/>
  <c r="H67" i="24"/>
  <c r="I67" i="24"/>
  <c r="J67" i="24"/>
  <c r="K67" i="24"/>
  <c r="L67" i="24"/>
  <c r="M67" i="24"/>
  <c r="D67" i="24"/>
  <c r="O66" i="24"/>
  <c r="P66" i="24"/>
  <c r="Q66" i="24"/>
  <c r="R66" i="24"/>
  <c r="S66" i="24"/>
  <c r="T66" i="24"/>
  <c r="U66" i="24"/>
  <c r="V66" i="24"/>
  <c r="W66" i="24"/>
  <c r="X66" i="24"/>
  <c r="Y66" i="24"/>
  <c r="N66" i="24"/>
  <c r="E66" i="24"/>
  <c r="F66" i="24"/>
  <c r="G66" i="24"/>
  <c r="H66" i="24"/>
  <c r="I66" i="24"/>
  <c r="J66" i="24"/>
  <c r="K66" i="24"/>
  <c r="L66" i="24"/>
  <c r="M66" i="24"/>
  <c r="D66" i="24"/>
  <c r="O65" i="24"/>
  <c r="P65" i="24"/>
  <c r="Q65" i="24"/>
  <c r="R65" i="24"/>
  <c r="S65" i="24"/>
  <c r="T65" i="24"/>
  <c r="U65" i="24"/>
  <c r="V65" i="24"/>
  <c r="W65" i="24"/>
  <c r="X65" i="24"/>
  <c r="Y65" i="24"/>
  <c r="N65" i="24"/>
  <c r="E65" i="24"/>
  <c r="F65" i="24"/>
  <c r="G65" i="24"/>
  <c r="H65" i="24"/>
  <c r="I65" i="24"/>
  <c r="J65" i="24"/>
  <c r="K65" i="24"/>
  <c r="L65" i="24"/>
  <c r="M65" i="24"/>
  <c r="D65" i="24"/>
  <c r="O64" i="24"/>
  <c r="P64" i="24"/>
  <c r="Q64" i="24"/>
  <c r="R64" i="24"/>
  <c r="S64" i="24"/>
  <c r="T64" i="24"/>
  <c r="U64" i="24"/>
  <c r="U70" i="24" s="1"/>
  <c r="V64" i="24"/>
  <c r="W64" i="24"/>
  <c r="X64" i="24"/>
  <c r="Y64" i="24"/>
  <c r="E64" i="24"/>
  <c r="E75" i="24" s="1"/>
  <c r="F64" i="24"/>
  <c r="G64" i="24"/>
  <c r="G75" i="24" s="1"/>
  <c r="H64" i="24"/>
  <c r="H75" i="24" s="1"/>
  <c r="I64" i="24"/>
  <c r="I75" i="24" s="1"/>
  <c r="J64" i="24"/>
  <c r="J75" i="24" s="1"/>
  <c r="K64" i="24"/>
  <c r="K75" i="24" s="1"/>
  <c r="L64" i="24"/>
  <c r="M64" i="24"/>
  <c r="M75" i="24" s="1"/>
  <c r="D64" i="24"/>
  <c r="D75" i="24" s="1"/>
  <c r="Y26" i="26"/>
  <c r="V26" i="26"/>
  <c r="W34" i="26"/>
  <c r="X34" i="26"/>
  <c r="Y34" i="26"/>
  <c r="Z34" i="26"/>
  <c r="AA34" i="26"/>
  <c r="AB34" i="26"/>
  <c r="AC34" i="26"/>
  <c r="AD34" i="26"/>
  <c r="AE34" i="26"/>
  <c r="AF34" i="26"/>
  <c r="AG34" i="26"/>
  <c r="V34" i="26"/>
  <c r="S34" i="26"/>
  <c r="W43" i="26"/>
  <c r="X43" i="26"/>
  <c r="Y43" i="26"/>
  <c r="Z43" i="26"/>
  <c r="AA43" i="26"/>
  <c r="AB43" i="26"/>
  <c r="AC43" i="26"/>
  <c r="AD43" i="26"/>
  <c r="AE43" i="26"/>
  <c r="AF43" i="26"/>
  <c r="AG43" i="26"/>
  <c r="V43" i="26"/>
  <c r="S43" i="26"/>
  <c r="W52" i="26"/>
  <c r="X52" i="26"/>
  <c r="Y52" i="26"/>
  <c r="Z52" i="26"/>
  <c r="AA52" i="26"/>
  <c r="AB52" i="26"/>
  <c r="AC52" i="26"/>
  <c r="AD52" i="26"/>
  <c r="AE52" i="26"/>
  <c r="AF52" i="26"/>
  <c r="AG52" i="26"/>
  <c r="V52" i="26"/>
  <c r="W62" i="26"/>
  <c r="X62" i="26"/>
  <c r="Y62" i="26"/>
  <c r="Z62" i="26"/>
  <c r="AA62" i="26"/>
  <c r="AB62" i="26"/>
  <c r="AC62" i="26"/>
  <c r="AD62" i="26"/>
  <c r="AE62" i="26"/>
  <c r="AF62" i="26"/>
  <c r="AG62" i="26"/>
  <c r="AH62" i="26"/>
  <c r="V62" i="26"/>
  <c r="T62" i="26"/>
  <c r="I62" i="26"/>
  <c r="J62" i="26"/>
  <c r="K62" i="26"/>
  <c r="L62" i="26"/>
  <c r="M62" i="26"/>
  <c r="N62" i="26"/>
  <c r="O62" i="26"/>
  <c r="P62" i="26"/>
  <c r="Q62" i="26"/>
  <c r="R62" i="26"/>
  <c r="S62" i="26"/>
  <c r="H62" i="26"/>
  <c r="I69" i="26"/>
  <c r="J69" i="26"/>
  <c r="K69" i="26"/>
  <c r="L69" i="26"/>
  <c r="M69" i="26"/>
  <c r="N69" i="26"/>
  <c r="O69" i="26"/>
  <c r="O71" i="26"/>
  <c r="P69" i="26"/>
  <c r="Q69" i="26"/>
  <c r="R69" i="26"/>
  <c r="S69" i="26"/>
  <c r="H69" i="26"/>
  <c r="W69" i="26"/>
  <c r="W65" i="26"/>
  <c r="W80" i="26"/>
  <c r="X69" i="26"/>
  <c r="Y69" i="26"/>
  <c r="Z69" i="26"/>
  <c r="AA69" i="26"/>
  <c r="AB69" i="26"/>
  <c r="AC69" i="26"/>
  <c r="AD69" i="26"/>
  <c r="AE69" i="26"/>
  <c r="AF69" i="26"/>
  <c r="AG69" i="26"/>
  <c r="V69" i="26"/>
  <c r="V68" i="26"/>
  <c r="W67" i="26"/>
  <c r="V67" i="26"/>
  <c r="V70" i="26"/>
  <c r="W66" i="26"/>
  <c r="X66" i="26"/>
  <c r="Y66" i="26"/>
  <c r="Z66" i="26"/>
  <c r="Z65" i="26"/>
  <c r="Z80" i="26"/>
  <c r="AA66" i="26"/>
  <c r="AB66" i="26"/>
  <c r="AB76" i="26"/>
  <c r="AC66" i="26"/>
  <c r="AD66" i="26"/>
  <c r="AE66" i="26"/>
  <c r="AF66" i="26"/>
  <c r="AG66" i="26"/>
  <c r="V66" i="26"/>
  <c r="V65" i="26"/>
  <c r="V80" i="26"/>
  <c r="C21" i="26"/>
  <c r="C19" i="32"/>
  <c r="B19" i="32"/>
  <c r="C18" i="32"/>
  <c r="B18" i="32"/>
  <c r="F18" i="32" s="1"/>
  <c r="C17" i="32"/>
  <c r="B17" i="32"/>
  <c r="G51" i="18"/>
  <c r="T51" i="18" s="1"/>
  <c r="AE29" i="4"/>
  <c r="T19" i="31"/>
  <c r="U19" i="31"/>
  <c r="V19" i="31"/>
  <c r="W19" i="31"/>
  <c r="X19" i="31"/>
  <c r="Y19" i="31"/>
  <c r="Z19" i="31"/>
  <c r="AA19" i="31"/>
  <c r="AB19" i="31"/>
  <c r="AC19" i="31"/>
  <c r="AC20" i="31"/>
  <c r="AD19" i="31"/>
  <c r="AE19" i="31"/>
  <c r="T18" i="31"/>
  <c r="U18" i="31"/>
  <c r="V18" i="31"/>
  <c r="W18" i="31"/>
  <c r="W15" i="31"/>
  <c r="W36" i="31"/>
  <c r="X18" i="31"/>
  <c r="Y18" i="31"/>
  <c r="Z18" i="31"/>
  <c r="AA18" i="31"/>
  <c r="AB18" i="31"/>
  <c r="AC18" i="31"/>
  <c r="AD18" i="31"/>
  <c r="T17" i="31"/>
  <c r="T20" i="31"/>
  <c r="U17" i="31"/>
  <c r="V17" i="31"/>
  <c r="V21" i="31"/>
  <c r="V22" i="31"/>
  <c r="W17" i="31"/>
  <c r="X17" i="31"/>
  <c r="Y17" i="31"/>
  <c r="Z17" i="31"/>
  <c r="Z21" i="31"/>
  <c r="Z22" i="31"/>
  <c r="AA17" i="31"/>
  <c r="AB17" i="31"/>
  <c r="AC17" i="31"/>
  <c r="AD17" i="31"/>
  <c r="AD20" i="31"/>
  <c r="AE17" i="31"/>
  <c r="T16" i="31"/>
  <c r="U16" i="31"/>
  <c r="V16" i="31"/>
  <c r="V32" i="31"/>
  <c r="W16" i="31"/>
  <c r="X16" i="31"/>
  <c r="X32" i="31"/>
  <c r="Y16" i="31"/>
  <c r="Z16" i="31"/>
  <c r="Z32" i="31"/>
  <c r="AA16" i="31"/>
  <c r="AB16" i="31"/>
  <c r="AC16" i="31"/>
  <c r="AC32" i="31"/>
  <c r="AD16" i="31"/>
  <c r="AD32" i="31"/>
  <c r="S19" i="31"/>
  <c r="S18" i="31"/>
  <c r="S17" i="31"/>
  <c r="S16" i="31"/>
  <c r="F19" i="31"/>
  <c r="G19" i="31"/>
  <c r="H19" i="31"/>
  <c r="I19" i="31"/>
  <c r="J19" i="31"/>
  <c r="K19" i="31"/>
  <c r="L19" i="31"/>
  <c r="M19" i="31"/>
  <c r="N19" i="31"/>
  <c r="O19" i="31"/>
  <c r="P19" i="31"/>
  <c r="E19" i="31"/>
  <c r="Q19" i="31"/>
  <c r="C6" i="31"/>
  <c r="E39" i="33"/>
  <c r="D39" i="33"/>
  <c r="C39" i="33"/>
  <c r="B39" i="33"/>
  <c r="F39" i="33"/>
  <c r="AN3" i="29"/>
  <c r="F47" i="33"/>
  <c r="F48" i="33"/>
  <c r="F50" i="33"/>
  <c r="F51" i="33"/>
  <c r="F52" i="33"/>
  <c r="C53" i="33"/>
  <c r="D53" i="33"/>
  <c r="E53" i="33"/>
  <c r="F58" i="33"/>
  <c r="F59" i="33"/>
  <c r="F60" i="33"/>
  <c r="F61" i="33"/>
  <c r="F62" i="33"/>
  <c r="C63" i="33"/>
  <c r="D63" i="33"/>
  <c r="E63" i="33"/>
  <c r="M12" i="32"/>
  <c r="J12" i="32"/>
  <c r="AE7" i="31"/>
  <c r="AE18" i="31"/>
  <c r="Q7" i="31"/>
  <c r="Q18" i="31"/>
  <c r="E16" i="31"/>
  <c r="E32" i="31"/>
  <c r="AE27" i="31"/>
  <c r="AE26" i="31"/>
  <c r="AE25" i="31"/>
  <c r="T27" i="31"/>
  <c r="U27" i="31"/>
  <c r="V27" i="31"/>
  <c r="W27" i="31"/>
  <c r="X27" i="31"/>
  <c r="Y27" i="31"/>
  <c r="Z27" i="31"/>
  <c r="AA27" i="31"/>
  <c r="AB27" i="31"/>
  <c r="AC27" i="31"/>
  <c r="AD27" i="31"/>
  <c r="S27" i="31"/>
  <c r="T26" i="31"/>
  <c r="U26" i="31"/>
  <c r="V26" i="31"/>
  <c r="W26" i="31"/>
  <c r="X26" i="31"/>
  <c r="Y26" i="31"/>
  <c r="Z26" i="31"/>
  <c r="AA26" i="31"/>
  <c r="AB26" i="31"/>
  <c r="AC26" i="31"/>
  <c r="AD26" i="31"/>
  <c r="S26" i="31"/>
  <c r="S28" i="31"/>
  <c r="T25" i="31"/>
  <c r="U25" i="31"/>
  <c r="U28" i="31"/>
  <c r="V25" i="31"/>
  <c r="W25" i="31"/>
  <c r="X25" i="31"/>
  <c r="Y25" i="31"/>
  <c r="Z25" i="31"/>
  <c r="AA25" i="31"/>
  <c r="AA28" i="31"/>
  <c r="AB25" i="31"/>
  <c r="AC25" i="31"/>
  <c r="AC28" i="31"/>
  <c r="AD25" i="31"/>
  <c r="S25" i="31"/>
  <c r="Q27" i="31"/>
  <c r="Q26" i="31"/>
  <c r="Q28" i="31"/>
  <c r="Q25" i="31"/>
  <c r="F27" i="31"/>
  <c r="G27" i="31"/>
  <c r="H27" i="31"/>
  <c r="I27" i="31"/>
  <c r="J27" i="31"/>
  <c r="K27" i="31"/>
  <c r="L27" i="31"/>
  <c r="M27" i="31"/>
  <c r="N27" i="31"/>
  <c r="O27" i="31"/>
  <c r="P27" i="31"/>
  <c r="E27" i="31"/>
  <c r="F26" i="31"/>
  <c r="G26" i="31"/>
  <c r="H26" i="31"/>
  <c r="I26" i="31"/>
  <c r="J26" i="31"/>
  <c r="K26" i="31"/>
  <c r="L26" i="31"/>
  <c r="L28" i="31"/>
  <c r="M26" i="31"/>
  <c r="N26" i="31"/>
  <c r="O26" i="31"/>
  <c r="P26" i="31"/>
  <c r="E26" i="31"/>
  <c r="F25" i="31"/>
  <c r="G25" i="31"/>
  <c r="H25" i="31"/>
  <c r="H28" i="31"/>
  <c r="I25" i="31"/>
  <c r="J25" i="31"/>
  <c r="K25" i="31"/>
  <c r="L25" i="31"/>
  <c r="M25" i="31"/>
  <c r="N25" i="31"/>
  <c r="O25" i="31"/>
  <c r="P25" i="31"/>
  <c r="P28" i="31"/>
  <c r="E25" i="31"/>
  <c r="P18" i="31"/>
  <c r="P15" i="31"/>
  <c r="O17" i="31"/>
  <c r="Q17" i="31"/>
  <c r="Q21" i="31"/>
  <c r="Q22" i="31"/>
  <c r="Q34" i="31"/>
  <c r="F18" i="31"/>
  <c r="G18" i="31"/>
  <c r="G15" i="31"/>
  <c r="H18" i="31"/>
  <c r="I18" i="31"/>
  <c r="J18" i="31"/>
  <c r="K18" i="31"/>
  <c r="L18" i="31"/>
  <c r="M18" i="31"/>
  <c r="N18" i="31"/>
  <c r="O18" i="31"/>
  <c r="O20" i="31"/>
  <c r="E18" i="31"/>
  <c r="F17" i="31"/>
  <c r="G17" i="31"/>
  <c r="H17" i="31"/>
  <c r="H21" i="31"/>
  <c r="I17" i="31"/>
  <c r="J17" i="31"/>
  <c r="J21" i="31"/>
  <c r="K17" i="31"/>
  <c r="L17" i="31"/>
  <c r="L20" i="31"/>
  <c r="M17" i="31"/>
  <c r="N17" i="31"/>
  <c r="N20" i="31"/>
  <c r="P17" i="31"/>
  <c r="E17" i="31"/>
  <c r="E21" i="31"/>
  <c r="F16" i="31"/>
  <c r="F32" i="31"/>
  <c r="G16" i="31"/>
  <c r="H16" i="31"/>
  <c r="I16" i="31"/>
  <c r="I32" i="31"/>
  <c r="J16" i="31"/>
  <c r="K16" i="31"/>
  <c r="L16" i="31"/>
  <c r="L32" i="31"/>
  <c r="M16" i="31"/>
  <c r="N16" i="31"/>
  <c r="N32" i="31"/>
  <c r="O16" i="31"/>
  <c r="O32" i="31"/>
  <c r="P16" i="31"/>
  <c r="P32" i="31"/>
  <c r="AD12" i="31"/>
  <c r="AC12" i="31"/>
  <c r="AB12" i="31"/>
  <c r="AA12" i="31"/>
  <c r="Z12" i="31"/>
  <c r="Y12" i="31"/>
  <c r="X12" i="31"/>
  <c r="W12" i="31"/>
  <c r="V12" i="31"/>
  <c r="U12" i="31"/>
  <c r="T12" i="31"/>
  <c r="S12" i="31"/>
  <c r="P12" i="31"/>
  <c r="O12" i="31"/>
  <c r="N12" i="31"/>
  <c r="M12" i="31"/>
  <c r="L12" i="31"/>
  <c r="K12" i="31"/>
  <c r="J12" i="31"/>
  <c r="I12" i="31"/>
  <c r="H12" i="31"/>
  <c r="G12" i="31"/>
  <c r="F12" i="31"/>
  <c r="E12" i="31"/>
  <c r="AE6" i="31"/>
  <c r="Q6" i="31"/>
  <c r="I12" i="32"/>
  <c r="T17" i="26"/>
  <c r="T18" i="26"/>
  <c r="T19" i="26"/>
  <c r="T20" i="26"/>
  <c r="T68" i="26"/>
  <c r="T21" i="26"/>
  <c r="T22" i="26"/>
  <c r="T25" i="26"/>
  <c r="T16" i="26"/>
  <c r="AH17" i="26"/>
  <c r="AH18" i="26"/>
  <c r="AH19" i="26"/>
  <c r="AH20" i="26"/>
  <c r="AH68" i="26"/>
  <c r="AH21" i="26"/>
  <c r="AH22" i="26"/>
  <c r="AH25" i="26"/>
  <c r="AH16" i="26"/>
  <c r="W26" i="26"/>
  <c r="X26" i="26"/>
  <c r="Z26" i="26"/>
  <c r="AA26" i="26"/>
  <c r="AB26" i="26"/>
  <c r="AC26" i="26"/>
  <c r="AD26" i="26"/>
  <c r="AE26" i="26"/>
  <c r="AF26" i="26"/>
  <c r="AG26" i="26"/>
  <c r="I26" i="26"/>
  <c r="J26" i="26"/>
  <c r="K26" i="26"/>
  <c r="L26" i="26"/>
  <c r="M26" i="26"/>
  <c r="N26" i="26"/>
  <c r="O26" i="26"/>
  <c r="P26" i="26"/>
  <c r="Q26" i="26"/>
  <c r="R26" i="26"/>
  <c r="S26" i="26"/>
  <c r="H26" i="26"/>
  <c r="AE30" i="31"/>
  <c r="Q30" i="31"/>
  <c r="I49" i="17"/>
  <c r="J49" i="17"/>
  <c r="R29" i="4"/>
  <c r="G29" i="4"/>
  <c r="W25" i="4"/>
  <c r="X25" i="4"/>
  <c r="Y25" i="4"/>
  <c r="Z25" i="4"/>
  <c r="AA25" i="4"/>
  <c r="AB25" i="4"/>
  <c r="AC25" i="4"/>
  <c r="AD25" i="4"/>
  <c r="AE25" i="4"/>
  <c r="AF25" i="4"/>
  <c r="AG25" i="4"/>
  <c r="V25" i="4"/>
  <c r="H25" i="4"/>
  <c r="I25" i="4"/>
  <c r="J25" i="4"/>
  <c r="K25" i="4"/>
  <c r="L25" i="4"/>
  <c r="M25" i="4"/>
  <c r="N25" i="4"/>
  <c r="O25" i="4"/>
  <c r="P25" i="4"/>
  <c r="Q25" i="4"/>
  <c r="R25" i="4"/>
  <c r="G25" i="4"/>
  <c r="W26" i="4"/>
  <c r="X26" i="4"/>
  <c r="Y26" i="4"/>
  <c r="Z26" i="4"/>
  <c r="AA26" i="4"/>
  <c r="AB26" i="4"/>
  <c r="AC26" i="4"/>
  <c r="AD26" i="4"/>
  <c r="AE26" i="4"/>
  <c r="AF26" i="4"/>
  <c r="AG26" i="4"/>
  <c r="V26" i="4"/>
  <c r="I26" i="4"/>
  <c r="J26" i="4"/>
  <c r="K26" i="4"/>
  <c r="L26" i="4"/>
  <c r="M26" i="4"/>
  <c r="N26" i="4"/>
  <c r="O26" i="4"/>
  <c r="P26" i="4"/>
  <c r="Q26" i="4"/>
  <c r="R26" i="4"/>
  <c r="W24" i="4"/>
  <c r="X24" i="4"/>
  <c r="Y24" i="4"/>
  <c r="Z24" i="4"/>
  <c r="AA24" i="4"/>
  <c r="AB24" i="4"/>
  <c r="AC24" i="4"/>
  <c r="AD24" i="4"/>
  <c r="AE24" i="4"/>
  <c r="AF24" i="4"/>
  <c r="AG24" i="4"/>
  <c r="B32" i="37"/>
  <c r="F32" i="37" s="1"/>
  <c r="C36" i="35"/>
  <c r="V24" i="4"/>
  <c r="H24" i="4"/>
  <c r="I24" i="4"/>
  <c r="J24" i="4"/>
  <c r="K24" i="4"/>
  <c r="L24" i="4"/>
  <c r="M24" i="4"/>
  <c r="N24" i="4"/>
  <c r="O24" i="4"/>
  <c r="P24" i="4"/>
  <c r="Q24" i="4"/>
  <c r="R24" i="4"/>
  <c r="G24" i="4"/>
  <c r="X23" i="4"/>
  <c r="Y23" i="4"/>
  <c r="AE4" i="29"/>
  <c r="AB23" i="4"/>
  <c r="AG4" i="29"/>
  <c r="AD23" i="4"/>
  <c r="AE23" i="4"/>
  <c r="AJ4" i="29"/>
  <c r="AK4" i="29"/>
  <c r="Z4" i="29"/>
  <c r="C2" i="35"/>
  <c r="Q4" i="29"/>
  <c r="L23" i="4"/>
  <c r="M23" i="4"/>
  <c r="O23" i="4"/>
  <c r="P23" i="4"/>
  <c r="H51" i="18"/>
  <c r="I52" i="4"/>
  <c r="I55" i="4" s="1"/>
  <c r="J51" i="17"/>
  <c r="K52" i="4"/>
  <c r="K55" i="4" s="1"/>
  <c r="L51" i="17"/>
  <c r="M51" i="18"/>
  <c r="N51" i="18"/>
  <c r="O52" i="4"/>
  <c r="O55" i="4" s="1"/>
  <c r="P51" i="17"/>
  <c r="Q51" i="18"/>
  <c r="R51" i="18"/>
  <c r="W50" i="4"/>
  <c r="X50" i="4"/>
  <c r="Y50" i="4"/>
  <c r="Z50" i="4"/>
  <c r="AA50" i="4"/>
  <c r="AB50" i="4"/>
  <c r="AC50" i="4"/>
  <c r="AD50" i="4"/>
  <c r="AE50" i="4"/>
  <c r="AF50" i="4"/>
  <c r="AG50" i="4"/>
  <c r="V50" i="4"/>
  <c r="H50" i="4"/>
  <c r="I50" i="4"/>
  <c r="J50" i="4"/>
  <c r="K50" i="4"/>
  <c r="L50" i="4"/>
  <c r="M50" i="4"/>
  <c r="N50" i="4"/>
  <c r="O50" i="4"/>
  <c r="P50" i="4"/>
  <c r="Q50" i="4"/>
  <c r="R50" i="4"/>
  <c r="G50" i="4"/>
  <c r="W11" i="4"/>
  <c r="X11" i="4"/>
  <c r="Y11" i="4"/>
  <c r="Z11" i="4"/>
  <c r="AA11" i="4"/>
  <c r="AB11" i="4"/>
  <c r="AD11" i="4"/>
  <c r="AE11" i="4"/>
  <c r="AF11" i="4"/>
  <c r="AG11" i="4"/>
  <c r="H11" i="4"/>
  <c r="I11" i="4"/>
  <c r="J11" i="4"/>
  <c r="K11" i="4"/>
  <c r="L11" i="4"/>
  <c r="M11" i="4"/>
  <c r="N11" i="4"/>
  <c r="O11" i="4"/>
  <c r="P11" i="4"/>
  <c r="Q11" i="4"/>
  <c r="R11" i="4"/>
  <c r="G11" i="4"/>
  <c r="H12" i="4"/>
  <c r="I12" i="4"/>
  <c r="J12" i="4"/>
  <c r="K12" i="4"/>
  <c r="L12" i="4"/>
  <c r="M12" i="4"/>
  <c r="N12" i="4"/>
  <c r="O12" i="4"/>
  <c r="P12" i="4"/>
  <c r="Q12" i="4"/>
  <c r="R12" i="4"/>
  <c r="W13" i="4"/>
  <c r="X13" i="4"/>
  <c r="Y13" i="4"/>
  <c r="Z13" i="4"/>
  <c r="AA13" i="4"/>
  <c r="AB13" i="4"/>
  <c r="AC13" i="4"/>
  <c r="AD13" i="4"/>
  <c r="AE13" i="4"/>
  <c r="AF13" i="4"/>
  <c r="AG13" i="4"/>
  <c r="V13" i="4"/>
  <c r="I13" i="4"/>
  <c r="J13" i="4"/>
  <c r="K13" i="4"/>
  <c r="L13" i="4"/>
  <c r="N13" i="4"/>
  <c r="O13" i="4"/>
  <c r="Q13" i="4"/>
  <c r="R13" i="4"/>
  <c r="W14" i="4"/>
  <c r="X14" i="4"/>
  <c r="Y14" i="4"/>
  <c r="Z14" i="4"/>
  <c r="AA14" i="4"/>
  <c r="AB14" i="4"/>
  <c r="AC14" i="4"/>
  <c r="AD14" i="4"/>
  <c r="AE14" i="4"/>
  <c r="AF14" i="4"/>
  <c r="AG14" i="4"/>
  <c r="V14" i="4"/>
  <c r="AI14" i="4" s="1"/>
  <c r="H14" i="4"/>
  <c r="I14" i="4"/>
  <c r="J14" i="4"/>
  <c r="K14" i="4"/>
  <c r="L14" i="4"/>
  <c r="M14" i="4"/>
  <c r="N14" i="4"/>
  <c r="O14" i="4"/>
  <c r="P14" i="4"/>
  <c r="Q14" i="4"/>
  <c r="R14" i="4"/>
  <c r="Y10" i="4"/>
  <c r="AA10" i="4"/>
  <c r="AC10" i="4"/>
  <c r="AG10" i="4"/>
  <c r="J10" i="4"/>
  <c r="N10" i="4"/>
  <c r="P10" i="4"/>
  <c r="W9" i="4"/>
  <c r="X9" i="4"/>
  <c r="Y9" i="4"/>
  <c r="Z9" i="4"/>
  <c r="AA9" i="4"/>
  <c r="AB9" i="4"/>
  <c r="AC9" i="4"/>
  <c r="AD9" i="4"/>
  <c r="AE9" i="4"/>
  <c r="AF9" i="4"/>
  <c r="AG9" i="4"/>
  <c r="V9" i="4"/>
  <c r="K9" i="4"/>
  <c r="L9" i="4"/>
  <c r="M9" i="4"/>
  <c r="N9" i="4"/>
  <c r="O9" i="4"/>
  <c r="P9" i="4"/>
  <c r="Q9" i="4"/>
  <c r="R9" i="4"/>
  <c r="I9" i="4"/>
  <c r="H9" i="4"/>
  <c r="G9" i="4"/>
  <c r="X7" i="4"/>
  <c r="V7" i="4"/>
  <c r="H7" i="4"/>
  <c r="I7" i="4"/>
  <c r="J7" i="4"/>
  <c r="K7" i="4"/>
  <c r="L7" i="4"/>
  <c r="M7" i="4"/>
  <c r="N7" i="4"/>
  <c r="O7" i="4"/>
  <c r="P7" i="4"/>
  <c r="Q7" i="4"/>
  <c r="R7" i="4"/>
  <c r="G7" i="4"/>
  <c r="V3" i="29"/>
  <c r="W3" i="29"/>
  <c r="X3" i="29"/>
  <c r="R6" i="4"/>
  <c r="N3" i="29"/>
  <c r="N72" i="24"/>
  <c r="O72" i="24"/>
  <c r="P72" i="24"/>
  <c r="Q72" i="24"/>
  <c r="R72" i="24"/>
  <c r="S72" i="24"/>
  <c r="T72" i="24"/>
  <c r="U72" i="24"/>
  <c r="V72" i="24"/>
  <c r="W72" i="24"/>
  <c r="X72" i="24"/>
  <c r="Y72" i="24"/>
  <c r="V74" i="26"/>
  <c r="W74" i="26"/>
  <c r="X74" i="26"/>
  <c r="Y74" i="26"/>
  <c r="Y76" i="26"/>
  <c r="Z74" i="26"/>
  <c r="AA74" i="26"/>
  <c r="AB74" i="26"/>
  <c r="AC74" i="26"/>
  <c r="AD74" i="26"/>
  <c r="AE74" i="26"/>
  <c r="AF74" i="26"/>
  <c r="AG74" i="26"/>
  <c r="N60" i="30"/>
  <c r="M60" i="30"/>
  <c r="M72" i="30"/>
  <c r="M76" i="30"/>
  <c r="L60" i="30"/>
  <c r="L72" i="30"/>
  <c r="L76" i="30"/>
  <c r="K60" i="30"/>
  <c r="K72" i="30"/>
  <c r="K76" i="30"/>
  <c r="J60" i="30"/>
  <c r="J72" i="30"/>
  <c r="J76" i="30"/>
  <c r="I60" i="30"/>
  <c r="I72" i="30"/>
  <c r="I76" i="30"/>
  <c r="H60" i="30"/>
  <c r="H72" i="30"/>
  <c r="H76" i="30"/>
  <c r="G60" i="30"/>
  <c r="G72" i="30"/>
  <c r="G76" i="30"/>
  <c r="F60" i="30"/>
  <c r="F72" i="30"/>
  <c r="F76" i="30"/>
  <c r="E60" i="30"/>
  <c r="E72" i="30"/>
  <c r="E76" i="30"/>
  <c r="D60" i="30"/>
  <c r="D72" i="30"/>
  <c r="D76" i="30"/>
  <c r="C60" i="30"/>
  <c r="C72" i="30"/>
  <c r="C76" i="30"/>
  <c r="N59" i="30"/>
  <c r="N71" i="30"/>
  <c r="N75" i="30"/>
  <c r="M59" i="30"/>
  <c r="M71" i="30"/>
  <c r="M75" i="30"/>
  <c r="L59" i="30"/>
  <c r="K59" i="30"/>
  <c r="K71" i="30"/>
  <c r="K75" i="30"/>
  <c r="J59" i="30"/>
  <c r="J71" i="30"/>
  <c r="J75" i="30"/>
  <c r="I59" i="30"/>
  <c r="I71" i="30"/>
  <c r="I75" i="30"/>
  <c r="H59" i="30"/>
  <c r="H71" i="30"/>
  <c r="H75" i="30"/>
  <c r="G59" i="30"/>
  <c r="G71" i="30"/>
  <c r="G75" i="30"/>
  <c r="F59" i="30"/>
  <c r="F71" i="30"/>
  <c r="F75" i="30"/>
  <c r="E59" i="30"/>
  <c r="E71" i="30"/>
  <c r="E75" i="30"/>
  <c r="D59" i="30"/>
  <c r="D71" i="30"/>
  <c r="D75" i="30"/>
  <c r="C59" i="30"/>
  <c r="C71" i="30"/>
  <c r="C75" i="30"/>
  <c r="N58" i="30"/>
  <c r="M58" i="30"/>
  <c r="M62" i="30"/>
  <c r="L58" i="30"/>
  <c r="L70" i="30"/>
  <c r="L74" i="30"/>
  <c r="K58" i="30"/>
  <c r="J58" i="30"/>
  <c r="I58" i="30"/>
  <c r="H58" i="30"/>
  <c r="G58" i="30"/>
  <c r="G70" i="30"/>
  <c r="G74" i="30"/>
  <c r="F58" i="30"/>
  <c r="E58" i="30"/>
  <c r="E70" i="30"/>
  <c r="E74" i="30"/>
  <c r="D58" i="30"/>
  <c r="D70" i="30"/>
  <c r="D74" i="30"/>
  <c r="C58" i="30"/>
  <c r="C62" i="30"/>
  <c r="N56" i="30"/>
  <c r="M56" i="30"/>
  <c r="L56" i="30"/>
  <c r="K56" i="30"/>
  <c r="J56" i="30"/>
  <c r="I56" i="30"/>
  <c r="H56" i="30"/>
  <c r="G56" i="30"/>
  <c r="F56" i="30"/>
  <c r="E56" i="30"/>
  <c r="D56" i="30"/>
  <c r="C56" i="30"/>
  <c r="O56" i="30"/>
  <c r="N52" i="30"/>
  <c r="M52" i="30"/>
  <c r="L52" i="30"/>
  <c r="K52" i="30"/>
  <c r="J52" i="30"/>
  <c r="I52" i="30"/>
  <c r="H52" i="30"/>
  <c r="G52" i="30"/>
  <c r="F52" i="30"/>
  <c r="E52" i="30"/>
  <c r="D52" i="30"/>
  <c r="C52" i="30"/>
  <c r="O51" i="30"/>
  <c r="O50" i="30"/>
  <c r="O52" i="30"/>
  <c r="O44" i="30"/>
  <c r="L45" i="30"/>
  <c r="AD43" i="30"/>
  <c r="AC43" i="30"/>
  <c r="AB43" i="30"/>
  <c r="AA43" i="30"/>
  <c r="Z43" i="30"/>
  <c r="Y43" i="30"/>
  <c r="X43" i="30"/>
  <c r="W43" i="30"/>
  <c r="V43" i="30"/>
  <c r="N41" i="30"/>
  <c r="N46" i="30"/>
  <c r="M41" i="30"/>
  <c r="M46" i="30"/>
  <c r="L41" i="30"/>
  <c r="K41" i="30"/>
  <c r="K46" i="30"/>
  <c r="J41" i="30"/>
  <c r="O41" i="30"/>
  <c r="I41" i="30"/>
  <c r="I46" i="30"/>
  <c r="H41" i="30"/>
  <c r="H46" i="30"/>
  <c r="G41" i="30"/>
  <c r="G46" i="30"/>
  <c r="F41" i="30"/>
  <c r="E41" i="30"/>
  <c r="E46" i="30"/>
  <c r="D41" i="30"/>
  <c r="C41" i="30"/>
  <c r="C46" i="30"/>
  <c r="AD40" i="30"/>
  <c r="AD41" i="30"/>
  <c r="AC40" i="30"/>
  <c r="AC41" i="30"/>
  <c r="AB40" i="30"/>
  <c r="AB41" i="30"/>
  <c r="AA40" i="30"/>
  <c r="AA41" i="30"/>
  <c r="Z40" i="30"/>
  <c r="Z41" i="30"/>
  <c r="Y40" i="30"/>
  <c r="Y41" i="30"/>
  <c r="X40" i="30"/>
  <c r="X41" i="30"/>
  <c r="W40" i="30"/>
  <c r="W41" i="30"/>
  <c r="V40" i="30"/>
  <c r="V41" i="30"/>
  <c r="U40" i="30"/>
  <c r="U41" i="30"/>
  <c r="AF41" i="30"/>
  <c r="T40" i="30"/>
  <c r="T41" i="30"/>
  <c r="S40" i="30"/>
  <c r="S41" i="30"/>
  <c r="O40" i="30"/>
  <c r="AF39" i="30"/>
  <c r="O39" i="30"/>
  <c r="AF37" i="30"/>
  <c r="AE37" i="30"/>
  <c r="E37" i="30"/>
  <c r="O35" i="30"/>
  <c r="AE33" i="30"/>
  <c r="O32" i="30"/>
  <c r="G33" i="30"/>
  <c r="AD31" i="30"/>
  <c r="AC31" i="30"/>
  <c r="AB31" i="30"/>
  <c r="AA31" i="30"/>
  <c r="Z31" i="30"/>
  <c r="Y31" i="30"/>
  <c r="X31" i="30"/>
  <c r="W31" i="30"/>
  <c r="V31" i="30"/>
  <c r="U31" i="30"/>
  <c r="U32" i="30"/>
  <c r="T31" i="30"/>
  <c r="S31" i="30"/>
  <c r="O31" i="30"/>
  <c r="AD30" i="30"/>
  <c r="AC30" i="30"/>
  <c r="AB30" i="30"/>
  <c r="AA30" i="30"/>
  <c r="Z30" i="30"/>
  <c r="Y30" i="30"/>
  <c r="X30" i="30"/>
  <c r="W30" i="30"/>
  <c r="V30" i="30"/>
  <c r="U30" i="30"/>
  <c r="T30" i="30"/>
  <c r="S30" i="30"/>
  <c r="O30" i="30"/>
  <c r="AD29" i="30"/>
  <c r="AC29" i="30"/>
  <c r="AB29" i="30"/>
  <c r="AA29" i="30"/>
  <c r="Z29" i="30"/>
  <c r="Y29" i="30"/>
  <c r="X29" i="30"/>
  <c r="W29" i="30"/>
  <c r="W32" i="30"/>
  <c r="V29" i="30"/>
  <c r="U29" i="30"/>
  <c r="T29" i="30"/>
  <c r="S29" i="30"/>
  <c r="Q29" i="30"/>
  <c r="O29" i="30"/>
  <c r="AE24" i="30"/>
  <c r="O23" i="30"/>
  <c r="AE21" i="30"/>
  <c r="AE20" i="30"/>
  <c r="N20" i="30"/>
  <c r="M20" i="30"/>
  <c r="L20" i="30"/>
  <c r="K20" i="30"/>
  <c r="K25" i="30"/>
  <c r="J20" i="30"/>
  <c r="J25" i="30"/>
  <c r="I20" i="30"/>
  <c r="I25" i="30"/>
  <c r="H20" i="30"/>
  <c r="H25" i="30"/>
  <c r="G20" i="30"/>
  <c r="G25" i="30"/>
  <c r="F20" i="30"/>
  <c r="E20" i="30"/>
  <c r="D20" i="30"/>
  <c r="D25" i="30"/>
  <c r="C20" i="30"/>
  <c r="AD19" i="30"/>
  <c r="AC19" i="30"/>
  <c r="AB19" i="30"/>
  <c r="AA19" i="30"/>
  <c r="Z19" i="30"/>
  <c r="Y19" i="30"/>
  <c r="X19" i="30"/>
  <c r="W19" i="30"/>
  <c r="V19" i="30"/>
  <c r="U19" i="30"/>
  <c r="T19" i="30"/>
  <c r="S19" i="30"/>
  <c r="O19" i="30"/>
  <c r="AD18" i="30"/>
  <c r="AC18" i="30"/>
  <c r="AB18" i="30"/>
  <c r="AA18" i="30"/>
  <c r="Z18" i="30"/>
  <c r="Y18" i="30"/>
  <c r="X18" i="30"/>
  <c r="W18" i="30"/>
  <c r="W20" i="30"/>
  <c r="V18" i="30"/>
  <c r="U18" i="30"/>
  <c r="T18" i="30"/>
  <c r="S18" i="30"/>
  <c r="O18" i="30"/>
  <c r="AD17" i="30"/>
  <c r="AC17" i="30"/>
  <c r="AB17" i="30"/>
  <c r="AA17" i="30"/>
  <c r="AA20" i="30"/>
  <c r="Z17" i="30"/>
  <c r="Y17" i="30"/>
  <c r="X17" i="30"/>
  <c r="X20" i="30"/>
  <c r="W17" i="30"/>
  <c r="V17" i="30"/>
  <c r="V20" i="30"/>
  <c r="U17" i="30"/>
  <c r="T17" i="30"/>
  <c r="S17" i="30"/>
  <c r="O17" i="30"/>
  <c r="AE12" i="30"/>
  <c r="O11" i="30"/>
  <c r="AE9" i="30"/>
  <c r="N8" i="30"/>
  <c r="N13" i="30"/>
  <c r="M8" i="30"/>
  <c r="M13" i="30"/>
  <c r="L8" i="30"/>
  <c r="K8" i="30"/>
  <c r="K13" i="30"/>
  <c r="J8" i="30"/>
  <c r="I8" i="30"/>
  <c r="H8" i="30"/>
  <c r="H13" i="30"/>
  <c r="G8" i="30"/>
  <c r="F8" i="30"/>
  <c r="F13" i="30"/>
  <c r="E8" i="30"/>
  <c r="E13" i="30"/>
  <c r="D8" i="30"/>
  <c r="D13" i="30"/>
  <c r="C8" i="30"/>
  <c r="AD7" i="30"/>
  <c r="AC7" i="30"/>
  <c r="AB7" i="30"/>
  <c r="AA7" i="30"/>
  <c r="Z7" i="30"/>
  <c r="Y7" i="30"/>
  <c r="X7" i="30"/>
  <c r="W7" i="30"/>
  <c r="V7" i="30"/>
  <c r="U7" i="30"/>
  <c r="T7" i="30"/>
  <c r="AF7" i="30"/>
  <c r="S7" i="30"/>
  <c r="O7" i="30"/>
  <c r="AD6" i="30"/>
  <c r="AD8" i="30"/>
  <c r="AC6" i="30"/>
  <c r="AB6" i="30"/>
  <c r="AA6" i="30"/>
  <c r="Z6" i="30"/>
  <c r="Y6" i="30"/>
  <c r="X6" i="30"/>
  <c r="W6" i="30"/>
  <c r="V6" i="30"/>
  <c r="V8" i="30"/>
  <c r="U6" i="30"/>
  <c r="T6" i="30"/>
  <c r="S6" i="30"/>
  <c r="O6" i="30"/>
  <c r="O59" i="30"/>
  <c r="AD5" i="30"/>
  <c r="AC5" i="30"/>
  <c r="AC8" i="30"/>
  <c r="AB5" i="30"/>
  <c r="AA5" i="30"/>
  <c r="AA8" i="30"/>
  <c r="Z5" i="30"/>
  <c r="Y5" i="30"/>
  <c r="X5" i="30"/>
  <c r="W5" i="30"/>
  <c r="W8" i="30"/>
  <c r="V5" i="30"/>
  <c r="U5" i="30"/>
  <c r="T5" i="30"/>
  <c r="S5" i="30"/>
  <c r="S8" i="30"/>
  <c r="O5" i="30"/>
  <c r="P2" i="30"/>
  <c r="M55" i="34"/>
  <c r="M51" i="34"/>
  <c r="M54" i="34"/>
  <c r="M50" i="34"/>
  <c r="M53" i="34"/>
  <c r="C74" i="30"/>
  <c r="P22" i="21"/>
  <c r="AD69" i="21"/>
  <c r="AD71" i="21"/>
  <c r="AD74" i="21"/>
  <c r="AD50" i="21"/>
  <c r="AD60" i="21"/>
  <c r="AD38" i="21"/>
  <c r="P33" i="21"/>
  <c r="P34" i="21"/>
  <c r="P35" i="21"/>
  <c r="P37" i="21"/>
  <c r="I31" i="37"/>
  <c r="V11" i="4"/>
  <c r="E88" i="20"/>
  <c r="D88" i="20"/>
  <c r="C88" i="20"/>
  <c r="F87" i="20"/>
  <c r="F86" i="20"/>
  <c r="F85" i="20"/>
  <c r="F84" i="20"/>
  <c r="F83" i="20"/>
  <c r="F88" i="20"/>
  <c r="E78" i="20"/>
  <c r="D78" i="20"/>
  <c r="C78" i="20"/>
  <c r="F73" i="20"/>
  <c r="F75" i="20"/>
  <c r="F76" i="20"/>
  <c r="F77" i="20"/>
  <c r="F72" i="20"/>
  <c r="F78" i="20"/>
  <c r="C29" i="11"/>
  <c r="F29" i="11" s="1"/>
  <c r="C27" i="11"/>
  <c r="F27" i="11" s="1"/>
  <c r="C19" i="11"/>
  <c r="F19" i="11" s="1"/>
  <c r="C15" i="11"/>
  <c r="F15" i="11"/>
  <c r="B4" i="11"/>
  <c r="B5" i="11"/>
  <c r="AH31" i="26"/>
  <c r="AO6" i="29"/>
  <c r="AN9" i="29"/>
  <c r="C68" i="20"/>
  <c r="E13" i="20"/>
  <c r="C65" i="20"/>
  <c r="C62" i="20"/>
  <c r="C59" i="20"/>
  <c r="X67" i="26"/>
  <c r="Y67" i="26"/>
  <c r="Z67" i="26"/>
  <c r="AA67" i="26"/>
  <c r="AB67" i="26"/>
  <c r="AB70" i="26"/>
  <c r="AC67" i="26"/>
  <c r="AC70" i="26"/>
  <c r="AD67" i="26"/>
  <c r="AE67" i="26"/>
  <c r="AF67" i="26"/>
  <c r="AG67" i="26"/>
  <c r="AG70" i="26"/>
  <c r="W68" i="26"/>
  <c r="X68" i="26"/>
  <c r="Y68" i="26"/>
  <c r="Z68" i="26"/>
  <c r="Z71" i="26"/>
  <c r="Z72" i="26"/>
  <c r="AA68" i="26"/>
  <c r="AB68" i="26"/>
  <c r="AC68" i="26"/>
  <c r="AD68" i="26"/>
  <c r="AD71" i="26"/>
  <c r="AE68" i="26"/>
  <c r="AF68" i="26"/>
  <c r="AG68" i="26"/>
  <c r="O5" i="40"/>
  <c r="N9" i="29"/>
  <c r="O9" i="29"/>
  <c r="P9" i="29"/>
  <c r="Q9" i="29"/>
  <c r="R9" i="29"/>
  <c r="S9" i="29"/>
  <c r="T9" i="29"/>
  <c r="U9" i="29"/>
  <c r="V9" i="29"/>
  <c r="L20" i="12"/>
  <c r="C7" i="29"/>
  <c r="M20" i="12"/>
  <c r="D7" i="29"/>
  <c r="N20" i="12"/>
  <c r="E7" i="29"/>
  <c r="O20" i="12"/>
  <c r="F7" i="29"/>
  <c r="P20" i="12"/>
  <c r="G7" i="29"/>
  <c r="Q20" i="12"/>
  <c r="R20" i="12"/>
  <c r="I7" i="29"/>
  <c r="S20" i="12"/>
  <c r="J7" i="29"/>
  <c r="T20" i="12"/>
  <c r="K7" i="29"/>
  <c r="U20" i="12"/>
  <c r="L7" i="29"/>
  <c r="K20" i="12"/>
  <c r="B7" i="29"/>
  <c r="L14" i="12"/>
  <c r="C6" i="29"/>
  <c r="M14" i="12"/>
  <c r="D6" i="29"/>
  <c r="N14" i="12"/>
  <c r="E6" i="29"/>
  <c r="O14" i="12"/>
  <c r="F6" i="29"/>
  <c r="P14" i="12"/>
  <c r="G6" i="29"/>
  <c r="Q14" i="12"/>
  <c r="H6" i="29"/>
  <c r="R14" i="12"/>
  <c r="I6" i="29"/>
  <c r="S14" i="12"/>
  <c r="J6" i="29"/>
  <c r="T14" i="12"/>
  <c r="K6" i="29"/>
  <c r="U14" i="12"/>
  <c r="L6" i="29"/>
  <c r="V14" i="12"/>
  <c r="M6" i="29"/>
  <c r="K14" i="12"/>
  <c r="K56" i="12"/>
  <c r="D51" i="28"/>
  <c r="C51" i="28"/>
  <c r="B51" i="28"/>
  <c r="E37" i="28"/>
  <c r="D37" i="28"/>
  <c r="C37" i="28"/>
  <c r="F37" i="28"/>
  <c r="F13" i="28"/>
  <c r="C13" i="28"/>
  <c r="H13" i="28"/>
  <c r="B37" i="28"/>
  <c r="E21" i="28"/>
  <c r="E20" i="28"/>
  <c r="D20" i="28"/>
  <c r="C20" i="28"/>
  <c r="B20" i="28"/>
  <c r="E19" i="28"/>
  <c r="D19" i="28"/>
  <c r="C19" i="28"/>
  <c r="B19" i="28"/>
  <c r="C18" i="28"/>
  <c r="C23" i="28" s="1"/>
  <c r="B18" i="28"/>
  <c r="A13" i="28"/>
  <c r="F12" i="28"/>
  <c r="E12" i="28"/>
  <c r="D12" i="28"/>
  <c r="C12" i="28"/>
  <c r="B12" i="28"/>
  <c r="B51" i="20"/>
  <c r="C51" i="20"/>
  <c r="D51" i="20"/>
  <c r="E21" i="20"/>
  <c r="E20" i="20"/>
  <c r="D20" i="20"/>
  <c r="C20" i="20"/>
  <c r="B20" i="20"/>
  <c r="E19" i="20"/>
  <c r="D19" i="20"/>
  <c r="C19" i="20"/>
  <c r="B19" i="20"/>
  <c r="C18" i="20"/>
  <c r="B18" i="20"/>
  <c r="AD5" i="21"/>
  <c r="AD11" i="21"/>
  <c r="P5" i="21"/>
  <c r="P69" i="21"/>
  <c r="R66" i="26"/>
  <c r="R67" i="26"/>
  <c r="R70" i="26"/>
  <c r="R68" i="26"/>
  <c r="H66" i="26"/>
  <c r="H67" i="26"/>
  <c r="H68" i="26"/>
  <c r="I66" i="26"/>
  <c r="I76" i="26"/>
  <c r="I67" i="26"/>
  <c r="I68" i="26"/>
  <c r="J66" i="26"/>
  <c r="J65" i="26"/>
  <c r="J80" i="26"/>
  <c r="J76" i="26"/>
  <c r="J67" i="26"/>
  <c r="J68" i="26"/>
  <c r="J6" i="4"/>
  <c r="Q3" i="29"/>
  <c r="K66" i="26"/>
  <c r="K76" i="26"/>
  <c r="K67" i="26"/>
  <c r="K70" i="26"/>
  <c r="K68" i="26"/>
  <c r="L66" i="26"/>
  <c r="L67" i="26"/>
  <c r="L71" i="26"/>
  <c r="L68" i="26"/>
  <c r="M66" i="26"/>
  <c r="M76" i="26"/>
  <c r="M67" i="26"/>
  <c r="M68" i="26"/>
  <c r="N66" i="26"/>
  <c r="N76" i="26"/>
  <c r="N67" i="26"/>
  <c r="N65" i="26"/>
  <c r="N80" i="26"/>
  <c r="N68" i="26"/>
  <c r="O66" i="26"/>
  <c r="O72" i="26"/>
  <c r="O78" i="26"/>
  <c r="O67" i="26"/>
  <c r="O68" i="26"/>
  <c r="P66" i="26"/>
  <c r="P76" i="26"/>
  <c r="P67" i="26"/>
  <c r="P68" i="26"/>
  <c r="Q66" i="26"/>
  <c r="Q76" i="26"/>
  <c r="Q67" i="26"/>
  <c r="Q68" i="26"/>
  <c r="S66" i="26"/>
  <c r="S76" i="26"/>
  <c r="S67" i="26"/>
  <c r="S68" i="26"/>
  <c r="S65" i="26"/>
  <c r="S80" i="26"/>
  <c r="J34" i="27"/>
  <c r="I32" i="27"/>
  <c r="H32" i="27"/>
  <c r="G32" i="27"/>
  <c r="E32" i="27"/>
  <c r="D32" i="27"/>
  <c r="J31" i="27"/>
  <c r="F31" i="27"/>
  <c r="J30" i="27"/>
  <c r="F30" i="27"/>
  <c r="J29" i="27"/>
  <c r="F29" i="27"/>
  <c r="J28" i="27"/>
  <c r="F28" i="27"/>
  <c r="J27" i="27"/>
  <c r="F27" i="27"/>
  <c r="J26" i="27"/>
  <c r="F26" i="27"/>
  <c r="J25" i="27"/>
  <c r="F25" i="27"/>
  <c r="J24" i="27"/>
  <c r="J23" i="27"/>
  <c r="J22" i="27"/>
  <c r="J21" i="27"/>
  <c r="F21" i="27"/>
  <c r="J20" i="27"/>
  <c r="F20" i="27"/>
  <c r="J19" i="27"/>
  <c r="F19" i="27"/>
  <c r="J18" i="27"/>
  <c r="F18" i="27"/>
  <c r="J17" i="27"/>
  <c r="F17" i="27"/>
  <c r="J16" i="27"/>
  <c r="F16" i="27"/>
  <c r="J15" i="27"/>
  <c r="F15" i="27"/>
  <c r="J14" i="27"/>
  <c r="F14" i="27"/>
  <c r="J13" i="27"/>
  <c r="F13" i="27"/>
  <c r="J12" i="27"/>
  <c r="F12" i="27"/>
  <c r="J11" i="27"/>
  <c r="F11" i="27"/>
  <c r="J10" i="27"/>
  <c r="F10" i="27"/>
  <c r="J9" i="27"/>
  <c r="F9" i="27"/>
  <c r="J8" i="27"/>
  <c r="F8" i="27"/>
  <c r="J7" i="27"/>
  <c r="F7" i="27"/>
  <c r="J6" i="27"/>
  <c r="C6" i="27"/>
  <c r="J5" i="27"/>
  <c r="F5" i="27"/>
  <c r="B12" i="20"/>
  <c r="C12" i="20"/>
  <c r="D12" i="20"/>
  <c r="E12" i="20"/>
  <c r="F12" i="20"/>
  <c r="A13" i="20"/>
  <c r="B37" i="20"/>
  <c r="D37" i="20"/>
  <c r="D13" i="20"/>
  <c r="C37" i="20"/>
  <c r="L37" i="20"/>
  <c r="E37" i="20"/>
  <c r="AH30" i="26"/>
  <c r="AH66" i="26"/>
  <c r="AH76" i="26"/>
  <c r="AH32" i="26"/>
  <c r="AH33" i="26"/>
  <c r="AH38" i="26"/>
  <c r="AH39" i="26"/>
  <c r="AH43" i="26"/>
  <c r="AH40" i="26"/>
  <c r="AH41" i="26"/>
  <c r="AH42" i="26"/>
  <c r="AH47" i="26"/>
  <c r="AH48" i="26"/>
  <c r="AH49" i="26"/>
  <c r="AH50" i="26"/>
  <c r="AH51" i="26"/>
  <c r="AH56" i="26"/>
  <c r="AH63" i="26"/>
  <c r="AH57" i="26"/>
  <c r="AH58" i="26"/>
  <c r="AH61" i="26"/>
  <c r="M12" i="18"/>
  <c r="M99" i="18" s="1"/>
  <c r="N12" i="18"/>
  <c r="N99" i="18" s="1"/>
  <c r="O12" i="18"/>
  <c r="O99" i="18" s="1"/>
  <c r="Q12" i="17"/>
  <c r="Q99" i="17" s="1"/>
  <c r="R12" i="18"/>
  <c r="R99" i="18" s="1"/>
  <c r="P6" i="21"/>
  <c r="P7" i="21"/>
  <c r="P8" i="21"/>
  <c r="P9" i="21"/>
  <c r="P10" i="21"/>
  <c r="P19" i="21"/>
  <c r="P20" i="21"/>
  <c r="P21" i="21"/>
  <c r="P31" i="21"/>
  <c r="P32" i="21"/>
  <c r="P43" i="21"/>
  <c r="P44" i="21"/>
  <c r="P65" i="21"/>
  <c r="P66" i="21"/>
  <c r="P67" i="21"/>
  <c r="P68" i="21"/>
  <c r="P86" i="21"/>
  <c r="P92" i="21"/>
  <c r="P111" i="21"/>
  <c r="P113" i="21"/>
  <c r="AD6" i="21"/>
  <c r="AD7" i="21"/>
  <c r="AD8" i="21"/>
  <c r="AD9" i="21"/>
  <c r="AD10" i="21"/>
  <c r="AD31" i="21"/>
  <c r="AD32" i="21"/>
  <c r="AD34" i="21"/>
  <c r="AD43" i="21"/>
  <c r="AD44" i="21"/>
  <c r="AD65" i="21"/>
  <c r="AD66" i="21"/>
  <c r="AD67" i="21"/>
  <c r="AD68" i="21"/>
  <c r="AD201" i="21"/>
  <c r="T50" i="26"/>
  <c r="T51" i="26"/>
  <c r="T31" i="26"/>
  <c r="T74" i="26"/>
  <c r="D65" i="26"/>
  <c r="E65" i="26"/>
  <c r="F65" i="26"/>
  <c r="T55" i="26"/>
  <c r="T56" i="26"/>
  <c r="T57" i="26"/>
  <c r="T58" i="26"/>
  <c r="T59" i="26"/>
  <c r="T61" i="26"/>
  <c r="D62" i="26"/>
  <c r="E62" i="26"/>
  <c r="F62" i="26"/>
  <c r="T47" i="26"/>
  <c r="T53" i="26"/>
  <c r="T48" i="26"/>
  <c r="T49" i="26"/>
  <c r="D52" i="26"/>
  <c r="E52" i="26"/>
  <c r="F52" i="26"/>
  <c r="H52" i="26"/>
  <c r="I52" i="26"/>
  <c r="J52" i="26"/>
  <c r="K52" i="26"/>
  <c r="L52" i="26"/>
  <c r="M52" i="26"/>
  <c r="N52" i="26"/>
  <c r="O52" i="26"/>
  <c r="P52" i="26"/>
  <c r="Q52" i="26"/>
  <c r="R52" i="26"/>
  <c r="S52" i="26"/>
  <c r="T38" i="26"/>
  <c r="T39" i="26"/>
  <c r="T40" i="26"/>
  <c r="T41" i="26"/>
  <c r="T42" i="26"/>
  <c r="D43" i="26"/>
  <c r="E43" i="26"/>
  <c r="F43" i="26"/>
  <c r="H43" i="26"/>
  <c r="I43" i="26"/>
  <c r="J43" i="26"/>
  <c r="K43" i="26"/>
  <c r="L43" i="26"/>
  <c r="M43" i="26"/>
  <c r="N43" i="26"/>
  <c r="O43" i="26"/>
  <c r="P43" i="26"/>
  <c r="Q43" i="26"/>
  <c r="R43" i="26"/>
  <c r="T30" i="26"/>
  <c r="T32" i="26"/>
  <c r="T33" i="26"/>
  <c r="T35" i="26"/>
  <c r="D34" i="26"/>
  <c r="E34" i="26"/>
  <c r="F34" i="26"/>
  <c r="H34" i="26"/>
  <c r="I34" i="26"/>
  <c r="J34" i="26"/>
  <c r="K34" i="26"/>
  <c r="L34" i="26"/>
  <c r="M34" i="26"/>
  <c r="N34" i="26"/>
  <c r="O34" i="26"/>
  <c r="P34" i="26"/>
  <c r="Q34" i="26"/>
  <c r="R34" i="26"/>
  <c r="D26" i="26"/>
  <c r="E26" i="26"/>
  <c r="F26" i="26"/>
  <c r="L5" i="11"/>
  <c r="L6" i="11"/>
  <c r="L7" i="11"/>
  <c r="L8" i="11"/>
  <c r="L9" i="11"/>
  <c r="L10" i="11"/>
  <c r="L12" i="11"/>
  <c r="L15" i="11"/>
  <c r="L16" i="11"/>
  <c r="L17" i="11"/>
  <c r="L18" i="11"/>
  <c r="L19" i="11"/>
  <c r="L22" i="11"/>
  <c r="L24" i="11"/>
  <c r="L25" i="11"/>
  <c r="L26" i="11"/>
  <c r="L27" i="11"/>
  <c r="L28" i="11"/>
  <c r="L29" i="11"/>
  <c r="L30" i="11"/>
  <c r="L2" i="11"/>
  <c r="J14" i="11"/>
  <c r="L14" i="11"/>
  <c r="K4" i="11"/>
  <c r="L4" i="11"/>
  <c r="G41" i="4"/>
  <c r="T41" i="4"/>
  <c r="G18" i="4"/>
  <c r="V18" i="4"/>
  <c r="AG46" i="4"/>
  <c r="AF46" i="4"/>
  <c r="AE46" i="4"/>
  <c r="AD46" i="4"/>
  <c r="AC46" i="4"/>
  <c r="AB46" i="4"/>
  <c r="AA46" i="4"/>
  <c r="Z46" i="4"/>
  <c r="Y46" i="4"/>
  <c r="X46" i="4"/>
  <c r="W46" i="4"/>
  <c r="V46" i="4"/>
  <c r="AG42" i="4"/>
  <c r="AF42" i="4"/>
  <c r="AE42" i="4"/>
  <c r="AD42" i="4"/>
  <c r="AC42" i="4"/>
  <c r="AB42" i="4"/>
  <c r="AA42" i="4"/>
  <c r="Z42" i="4"/>
  <c r="Y42" i="4"/>
  <c r="X42" i="4"/>
  <c r="W42" i="4"/>
  <c r="V42" i="4"/>
  <c r="AG41" i="4"/>
  <c r="AF41" i="4"/>
  <c r="AE41" i="4"/>
  <c r="AD41" i="4"/>
  <c r="AC41" i="4"/>
  <c r="AB41" i="4"/>
  <c r="AA41" i="4"/>
  <c r="Z41" i="4"/>
  <c r="Y41" i="4"/>
  <c r="X41" i="4"/>
  <c r="W41" i="4"/>
  <c r="V41" i="4"/>
  <c r="AI41" i="4" s="1"/>
  <c r="AG40" i="4"/>
  <c r="AF40" i="4"/>
  <c r="AE40" i="4"/>
  <c r="AD40" i="4"/>
  <c r="AC40" i="4"/>
  <c r="AB40" i="4"/>
  <c r="AA40" i="4"/>
  <c r="Z40" i="4"/>
  <c r="Y40" i="4"/>
  <c r="X40" i="4"/>
  <c r="W40" i="4"/>
  <c r="V40" i="4"/>
  <c r="AG31" i="4"/>
  <c r="AF31" i="4"/>
  <c r="AE31" i="4"/>
  <c r="AD31" i="4"/>
  <c r="AC31" i="4"/>
  <c r="AB31" i="4"/>
  <c r="AA31" i="4"/>
  <c r="Z31" i="4"/>
  <c r="Y31" i="4"/>
  <c r="X31" i="4"/>
  <c r="W31" i="4"/>
  <c r="V31" i="4"/>
  <c r="V58" i="4" s="1"/>
  <c r="AG18" i="4"/>
  <c r="AG58" i="4" s="1"/>
  <c r="AF18" i="4"/>
  <c r="AE18" i="4"/>
  <c r="AD18" i="4"/>
  <c r="AC18" i="4"/>
  <c r="AB18" i="4"/>
  <c r="AB58" i="4" s="1"/>
  <c r="AA18" i="4"/>
  <c r="AA58" i="4" s="1"/>
  <c r="Z18" i="4"/>
  <c r="Y18" i="4"/>
  <c r="X18" i="4"/>
  <c r="X58" i="4" s="1"/>
  <c r="W18" i="4"/>
  <c r="AF10" i="4"/>
  <c r="AE10" i="4"/>
  <c r="AD10" i="4"/>
  <c r="AB10" i="4"/>
  <c r="Z10" i="4"/>
  <c r="X10" i="4"/>
  <c r="V10" i="4"/>
  <c r="AI10" i="4" s="1"/>
  <c r="C19" i="35"/>
  <c r="C5" i="35"/>
  <c r="B19" i="11"/>
  <c r="O91" i="21"/>
  <c r="N91" i="21"/>
  <c r="M91" i="21"/>
  <c r="L91" i="21"/>
  <c r="K91" i="21"/>
  <c r="J91" i="21"/>
  <c r="I91" i="21"/>
  <c r="H91" i="21"/>
  <c r="G91" i="21"/>
  <c r="F91" i="21"/>
  <c r="E91" i="21"/>
  <c r="D91" i="21"/>
  <c r="P201" i="21"/>
  <c r="G8" i="19"/>
  <c r="E8" i="19"/>
  <c r="G6" i="19"/>
  <c r="E6" i="19"/>
  <c r="G5" i="19"/>
  <c r="H5" i="19"/>
  <c r="E5" i="19"/>
  <c r="C5" i="19"/>
  <c r="D5" i="19"/>
  <c r="C26" i="11"/>
  <c r="F26" i="11" s="1"/>
  <c r="C24" i="11"/>
  <c r="F24" i="11" s="1"/>
  <c r="C22" i="11"/>
  <c r="F22" i="11" s="1"/>
  <c r="C18" i="11"/>
  <c r="F18" i="11" s="1"/>
  <c r="B28" i="11"/>
  <c r="B26" i="11"/>
  <c r="B15" i="11"/>
  <c r="B24" i="11"/>
  <c r="B7" i="11"/>
  <c r="B22" i="11"/>
  <c r="B16" i="11"/>
  <c r="B27" i="11"/>
  <c r="B18" i="11"/>
  <c r="B17" i="11"/>
  <c r="F17" i="11"/>
  <c r="B12" i="11"/>
  <c r="B14" i="11"/>
  <c r="B25" i="11"/>
  <c r="B11" i="11"/>
  <c r="Q30" i="17"/>
  <c r="R30" i="17"/>
  <c r="P30" i="17"/>
  <c r="P29" i="17"/>
  <c r="Q29" i="17"/>
  <c r="R29" i="17"/>
  <c r="O29" i="17"/>
  <c r="L94" i="18"/>
  <c r="T63" i="18"/>
  <c r="T61" i="18"/>
  <c r="T60" i="18"/>
  <c r="M58" i="18"/>
  <c r="K58" i="18"/>
  <c r="J58" i="18"/>
  <c r="AA38" i="18"/>
  <c r="AA31" i="18"/>
  <c r="O30" i="18"/>
  <c r="N30" i="18"/>
  <c r="M30" i="18"/>
  <c r="L30" i="18"/>
  <c r="K30" i="18"/>
  <c r="J30" i="18"/>
  <c r="I30" i="18"/>
  <c r="H30" i="18"/>
  <c r="G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N28" i="18"/>
  <c r="M28" i="18"/>
  <c r="L28" i="18"/>
  <c r="K28" i="18"/>
  <c r="J28" i="18"/>
  <c r="I28" i="18"/>
  <c r="H28" i="18"/>
  <c r="G28" i="18"/>
  <c r="N27" i="18"/>
  <c r="M27" i="18"/>
  <c r="L27" i="18"/>
  <c r="L31" i="18" s="1"/>
  <c r="K27" i="18"/>
  <c r="J27" i="18"/>
  <c r="I27" i="18"/>
  <c r="H27" i="18"/>
  <c r="G27" i="18"/>
  <c r="AA24" i="18"/>
  <c r="V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T15" i="18" s="1"/>
  <c r="R14" i="18"/>
  <c r="Q14" i="18"/>
  <c r="P14" i="18"/>
  <c r="O14" i="18"/>
  <c r="N14" i="18"/>
  <c r="M14" i="18"/>
  <c r="L14" i="18"/>
  <c r="K14" i="18"/>
  <c r="J14" i="18"/>
  <c r="I14" i="18"/>
  <c r="H14" i="18"/>
  <c r="G14" i="18"/>
  <c r="T14" i="18" s="1"/>
  <c r="E14" i="18"/>
  <c r="D14" i="18"/>
  <c r="C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E13" i="18"/>
  <c r="D13" i="18"/>
  <c r="C13" i="18"/>
  <c r="L12" i="18"/>
  <c r="K12" i="18"/>
  <c r="K16" i="18" s="1"/>
  <c r="J12" i="18"/>
  <c r="J16" i="18" s="1"/>
  <c r="I12" i="18"/>
  <c r="I16" i="18" s="1"/>
  <c r="H12" i="18"/>
  <c r="G12" i="18"/>
  <c r="E12" i="18"/>
  <c r="E16" i="18"/>
  <c r="D12" i="18"/>
  <c r="D16" i="18"/>
  <c r="C12" i="18"/>
  <c r="C16" i="18"/>
  <c r="T10" i="18"/>
  <c r="E5" i="18"/>
  <c r="D5" i="18"/>
  <c r="C5" i="18"/>
  <c r="E4" i="18"/>
  <c r="E41" i="18"/>
  <c r="E8" i="18"/>
  <c r="D4" i="18"/>
  <c r="D41" i="18"/>
  <c r="D45" i="18"/>
  <c r="C4" i="18"/>
  <c r="C8" i="18"/>
  <c r="AA38" i="17"/>
  <c r="O30" i="17"/>
  <c r="AA31" i="17"/>
  <c r="N30" i="17"/>
  <c r="M30" i="17"/>
  <c r="L30" i="17"/>
  <c r="K30" i="17"/>
  <c r="J30" i="17"/>
  <c r="I30" i="17"/>
  <c r="H30" i="17"/>
  <c r="G30" i="17"/>
  <c r="T30" i="17" s="1"/>
  <c r="N29" i="17"/>
  <c r="M29" i="17"/>
  <c r="L29" i="17"/>
  <c r="K29" i="17"/>
  <c r="J29" i="17"/>
  <c r="I29" i="17"/>
  <c r="H29" i="17"/>
  <c r="G29" i="17"/>
  <c r="N28" i="17"/>
  <c r="M28" i="17"/>
  <c r="L28" i="17"/>
  <c r="K28" i="17"/>
  <c r="J28" i="17"/>
  <c r="I28" i="17"/>
  <c r="H28" i="17"/>
  <c r="G28" i="17"/>
  <c r="N27" i="17"/>
  <c r="N31" i="17" s="1"/>
  <c r="M27" i="17"/>
  <c r="L27" i="17"/>
  <c r="K27" i="17"/>
  <c r="J27" i="17"/>
  <c r="I27" i="17"/>
  <c r="H27" i="17"/>
  <c r="G27" i="17"/>
  <c r="G31" i="17" s="1"/>
  <c r="L94" i="17"/>
  <c r="T63" i="17"/>
  <c r="T61" i="17"/>
  <c r="T60" i="17"/>
  <c r="M58" i="17"/>
  <c r="K58" i="17"/>
  <c r="J58" i="17"/>
  <c r="AA24" i="17"/>
  <c r="V16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T15" i="17" s="1"/>
  <c r="R14" i="17"/>
  <c r="Q14" i="17"/>
  <c r="P14" i="17"/>
  <c r="O14" i="17"/>
  <c r="N14" i="17"/>
  <c r="M14" i="17"/>
  <c r="L14" i="17"/>
  <c r="K14" i="17"/>
  <c r="J14" i="17"/>
  <c r="I14" i="17"/>
  <c r="H14" i="17"/>
  <c r="G14" i="17"/>
  <c r="T14" i="17" s="1"/>
  <c r="E14" i="17"/>
  <c r="D14" i="17"/>
  <c r="C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E13" i="17"/>
  <c r="D13" i="17"/>
  <c r="C13" i="17"/>
  <c r="L12" i="17"/>
  <c r="L16" i="17" s="1"/>
  <c r="K12" i="17"/>
  <c r="J12" i="17"/>
  <c r="I12" i="17"/>
  <c r="H12" i="17"/>
  <c r="H16" i="17" s="1"/>
  <c r="G12" i="17"/>
  <c r="E12" i="17"/>
  <c r="E16" i="17"/>
  <c r="D12" i="17"/>
  <c r="D16" i="17"/>
  <c r="C12" i="17"/>
  <c r="C16" i="17"/>
  <c r="T10" i="17"/>
  <c r="E5" i="17"/>
  <c r="E42" i="17"/>
  <c r="D5" i="17"/>
  <c r="C5" i="17"/>
  <c r="E4" i="17"/>
  <c r="D4" i="17"/>
  <c r="D8" i="17"/>
  <c r="C4" i="17"/>
  <c r="C8" i="17"/>
  <c r="P28" i="17"/>
  <c r="Q28" i="18"/>
  <c r="R28" i="18"/>
  <c r="Q27" i="18"/>
  <c r="R27" i="17"/>
  <c r="O27" i="17"/>
  <c r="G13" i="4"/>
  <c r="Z27" i="12"/>
  <c r="Y27" i="12"/>
  <c r="X27" i="12"/>
  <c r="W27" i="12"/>
  <c r="V27" i="12"/>
  <c r="M4" i="29"/>
  <c r="U27" i="12"/>
  <c r="L4" i="29"/>
  <c r="T27" i="12"/>
  <c r="K4" i="29"/>
  <c r="S27" i="12"/>
  <c r="J4" i="29"/>
  <c r="J8" i="29"/>
  <c r="R27" i="12"/>
  <c r="I4" i="29"/>
  <c r="Q27" i="12"/>
  <c r="H4" i="29"/>
  <c r="P27" i="12"/>
  <c r="G4" i="29"/>
  <c r="N27" i="12"/>
  <c r="E4" i="29"/>
  <c r="M27" i="12"/>
  <c r="D4" i="29"/>
  <c r="L27" i="12"/>
  <c r="C4" i="29"/>
  <c r="C8" i="29"/>
  <c r="K27" i="12"/>
  <c r="J27" i="12"/>
  <c r="I27" i="12"/>
  <c r="H27" i="12"/>
  <c r="G27" i="12"/>
  <c r="F27" i="12"/>
  <c r="E27" i="12"/>
  <c r="D27" i="12"/>
  <c r="C27" i="12"/>
  <c r="B9" i="11"/>
  <c r="B10" i="11"/>
  <c r="B13" i="11"/>
  <c r="B8" i="11"/>
  <c r="G12" i="4"/>
  <c r="T12" i="4" s="1"/>
  <c r="A50" i="4"/>
  <c r="H8" i="4"/>
  <c r="I8" i="4"/>
  <c r="J8" i="4"/>
  <c r="K8" i="4"/>
  <c r="N8" i="4"/>
  <c r="O8" i="4"/>
  <c r="P8" i="4"/>
  <c r="Q8" i="4"/>
  <c r="R8" i="4"/>
  <c r="I10" i="4"/>
  <c r="K10" i="4"/>
  <c r="L10" i="4"/>
  <c r="M10" i="4"/>
  <c r="O10" i="4"/>
  <c r="Q10" i="4"/>
  <c r="R10" i="4"/>
  <c r="H18" i="4"/>
  <c r="I18" i="4"/>
  <c r="J18" i="4"/>
  <c r="K18" i="4"/>
  <c r="L18" i="4"/>
  <c r="R40" i="4"/>
  <c r="Q40" i="4"/>
  <c r="P40" i="4"/>
  <c r="O40" i="4"/>
  <c r="R42" i="4"/>
  <c r="Q42" i="4"/>
  <c r="P42" i="4"/>
  <c r="O42" i="4"/>
  <c r="N42" i="4"/>
  <c r="M42" i="4"/>
  <c r="L42" i="4"/>
  <c r="T42" i="4" s="1"/>
  <c r="K42" i="4"/>
  <c r="J42" i="4"/>
  <c r="I42" i="4"/>
  <c r="H42" i="4"/>
  <c r="G42" i="4"/>
  <c r="R41" i="4"/>
  <c r="Q41" i="4"/>
  <c r="P41" i="4"/>
  <c r="O41" i="4"/>
  <c r="N41" i="4"/>
  <c r="M41" i="4"/>
  <c r="L41" i="4"/>
  <c r="K41" i="4"/>
  <c r="J41" i="4"/>
  <c r="I41" i="4"/>
  <c r="H41" i="4"/>
  <c r="AC19" i="12"/>
  <c r="AC26" i="12"/>
  <c r="L40" i="4"/>
  <c r="K40" i="4"/>
  <c r="J40" i="4"/>
  <c r="I40" i="4"/>
  <c r="H40" i="4"/>
  <c r="G40" i="4"/>
  <c r="R31" i="4"/>
  <c r="Q31" i="4"/>
  <c r="P31" i="4"/>
  <c r="O31" i="4"/>
  <c r="N31" i="4"/>
  <c r="M31" i="4"/>
  <c r="L31" i="4"/>
  <c r="K31" i="4"/>
  <c r="J31" i="4"/>
  <c r="I31" i="4"/>
  <c r="H31" i="4"/>
  <c r="G31" i="4"/>
  <c r="N40" i="4"/>
  <c r="M40" i="4"/>
  <c r="AC13" i="12"/>
  <c r="Z52" i="12"/>
  <c r="Z56" i="12"/>
  <c r="Y52" i="12"/>
  <c r="X52" i="12"/>
  <c r="X56" i="12"/>
  <c r="W52" i="12"/>
  <c r="W56" i="12"/>
  <c r="R52" i="12"/>
  <c r="Q52" i="12"/>
  <c r="P52" i="12"/>
  <c r="N52" i="12"/>
  <c r="N56" i="12"/>
  <c r="M52" i="12"/>
  <c r="AC52" i="12"/>
  <c r="L52" i="12"/>
  <c r="K52" i="12"/>
  <c r="J52" i="12"/>
  <c r="I52" i="12"/>
  <c r="H52" i="12"/>
  <c r="G52" i="12"/>
  <c r="F52" i="12"/>
  <c r="F56" i="12"/>
  <c r="E52" i="12"/>
  <c r="D52" i="12"/>
  <c r="C52" i="12"/>
  <c r="S49" i="12"/>
  <c r="T49" i="12"/>
  <c r="U49" i="12"/>
  <c r="O47" i="12"/>
  <c r="O52" i="12"/>
  <c r="Z44" i="12"/>
  <c r="Y44" i="12"/>
  <c r="Y56" i="12"/>
  <c r="X44" i="12"/>
  <c r="W44" i="12"/>
  <c r="V44" i="12"/>
  <c r="M5" i="29"/>
  <c r="U44" i="12"/>
  <c r="L5" i="29"/>
  <c r="T44" i="12"/>
  <c r="T56" i="12"/>
  <c r="S44" i="12"/>
  <c r="J5" i="29"/>
  <c r="R44" i="12"/>
  <c r="I5" i="29"/>
  <c r="Q44" i="12"/>
  <c r="H5" i="29"/>
  <c r="P44" i="12"/>
  <c r="G5" i="29"/>
  <c r="G8" i="29"/>
  <c r="O44" i="12"/>
  <c r="N44" i="12"/>
  <c r="E5" i="29"/>
  <c r="M44" i="12"/>
  <c r="L44" i="12"/>
  <c r="K44" i="12"/>
  <c r="B5" i="29"/>
  <c r="J44" i="12"/>
  <c r="I44" i="12"/>
  <c r="I56" i="12"/>
  <c r="H44" i="12"/>
  <c r="G44" i="12"/>
  <c r="G56" i="12"/>
  <c r="F44" i="12"/>
  <c r="E44" i="12"/>
  <c r="D44" i="12"/>
  <c r="D56" i="12"/>
  <c r="D57" i="12"/>
  <c r="C44" i="12"/>
  <c r="C56" i="12"/>
  <c r="O22" i="12"/>
  <c r="V19" i="12"/>
  <c r="V20" i="12"/>
  <c r="M7" i="29"/>
  <c r="AB18" i="12"/>
  <c r="AB17" i="12"/>
  <c r="AB16" i="12"/>
  <c r="AB22" i="12"/>
  <c r="AB15" i="12"/>
  <c r="N6" i="12"/>
  <c r="M6" i="12"/>
  <c r="V1" i="12"/>
  <c r="U1" i="12"/>
  <c r="T1" i="12"/>
  <c r="S1" i="12"/>
  <c r="R1" i="12"/>
  <c r="Q1" i="12"/>
  <c r="P1" i="12"/>
  <c r="O1" i="12"/>
  <c r="D6" i="4"/>
  <c r="D16" i="4"/>
  <c r="C6" i="4"/>
  <c r="C16" i="4"/>
  <c r="C7" i="4"/>
  <c r="K46" i="4"/>
  <c r="L46" i="4"/>
  <c r="H46" i="4"/>
  <c r="I46" i="4"/>
  <c r="J46" i="4"/>
  <c r="G46" i="4"/>
  <c r="T46" i="4" s="1"/>
  <c r="D22" i="4"/>
  <c r="E22" i="4"/>
  <c r="E29" i="4"/>
  <c r="D23" i="4"/>
  <c r="D7" i="4"/>
  <c r="D8" i="4"/>
  <c r="D9" i="4"/>
  <c r="E23" i="4"/>
  <c r="E6" i="4"/>
  <c r="E16" i="4"/>
  <c r="E7" i="4"/>
  <c r="E8" i="4"/>
  <c r="E9" i="4"/>
  <c r="C23" i="4"/>
  <c r="C8" i="4"/>
  <c r="C9" i="4"/>
  <c r="C22" i="4"/>
  <c r="O46" i="4"/>
  <c r="N46" i="4"/>
  <c r="Q46" i="4"/>
  <c r="P46" i="4"/>
  <c r="M46" i="4"/>
  <c r="R46" i="4"/>
  <c r="Q27" i="17"/>
  <c r="O27" i="18"/>
  <c r="G10" i="4"/>
  <c r="T10" i="4" s="1"/>
  <c r="T67" i="26"/>
  <c r="AH67" i="26"/>
  <c r="R27" i="18"/>
  <c r="R31" i="18" s="1"/>
  <c r="P27" i="17"/>
  <c r="P27" i="18"/>
  <c r="M52" i="34"/>
  <c r="B79" i="34"/>
  <c r="M49" i="34"/>
  <c r="N43" i="34"/>
  <c r="B5" i="35"/>
  <c r="D5" i="35" s="1"/>
  <c r="N37" i="34"/>
  <c r="N36" i="34"/>
  <c r="N45" i="34"/>
  <c r="N40" i="34"/>
  <c r="N41" i="34"/>
  <c r="C4" i="32"/>
  <c r="AA76" i="26"/>
  <c r="AG76" i="26"/>
  <c r="X28" i="31"/>
  <c r="AE76" i="26"/>
  <c r="C42" i="17"/>
  <c r="T20" i="30"/>
  <c r="K28" i="31"/>
  <c r="J56" i="12"/>
  <c r="N33" i="30"/>
  <c r="AD76" i="26"/>
  <c r="V71" i="26"/>
  <c r="V72" i="26"/>
  <c r="N19" i="34"/>
  <c r="H45" i="30"/>
  <c r="C45" i="30"/>
  <c r="T27" i="26"/>
  <c r="C41" i="17"/>
  <c r="C45" i="17"/>
  <c r="AE65" i="26"/>
  <c r="AE80" i="26"/>
  <c r="M45" i="30"/>
  <c r="C29" i="4"/>
  <c r="AC20" i="30"/>
  <c r="C42" i="18"/>
  <c r="E42" i="18"/>
  <c r="N71" i="26"/>
  <c r="N72" i="26"/>
  <c r="N78" i="26"/>
  <c r="G28" i="31"/>
  <c r="AB28" i="31"/>
  <c r="T28" i="31"/>
  <c r="F53" i="33"/>
  <c r="M8" i="29"/>
  <c r="I45" i="30"/>
  <c r="Y8" i="30"/>
  <c r="N45" i="30"/>
  <c r="E45" i="30"/>
  <c r="F45" i="30"/>
  <c r="G45" i="30"/>
  <c r="C41" i="18"/>
  <c r="C45" i="18"/>
  <c r="K45" i="30"/>
  <c r="AA32" i="30"/>
  <c r="T26" i="26"/>
  <c r="AA70" i="26"/>
  <c r="J45" i="30"/>
  <c r="E45" i="18"/>
  <c r="D45" i="30"/>
  <c r="E62" i="30"/>
  <c r="E33" i="30"/>
  <c r="T32" i="30"/>
  <c r="I33" i="30"/>
  <c r="K65" i="26"/>
  <c r="K80" i="26"/>
  <c r="AF18" i="30"/>
  <c r="AH53" i="26"/>
  <c r="D41" i="17"/>
  <c r="D45" i="17"/>
  <c r="P71" i="26"/>
  <c r="D33" i="30"/>
  <c r="F63" i="33"/>
  <c r="H56" i="12"/>
  <c r="W70" i="26"/>
  <c r="AA71" i="26"/>
  <c r="AA72" i="26"/>
  <c r="AA78" i="26"/>
  <c r="T34" i="26"/>
  <c r="J33" i="30"/>
  <c r="M33" i="30"/>
  <c r="V32" i="30"/>
  <c r="AF31" i="30"/>
  <c r="J28" i="31"/>
  <c r="K33" i="30"/>
  <c r="AB65" i="26"/>
  <c r="AB80" i="26"/>
  <c r="AA65" i="26"/>
  <c r="AA80" i="26"/>
  <c r="AB71" i="26"/>
  <c r="AB72" i="26"/>
  <c r="N25" i="34"/>
  <c r="AB78" i="26"/>
  <c r="N70" i="26"/>
  <c r="AE70" i="26"/>
  <c r="C33" i="30"/>
  <c r="AB20" i="30"/>
  <c r="Z20" i="30"/>
  <c r="X32" i="30"/>
  <c r="H33" i="30"/>
  <c r="F33" i="30"/>
  <c r="D62" i="30"/>
  <c r="M12" i="30"/>
  <c r="L12" i="30"/>
  <c r="C12" i="30"/>
  <c r="F12" i="30"/>
  <c r="H76" i="26"/>
  <c r="J13" i="30"/>
  <c r="S52" i="12"/>
  <c r="S56" i="12"/>
  <c r="S20" i="30"/>
  <c r="L46" i="30"/>
  <c r="N70" i="30"/>
  <c r="N74" i="30"/>
  <c r="C5" i="29"/>
  <c r="AE71" i="26"/>
  <c r="AE72" i="26"/>
  <c r="AE78" i="26"/>
  <c r="E56" i="12"/>
  <c r="E57" i="12"/>
  <c r="L76" i="26"/>
  <c r="B13" i="28"/>
  <c r="V76" i="26"/>
  <c r="O60" i="30"/>
  <c r="N25" i="30"/>
  <c r="AB32" i="30"/>
  <c r="M70" i="26"/>
  <c r="P70" i="26"/>
  <c r="I37" i="28"/>
  <c r="G13" i="30"/>
  <c r="L13" i="30"/>
  <c r="E25" i="30"/>
  <c r="D46" i="30"/>
  <c r="I70" i="30"/>
  <c r="I74" i="30"/>
  <c r="V20" i="31"/>
  <c r="AC76" i="26"/>
  <c r="R76" i="26"/>
  <c r="K62" i="30"/>
  <c r="K70" i="30"/>
  <c r="K74" i="30"/>
  <c r="M16" i="34"/>
  <c r="M65" i="26"/>
  <c r="M80" i="26"/>
  <c r="L25" i="30"/>
  <c r="AF30" i="30"/>
  <c r="J15" i="31"/>
  <c r="J36" i="31"/>
  <c r="M20" i="31"/>
  <c r="AE28" i="31"/>
  <c r="Y20" i="31"/>
  <c r="L33" i="30"/>
  <c r="I71" i="26"/>
  <c r="I72" i="26"/>
  <c r="I78" i="26"/>
  <c r="AH26" i="26"/>
  <c r="M28" i="31"/>
  <c r="AD28" i="31"/>
  <c r="J20" i="31"/>
  <c r="M21" i="31"/>
  <c r="M22" i="31"/>
  <c r="M34" i="31"/>
  <c r="L21" i="31"/>
  <c r="L22" i="31"/>
  <c r="L34" i="31"/>
  <c r="J32" i="31"/>
  <c r="Q13" i="31"/>
  <c r="Q15" i="31"/>
  <c r="Q36" i="31"/>
  <c r="I20" i="31"/>
  <c r="AA20" i="31"/>
  <c r="AD21" i="31"/>
  <c r="AD22" i="31"/>
  <c r="C75" i="34"/>
  <c r="H20" i="31"/>
  <c r="P21" i="31"/>
  <c r="P22" i="31"/>
  <c r="P34" i="31"/>
  <c r="N28" i="31"/>
  <c r="F28" i="31"/>
  <c r="G21" i="31"/>
  <c r="G22" i="31"/>
  <c r="G34" i="31"/>
  <c r="H15" i="31"/>
  <c r="H36" i="31"/>
  <c r="K20" i="31"/>
  <c r="E28" i="31"/>
  <c r="I28" i="31"/>
  <c r="V28" i="31"/>
  <c r="N15" i="31"/>
  <c r="N36" i="31"/>
  <c r="W20" i="31"/>
  <c r="O28" i="31"/>
  <c r="AB20" i="31"/>
  <c r="AA21" i="31"/>
  <c r="I15" i="31"/>
  <c r="I36" i="31"/>
  <c r="U32" i="31"/>
  <c r="X20" i="31"/>
  <c r="U21" i="31"/>
  <c r="U22" i="31"/>
  <c r="U34" i="31"/>
  <c r="C66" i="34"/>
  <c r="S21" i="31"/>
  <c r="S22" i="31"/>
  <c r="C64" i="34"/>
  <c r="W21" i="31"/>
  <c r="W22" i="31"/>
  <c r="W34" i="31"/>
  <c r="C68" i="34"/>
  <c r="H32" i="31"/>
  <c r="I21" i="31"/>
  <c r="I22" i="31"/>
  <c r="I34" i="31"/>
  <c r="Z20" i="31"/>
  <c r="E15" i="31"/>
  <c r="E36" i="31"/>
  <c r="H22" i="31"/>
  <c r="H34" i="31"/>
  <c r="AD15" i="31"/>
  <c r="AD36" i="31"/>
  <c r="G20" i="31"/>
  <c r="P20" i="31"/>
  <c r="AB32" i="31"/>
  <c r="Q12" i="31"/>
  <c r="Z15" i="31"/>
  <c r="Z36" i="31"/>
  <c r="X21" i="31"/>
  <c r="X22" i="31"/>
  <c r="C69" i="34"/>
  <c r="N21" i="31"/>
  <c r="N22" i="31"/>
  <c r="N34" i="31"/>
  <c r="Q16" i="31"/>
  <c r="Q32" i="31"/>
  <c r="J22" i="31"/>
  <c r="J34" i="31"/>
  <c r="O21" i="31"/>
  <c r="O22" i="31"/>
  <c r="O34" i="31"/>
  <c r="Q20" i="31"/>
  <c r="E22" i="31"/>
  <c r="E34" i="31"/>
  <c r="K21" i="31"/>
  <c r="Y28" i="31"/>
  <c r="L15" i="31"/>
  <c r="L36" i="31"/>
  <c r="S32" i="31"/>
  <c r="P36" i="31"/>
  <c r="G36" i="31"/>
  <c r="S20" i="31"/>
  <c r="S15" i="31"/>
  <c r="S36" i="31"/>
  <c r="T15" i="31"/>
  <c r="T36" i="31"/>
  <c r="T21" i="31"/>
  <c r="X15" i="31"/>
  <c r="X36" i="31"/>
  <c r="K15" i="31"/>
  <c r="K36" i="31"/>
  <c r="F15" i="31"/>
  <c r="F36" i="31"/>
  <c r="G32" i="31"/>
  <c r="W32" i="31"/>
  <c r="E20" i="31"/>
  <c r="B20" i="33"/>
  <c r="O15" i="31"/>
  <c r="O36" i="31"/>
  <c r="Z28" i="31"/>
  <c r="V15" i="31"/>
  <c r="V36" i="31"/>
  <c r="C21" i="33"/>
  <c r="N35" i="34"/>
  <c r="N38" i="34"/>
  <c r="N34" i="34"/>
  <c r="N46" i="34" s="1"/>
  <c r="N44" i="34"/>
  <c r="N42" i="34"/>
  <c r="N39" i="34"/>
  <c r="I66" i="36"/>
  <c r="I68" i="36" s="1"/>
  <c r="M66" i="36"/>
  <c r="M68" i="36" s="1"/>
  <c r="F66" i="36"/>
  <c r="F68" i="36" s="1"/>
  <c r="J66" i="36"/>
  <c r="J68" i="36" s="1"/>
  <c r="N66" i="36"/>
  <c r="N68" i="36" s="1"/>
  <c r="X68" i="36" s="1"/>
  <c r="E66" i="36"/>
  <c r="H19" i="38" s="1"/>
  <c r="G66" i="36"/>
  <c r="G68" i="36" s="1"/>
  <c r="K66" i="36"/>
  <c r="W66" i="36" s="1"/>
  <c r="Y19" i="38" s="1"/>
  <c r="AF19" i="38" s="1"/>
  <c r="O66" i="36"/>
  <c r="O68" i="36" s="1"/>
  <c r="H66" i="36"/>
  <c r="I19" i="38" s="1"/>
  <c r="L66" i="36"/>
  <c r="L68" i="36" s="1"/>
  <c r="P66" i="36"/>
  <c r="P68" i="36" s="1"/>
  <c r="C22" i="33"/>
  <c r="B22" i="33"/>
  <c r="B84" i="34"/>
  <c r="C20" i="33"/>
  <c r="B81" i="34"/>
  <c r="C25" i="11"/>
  <c r="F25" i="11" s="1"/>
  <c r="B80" i="34"/>
  <c r="G14" i="4"/>
  <c r="T14" i="4" s="1"/>
  <c r="B85" i="34"/>
  <c r="B6" i="34"/>
  <c r="B19" i="33"/>
  <c r="H10" i="4"/>
  <c r="C11" i="11"/>
  <c r="J11" i="11" s="1"/>
  <c r="W10" i="4"/>
  <c r="B83" i="34"/>
  <c r="B4" i="34"/>
  <c r="B9" i="34"/>
  <c r="C19" i="33"/>
  <c r="B7" i="34"/>
  <c r="B82" i="34"/>
  <c r="B21" i="33"/>
  <c r="O33" i="30"/>
  <c r="N24" i="34"/>
  <c r="X34" i="31"/>
  <c r="S34" i="31"/>
  <c r="C30" i="33"/>
  <c r="D30" i="33"/>
  <c r="E30" i="33"/>
  <c r="B30" i="33"/>
  <c r="B4" i="32"/>
  <c r="B5" i="33"/>
  <c r="B4" i="33"/>
  <c r="F4" i="33" s="1"/>
  <c r="E3" i="28"/>
  <c r="B3" i="28"/>
  <c r="E3" i="20"/>
  <c r="B3" i="20"/>
  <c r="D3" i="28"/>
  <c r="D3" i="20"/>
  <c r="C85" i="34"/>
  <c r="B4" i="28"/>
  <c r="E4" i="28"/>
  <c r="E4" i="20"/>
  <c r="B4" i="20"/>
  <c r="C4" i="28"/>
  <c r="C4" i="20"/>
  <c r="C4" i="33"/>
  <c r="D4" i="20"/>
  <c r="D4" i="28"/>
  <c r="C5" i="20"/>
  <c r="B5" i="28"/>
  <c r="F5" i="28" s="1"/>
  <c r="B5" i="20"/>
  <c r="B50" i="20" s="1"/>
  <c r="C5" i="33"/>
  <c r="AD9" i="29"/>
  <c r="C80" i="34"/>
  <c r="Z9" i="29"/>
  <c r="AB9" i="29"/>
  <c r="C81" i="34"/>
  <c r="C79" i="34"/>
  <c r="AF9" i="29"/>
  <c r="C84" i="34"/>
  <c r="AE9" i="29"/>
  <c r="C5" i="28"/>
  <c r="C50" i="28" s="1"/>
  <c r="B14" i="33"/>
  <c r="J19" i="33" s="1"/>
  <c r="AC9" i="29"/>
  <c r="C82" i="34"/>
  <c r="C83" i="34"/>
  <c r="C3" i="28"/>
  <c r="C3" i="20"/>
  <c r="AA9" i="29"/>
  <c r="D5" i="20"/>
  <c r="C14" i="33"/>
  <c r="D5" i="28"/>
  <c r="D50" i="28" s="1"/>
  <c r="D14" i="33"/>
  <c r="L19" i="33" s="1"/>
  <c r="W9" i="29"/>
  <c r="X9" i="29"/>
  <c r="E5" i="28"/>
  <c r="E5" i="20"/>
  <c r="Y9" i="29"/>
  <c r="E14" i="33"/>
  <c r="M19" i="33" s="1"/>
  <c r="M21" i="33" s="1"/>
  <c r="G61" i="36"/>
  <c r="I61" i="36"/>
  <c r="L61" i="36"/>
  <c r="Q2" i="38"/>
  <c r="N10" i="36"/>
  <c r="N61" i="36"/>
  <c r="L36" i="38"/>
  <c r="K36" i="38"/>
  <c r="M22" i="38"/>
  <c r="N22" i="38"/>
  <c r="P2" i="38"/>
  <c r="J10" i="36"/>
  <c r="E61" i="36"/>
  <c r="P61" i="36"/>
  <c r="P10" i="36"/>
  <c r="M61" i="36"/>
  <c r="E10" i="36"/>
  <c r="U10" i="36"/>
  <c r="F10" i="36"/>
  <c r="G10" i="36"/>
  <c r="H10" i="36"/>
  <c r="I10" i="36"/>
  <c r="L10" i="36"/>
  <c r="K10" i="36"/>
  <c r="M10" i="36"/>
  <c r="O61" i="36"/>
  <c r="F61" i="36"/>
  <c r="J61" i="36"/>
  <c r="H61" i="36"/>
  <c r="K61" i="36"/>
  <c r="W61" i="36"/>
  <c r="AB52" i="4"/>
  <c r="AB55" i="4" s="1"/>
  <c r="AG52" i="4"/>
  <c r="AG55" i="4" s="1"/>
  <c r="AC52" i="4"/>
  <c r="AC55" i="4" s="1"/>
  <c r="AE52" i="4"/>
  <c r="AE55" i="4" s="1"/>
  <c r="V52" i="4"/>
  <c r="V55" i="4" s="1"/>
  <c r="E22" i="33"/>
  <c r="L70" i="26"/>
  <c r="H7" i="29"/>
  <c r="L72" i="26"/>
  <c r="L78" i="26"/>
  <c r="D8" i="18"/>
  <c r="F6" i="27"/>
  <c r="C32" i="27"/>
  <c r="S71" i="26"/>
  <c r="S72" i="26"/>
  <c r="S78" i="26"/>
  <c r="S70" i="26"/>
  <c r="D12" i="30"/>
  <c r="E12" i="30"/>
  <c r="J12" i="30"/>
  <c r="N12" i="30"/>
  <c r="I12" i="30"/>
  <c r="K12" i="30"/>
  <c r="G12" i="30"/>
  <c r="H12" i="30"/>
  <c r="W76" i="26"/>
  <c r="AH74" i="26"/>
  <c r="V78" i="26"/>
  <c r="D5" i="29"/>
  <c r="AN5" i="29"/>
  <c r="D8" i="29"/>
  <c r="B4" i="29"/>
  <c r="J70" i="26"/>
  <c r="R71" i="26"/>
  <c r="R72" i="26"/>
  <c r="R78" i="26"/>
  <c r="R65" i="26"/>
  <c r="R80" i="26"/>
  <c r="O37" i="28"/>
  <c r="D13" i="28"/>
  <c r="G24" i="30"/>
  <c r="F24" i="30"/>
  <c r="M24" i="30"/>
  <c r="E24" i="30"/>
  <c r="F70" i="30"/>
  <c r="F74" i="30"/>
  <c r="F62" i="30"/>
  <c r="K5" i="29"/>
  <c r="K8" i="29"/>
  <c r="T52" i="12"/>
  <c r="G62" i="30"/>
  <c r="L71" i="30"/>
  <c r="L75" i="30"/>
  <c r="N5" i="40"/>
  <c r="F5" i="29"/>
  <c r="Z70" i="26"/>
  <c r="AC71" i="26"/>
  <c r="AC72" i="26"/>
  <c r="AC78" i="26"/>
  <c r="U8" i="30"/>
  <c r="AF5" i="30"/>
  <c r="C13" i="20"/>
  <c r="K37" i="20"/>
  <c r="F5" i="19"/>
  <c r="E7" i="19"/>
  <c r="E9" i="19"/>
  <c r="F9" i="19"/>
  <c r="J62" i="30"/>
  <c r="J70" i="30"/>
  <c r="J74" i="30"/>
  <c r="N72" i="30"/>
  <c r="N76" i="30"/>
  <c r="N62" i="30"/>
  <c r="O70" i="26"/>
  <c r="AB19" i="12"/>
  <c r="AM15" i="31"/>
  <c r="AM36" i="31"/>
  <c r="AM22" i="31"/>
  <c r="AM32" i="31"/>
  <c r="O37" i="20"/>
  <c r="N14" i="38"/>
  <c r="N27" i="38"/>
  <c r="N23" i="38"/>
  <c r="N36" i="38"/>
  <c r="N31" i="38"/>
  <c r="N26" i="38"/>
  <c r="N15" i="38"/>
  <c r="N9" i="38"/>
  <c r="N4" i="38"/>
  <c r="N24" i="38"/>
  <c r="N19" i="38"/>
  <c r="N11" i="38"/>
  <c r="N17" i="38"/>
  <c r="N29" i="38"/>
  <c r="N13" i="38"/>
  <c r="N7" i="38"/>
  <c r="N32" i="38"/>
  <c r="N18" i="38"/>
  <c r="N30" i="38"/>
  <c r="D28" i="37"/>
  <c r="C7" i="19"/>
  <c r="AS78" i="26"/>
  <c r="P55" i="36"/>
  <c r="O55" i="36"/>
  <c r="AG28" i="31"/>
  <c r="AO28" i="31"/>
  <c r="AQ22" i="31"/>
  <c r="AQ32" i="31"/>
  <c r="AQ15" i="31"/>
  <c r="AQ36" i="31"/>
  <c r="AS21" i="31"/>
  <c r="AT78" i="26"/>
  <c r="N3" i="38"/>
  <c r="AH15" i="31"/>
  <c r="AH36" i="31"/>
  <c r="AR78" i="26"/>
  <c r="P34" i="36"/>
  <c r="O34" i="36"/>
  <c r="E43" i="36"/>
  <c r="F43" i="36"/>
  <c r="G43" i="36"/>
  <c r="J43" i="36"/>
  <c r="K43" i="36"/>
  <c r="N8" i="38"/>
  <c r="I28" i="36"/>
  <c r="K28" i="36"/>
  <c r="J28" i="36"/>
  <c r="M28" i="36"/>
  <c r="F28" i="36"/>
  <c r="P67" i="36"/>
  <c r="L67" i="36"/>
  <c r="E67" i="36"/>
  <c r="K67" i="36"/>
  <c r="F67" i="36"/>
  <c r="I67" i="36"/>
  <c r="V67" i="36"/>
  <c r="M16" i="36"/>
  <c r="F16" i="36"/>
  <c r="L16" i="36"/>
  <c r="G16" i="36"/>
  <c r="K16" i="36"/>
  <c r="J16" i="36"/>
  <c r="E28" i="36"/>
  <c r="E13" i="36"/>
  <c r="L13" i="36"/>
  <c r="G13" i="36"/>
  <c r="M13" i="36"/>
  <c r="F13" i="36"/>
  <c r="J13" i="36"/>
  <c r="AP15" i="31"/>
  <c r="AP36" i="31"/>
  <c r="N6" i="38"/>
  <c r="N28" i="38"/>
  <c r="I40" i="36"/>
  <c r="J40" i="36"/>
  <c r="M40" i="36"/>
  <c r="F40" i="36"/>
  <c r="P19" i="36"/>
  <c r="O19" i="36"/>
  <c r="N19" i="36"/>
  <c r="N5" i="38"/>
  <c r="N20" i="38"/>
  <c r="M43" i="36"/>
  <c r="G40" i="36"/>
  <c r="P49" i="36"/>
  <c r="N49" i="36"/>
  <c r="E7" i="36"/>
  <c r="J7" i="36"/>
  <c r="F7" i="36"/>
  <c r="G7" i="36"/>
  <c r="M7" i="36"/>
  <c r="I19" i="36"/>
  <c r="J19" i="36"/>
  <c r="L19" i="36"/>
  <c r="E21" i="33"/>
  <c r="AI28" i="31"/>
  <c r="AI32" i="31"/>
  <c r="AI15" i="31"/>
  <c r="AI36" i="31"/>
  <c r="AG20" i="31"/>
  <c r="AO20" i="31"/>
  <c r="AJ15" i="31"/>
  <c r="AJ36" i="31"/>
  <c r="AR15" i="31"/>
  <c r="AR36" i="31"/>
  <c r="AU70" i="26"/>
  <c r="AM70" i="26"/>
  <c r="AQ71" i="26"/>
  <c r="AQ72" i="26"/>
  <c r="AH20" i="31"/>
  <c r="AP20" i="31"/>
  <c r="AG32" i="31"/>
  <c r="AJ21" i="31"/>
  <c r="AJ22" i="31"/>
  <c r="AR21" i="31"/>
  <c r="AR22" i="31"/>
  <c r="AN72" i="24"/>
  <c r="AO76" i="26"/>
  <c r="AL71" i="26"/>
  <c r="AL72" i="26"/>
  <c r="AL78" i="26"/>
  <c r="AV35" i="26"/>
  <c r="AH21" i="31"/>
  <c r="AH22" i="31"/>
  <c r="AP21" i="31"/>
  <c r="AP22" i="31"/>
  <c r="AP34" i="31"/>
  <c r="AR70" i="26"/>
  <c r="AJ70" i="26"/>
  <c r="AV66" i="26"/>
  <c r="AK65" i="26"/>
  <c r="AK80" i="26"/>
  <c r="AS65" i="26"/>
  <c r="AS80" i="26"/>
  <c r="AK20" i="31"/>
  <c r="AS20" i="31"/>
  <c r="AL15" i="31"/>
  <c r="AL36" i="31"/>
  <c r="AJ76" i="26"/>
  <c r="AK76" i="26"/>
  <c r="AS76" i="26"/>
  <c r="M56" i="34"/>
  <c r="D19" i="32"/>
  <c r="D18" i="32"/>
  <c r="D22" i="33"/>
  <c r="E17" i="32"/>
  <c r="K5" i="40"/>
  <c r="D20" i="33"/>
  <c r="B88" i="34"/>
  <c r="D4" i="32"/>
  <c r="E18" i="32"/>
  <c r="M57" i="34"/>
  <c r="E19" i="32"/>
  <c r="D17" i="32"/>
  <c r="E20" i="33"/>
  <c r="P194" i="21"/>
  <c r="B87" i="34"/>
  <c r="D19" i="33"/>
  <c r="B86" i="34"/>
  <c r="E4" i="32"/>
  <c r="C9" i="19"/>
  <c r="D9" i="19"/>
  <c r="D7" i="19"/>
  <c r="K13" i="20"/>
  <c r="L13" i="20"/>
  <c r="AQ78" i="26"/>
  <c r="AH34" i="31"/>
  <c r="AQ34" i="31"/>
  <c r="AM34" i="31"/>
  <c r="AR34" i="31"/>
  <c r="N26" i="34"/>
  <c r="AJ34" i="31"/>
  <c r="U52" i="12"/>
  <c r="U56" i="12"/>
  <c r="V49" i="12"/>
  <c r="V52" i="12"/>
  <c r="V56" i="12"/>
  <c r="I13" i="28"/>
  <c r="AN7" i="29"/>
  <c r="M58" i="34"/>
  <c r="M60" i="34"/>
  <c r="M59" i="34"/>
  <c r="I7" i="33"/>
  <c r="K7" i="33"/>
  <c r="I28" i="37"/>
  <c r="O7" i="33"/>
  <c r="M7" i="33"/>
  <c r="J7" i="33"/>
  <c r="L7" i="33"/>
  <c r="B6" i="11"/>
  <c r="D4" i="33"/>
  <c r="C87" i="34"/>
  <c r="D5" i="33"/>
  <c r="C86" i="34"/>
  <c r="AG9" i="29"/>
  <c r="E5" i="33"/>
  <c r="AH9" i="29"/>
  <c r="AI9" i="29"/>
  <c r="C88" i="34"/>
  <c r="C67" i="34"/>
  <c r="V34" i="31"/>
  <c r="N23" i="34"/>
  <c r="Z78" i="26"/>
  <c r="C42" i="30"/>
  <c r="O46" i="30"/>
  <c r="L42" i="30"/>
  <c r="E42" i="30"/>
  <c r="G42" i="30"/>
  <c r="D42" i="30"/>
  <c r="K42" i="30"/>
  <c r="N42" i="30"/>
  <c r="I42" i="30"/>
  <c r="V57" i="12"/>
  <c r="C71" i="34"/>
  <c r="Z34" i="31"/>
  <c r="AE8" i="30"/>
  <c r="O8" i="30"/>
  <c r="J9" i="30"/>
  <c r="E8" i="17"/>
  <c r="E41" i="17"/>
  <c r="E45" i="17"/>
  <c r="T66" i="26"/>
  <c r="T43" i="26"/>
  <c r="AC65" i="26"/>
  <c r="AC80" i="26"/>
  <c r="AF71" i="26"/>
  <c r="AF72" i="26"/>
  <c r="AF70" i="26"/>
  <c r="X70" i="26"/>
  <c r="X71" i="26"/>
  <c r="X72" i="26"/>
  <c r="T8" i="30"/>
  <c r="AF8" i="30"/>
  <c r="AB8" i="30"/>
  <c r="C25" i="30"/>
  <c r="O20" i="30"/>
  <c r="K24" i="30"/>
  <c r="J24" i="30"/>
  <c r="H24" i="30"/>
  <c r="M70" i="30"/>
  <c r="M74" i="30"/>
  <c r="AE16" i="31"/>
  <c r="AE13" i="31"/>
  <c r="F20" i="31"/>
  <c r="F21" i="31"/>
  <c r="F22" i="31"/>
  <c r="F34" i="31"/>
  <c r="Y32" i="31"/>
  <c r="Y22" i="31"/>
  <c r="N13" i="36"/>
  <c r="O13" i="36"/>
  <c r="P13" i="36"/>
  <c r="G28" i="36"/>
  <c r="U28" i="36"/>
  <c r="L28" i="36"/>
  <c r="W28" i="36"/>
  <c r="H28" i="36"/>
  <c r="V28" i="36"/>
  <c r="AG65" i="26"/>
  <c r="AG80" i="26"/>
  <c r="H70" i="30"/>
  <c r="H74" i="30"/>
  <c r="H62" i="30"/>
  <c r="I9" i="30"/>
  <c r="AR37" i="45"/>
  <c r="AD34" i="31"/>
  <c r="H70" i="26"/>
  <c r="T70" i="26"/>
  <c r="F46" i="30"/>
  <c r="F42" i="30"/>
  <c r="I24" i="30"/>
  <c r="B2" i="11"/>
  <c r="Q56" i="12"/>
  <c r="D9" i="30"/>
  <c r="H42" i="30"/>
  <c r="AE12" i="31"/>
  <c r="L56" i="12"/>
  <c r="AC56" i="12"/>
  <c r="H65" i="26"/>
  <c r="H80" i="26"/>
  <c r="L37" i="28"/>
  <c r="M56" i="12"/>
  <c r="L8" i="29"/>
  <c r="D42" i="17"/>
  <c r="P72" i="26"/>
  <c r="P78" i="26"/>
  <c r="P65" i="26"/>
  <c r="P80" i="26"/>
  <c r="J37" i="28"/>
  <c r="E13" i="28"/>
  <c r="Y32" i="30"/>
  <c r="I62" i="30"/>
  <c r="Z76" i="26"/>
  <c r="AH27" i="26"/>
  <c r="AH65" i="26"/>
  <c r="AH80" i="26"/>
  <c r="AB15" i="31"/>
  <c r="AB36" i="31"/>
  <c r="AB21" i="31"/>
  <c r="AB22" i="31"/>
  <c r="AF76" i="26"/>
  <c r="AF65" i="26"/>
  <c r="AF80" i="26"/>
  <c r="X76" i="26"/>
  <c r="X65" i="26"/>
  <c r="X80" i="26"/>
  <c r="M46" i="34"/>
  <c r="P7" i="36"/>
  <c r="N7" i="36"/>
  <c r="O7" i="36"/>
  <c r="Q71" i="26"/>
  <c r="Q72" i="26"/>
  <c r="Q78" i="26"/>
  <c r="Q70" i="26"/>
  <c r="F25" i="30"/>
  <c r="M32" i="31"/>
  <c r="M15" i="31"/>
  <c r="M36" i="31"/>
  <c r="AC21" i="31"/>
  <c r="AC22" i="31"/>
  <c r="AC15" i="31"/>
  <c r="AC36" i="31"/>
  <c r="U20" i="31"/>
  <c r="U15" i="31"/>
  <c r="U36" i="31"/>
  <c r="AD65" i="26"/>
  <c r="AD80" i="26"/>
  <c r="AD72" i="26"/>
  <c r="J42" i="30"/>
  <c r="J46" i="30"/>
  <c r="H8" i="29"/>
  <c r="M13" i="20"/>
  <c r="AG71" i="26"/>
  <c r="AG72" i="26"/>
  <c r="AH35" i="26"/>
  <c r="C24" i="30"/>
  <c r="F32" i="27"/>
  <c r="AF17" i="30"/>
  <c r="U20" i="30"/>
  <c r="AF20" i="30"/>
  <c r="M25" i="30"/>
  <c r="AD32" i="30"/>
  <c r="M42" i="30"/>
  <c r="K13" i="28"/>
  <c r="F7" i="19"/>
  <c r="Y65" i="26"/>
  <c r="Y80" i="26"/>
  <c r="Y71" i="26"/>
  <c r="Y72" i="26"/>
  <c r="AF40" i="30"/>
  <c r="E8" i="29"/>
  <c r="D24" i="30"/>
  <c r="T44" i="26"/>
  <c r="I70" i="26"/>
  <c r="I65" i="26"/>
  <c r="I80" i="26"/>
  <c r="AF29" i="30"/>
  <c r="S32" i="30"/>
  <c r="AH34" i="26"/>
  <c r="L62" i="30"/>
  <c r="O65" i="26"/>
  <c r="O80" i="26"/>
  <c r="L24" i="30"/>
  <c r="AC44" i="12"/>
  <c r="Q65" i="26"/>
  <c r="Q80" i="26"/>
  <c r="AD70" i="26"/>
  <c r="AH70" i="26"/>
  <c r="K71" i="26"/>
  <c r="K72" i="26"/>
  <c r="K78" i="26"/>
  <c r="R56" i="12"/>
  <c r="S57" i="12"/>
  <c r="Y70" i="26"/>
  <c r="B13" i="20"/>
  <c r="I13" i="20"/>
  <c r="J37" i="20"/>
  <c r="F37" i="20"/>
  <c r="I37" i="20"/>
  <c r="J32" i="27"/>
  <c r="AF6" i="30"/>
  <c r="O13" i="20"/>
  <c r="O10" i="36"/>
  <c r="O76" i="26"/>
  <c r="N24" i="30"/>
  <c r="K37" i="28"/>
  <c r="L65" i="26"/>
  <c r="L80" i="26"/>
  <c r="N28" i="34"/>
  <c r="Y15" i="31"/>
  <c r="Y36" i="31"/>
  <c r="AH44" i="26"/>
  <c r="H71" i="26"/>
  <c r="H72" i="26"/>
  <c r="H78" i="26"/>
  <c r="O23" i="12"/>
  <c r="O27" i="12"/>
  <c r="O56" i="12"/>
  <c r="D42" i="18"/>
  <c r="B6" i="29"/>
  <c r="C9" i="30"/>
  <c r="C13" i="30"/>
  <c r="I13" i="30"/>
  <c r="AF19" i="30"/>
  <c r="AC32" i="30"/>
  <c r="K32" i="31"/>
  <c r="K22" i="31"/>
  <c r="K34" i="31"/>
  <c r="W28" i="31"/>
  <c r="AA32" i="31"/>
  <c r="AA15" i="31"/>
  <c r="AA36" i="31"/>
  <c r="AA22" i="31"/>
  <c r="T32" i="31"/>
  <c r="T22" i="31"/>
  <c r="AE20" i="31"/>
  <c r="AE21" i="31"/>
  <c r="D29" i="4"/>
  <c r="T69" i="26"/>
  <c r="W71" i="26"/>
  <c r="W72" i="26"/>
  <c r="O58" i="30"/>
  <c r="O62" i="30"/>
  <c r="Z8" i="30"/>
  <c r="AD4" i="38"/>
  <c r="AD5" i="38"/>
  <c r="AD18" i="38"/>
  <c r="AD13" i="38"/>
  <c r="AD20" i="38"/>
  <c r="AD21" i="38"/>
  <c r="AD19" i="38"/>
  <c r="AD8" i="38"/>
  <c r="AD27" i="38"/>
  <c r="AD31" i="38"/>
  <c r="AD16" i="38"/>
  <c r="AD6" i="38"/>
  <c r="AD25" i="38"/>
  <c r="AD30" i="38"/>
  <c r="AD14" i="38"/>
  <c r="AD23" i="38"/>
  <c r="AD17" i="38"/>
  <c r="AD12" i="38"/>
  <c r="AD22" i="38"/>
  <c r="AD15" i="38"/>
  <c r="AD3" i="38"/>
  <c r="AD24" i="38"/>
  <c r="AD2" i="38"/>
  <c r="AD36" i="38"/>
  <c r="AD7" i="38"/>
  <c r="AD11" i="38"/>
  <c r="AD28" i="38"/>
  <c r="AD29" i="38"/>
  <c r="AD9" i="38"/>
  <c r="AD26" i="38"/>
  <c r="AD32" i="38"/>
  <c r="AD10" i="38"/>
  <c r="AD34" i="38"/>
  <c r="N16" i="38"/>
  <c r="O46" i="36"/>
  <c r="P46" i="36"/>
  <c r="M31" i="34"/>
  <c r="E55" i="36"/>
  <c r="F55" i="36"/>
  <c r="G55" i="36"/>
  <c r="I55" i="36"/>
  <c r="J55" i="36"/>
  <c r="K55" i="36"/>
  <c r="M55" i="36"/>
  <c r="M71" i="26"/>
  <c r="M72" i="26"/>
  <c r="M78" i="26"/>
  <c r="AD20" i="30"/>
  <c r="F31" i="36"/>
  <c r="G31" i="36"/>
  <c r="P56" i="12"/>
  <c r="AH52" i="26"/>
  <c r="X8" i="30"/>
  <c r="Y20" i="30"/>
  <c r="AS16" i="31"/>
  <c r="AS13" i="31"/>
  <c r="AS12" i="31"/>
  <c r="P70" i="36"/>
  <c r="N4" i="36"/>
  <c r="P4" i="36"/>
  <c r="M34" i="36"/>
  <c r="K34" i="36"/>
  <c r="W34" i="36"/>
  <c r="E34" i="36"/>
  <c r="N64" i="36"/>
  <c r="X64" i="36"/>
  <c r="I16" i="36"/>
  <c r="F25" i="36"/>
  <c r="U25" i="36"/>
  <c r="J25" i="36"/>
  <c r="AS28" i="31"/>
  <c r="AI21" i="31"/>
  <c r="AI22" i="31"/>
  <c r="AI34" i="31"/>
  <c r="AO15" i="31"/>
  <c r="AO36" i="31"/>
  <c r="D7" i="49"/>
  <c r="AO37" i="45"/>
  <c r="G7" i="19"/>
  <c r="T52" i="26"/>
  <c r="J71" i="26"/>
  <c r="J72" i="26"/>
  <c r="J78" i="26"/>
  <c r="N43" i="36"/>
  <c r="X43" i="36"/>
  <c r="K4" i="36"/>
  <c r="K25" i="36"/>
  <c r="W25" i="36"/>
  <c r="M25" i="36"/>
  <c r="H37" i="36"/>
  <c r="V37" i="36"/>
  <c r="K37" i="36"/>
  <c r="AN28" i="31"/>
  <c r="AQ28" i="31"/>
  <c r="AJ20" i="31"/>
  <c r="AK32" i="31"/>
  <c r="AN37" i="45"/>
  <c r="AM37" i="45"/>
  <c r="L4" i="36"/>
  <c r="M31" i="36"/>
  <c r="W31" i="36"/>
  <c r="U52" i="36"/>
  <c r="I34" i="36"/>
  <c r="E16" i="36"/>
  <c r="E4" i="36"/>
  <c r="AL21" i="31"/>
  <c r="AL22" i="31"/>
  <c r="AL34" i="31"/>
  <c r="AK70" i="26"/>
  <c r="AV70" i="26"/>
  <c r="AK71" i="26"/>
  <c r="AK72" i="26"/>
  <c r="AK78" i="26"/>
  <c r="AP71" i="26"/>
  <c r="AP70" i="26"/>
  <c r="J31" i="36"/>
  <c r="I31" i="36"/>
  <c r="AM28" i="31"/>
  <c r="AN72" i="26"/>
  <c r="AN78" i="26"/>
  <c r="AP72" i="26"/>
  <c r="AP78" i="26"/>
  <c r="T71" i="26"/>
  <c r="Z32" i="30"/>
  <c r="AF32" i="30"/>
  <c r="Y21" i="31"/>
  <c r="H4" i="36"/>
  <c r="H25" i="36"/>
  <c r="J70" i="36"/>
  <c r="M70" i="36"/>
  <c r="U73" i="36"/>
  <c r="AK28" i="31"/>
  <c r="AR20" i="31"/>
  <c r="AK37" i="45"/>
  <c r="AJ37" i="45"/>
  <c r="AI37" i="45"/>
  <c r="Z25" i="45"/>
  <c r="Z37" i="45"/>
  <c r="Q25" i="45"/>
  <c r="Q37" i="45"/>
  <c r="AQ24" i="45"/>
  <c r="AQ25" i="45"/>
  <c r="I24" i="45"/>
  <c r="I25" i="45"/>
  <c r="I37" i="45"/>
  <c r="AP37" i="45"/>
  <c r="AL37" i="45"/>
  <c r="AE24" i="45"/>
  <c r="AE25" i="45"/>
  <c r="AE37" i="45"/>
  <c r="P24" i="45"/>
  <c r="P25" i="45"/>
  <c r="P37" i="45"/>
  <c r="AS23" i="45"/>
  <c r="AQ70" i="26"/>
  <c r="AS70" i="26"/>
  <c r="AV34" i="26"/>
  <c r="O24" i="45"/>
  <c r="O25" i="45"/>
  <c r="O37" i="45"/>
  <c r="AH23" i="45"/>
  <c r="Y23" i="45"/>
  <c r="N24" i="45"/>
  <c r="N25" i="45"/>
  <c r="N37" i="45"/>
  <c r="AO23" i="45"/>
  <c r="G23" i="45"/>
  <c r="AN23" i="45"/>
  <c r="F23" i="45"/>
  <c r="Q39" i="45"/>
  <c r="Q35" i="45"/>
  <c r="R67" i="36"/>
  <c r="X28" i="36"/>
  <c r="V52" i="36"/>
  <c r="X73" i="36"/>
  <c r="U67" i="36"/>
  <c r="X61" i="36"/>
  <c r="AH10" i="36"/>
  <c r="AG10" i="36"/>
  <c r="AF10" i="36"/>
  <c r="AE10" i="36"/>
  <c r="AD10" i="36"/>
  <c r="AC10" i="36"/>
  <c r="AB10" i="36"/>
  <c r="AA10" i="36"/>
  <c r="Z10" i="36"/>
  <c r="AK10" i="36"/>
  <c r="AJ10" i="36"/>
  <c r="AI10" i="36"/>
  <c r="T63" i="26"/>
  <c r="AH69" i="26"/>
  <c r="AH71" i="26"/>
  <c r="AH72" i="26"/>
  <c r="AH78" i="26"/>
  <c r="W52" i="36"/>
  <c r="R52" i="36"/>
  <c r="V25" i="36"/>
  <c r="U37" i="36"/>
  <c r="N10" i="38"/>
  <c r="N2" i="38"/>
  <c r="N25" i="38"/>
  <c r="N21" i="38"/>
  <c r="N34" i="38"/>
  <c r="AK55" i="36"/>
  <c r="AJ55" i="36"/>
  <c r="AI55" i="36"/>
  <c r="AS55" i="36" s="1"/>
  <c r="AH55" i="36"/>
  <c r="AR55" i="36" s="1"/>
  <c r="AG55" i="36"/>
  <c r="AF55" i="36"/>
  <c r="AE55" i="36"/>
  <c r="AD55" i="36"/>
  <c r="AC55" i="36"/>
  <c r="AB55" i="36"/>
  <c r="AA55" i="36"/>
  <c r="Z55" i="36"/>
  <c r="AK52" i="36"/>
  <c r="AJ52" i="36"/>
  <c r="AI52" i="36"/>
  <c r="AH52" i="36"/>
  <c r="AG52" i="36"/>
  <c r="AF52" i="36"/>
  <c r="AE52" i="36"/>
  <c r="AD52" i="36"/>
  <c r="AC52" i="36"/>
  <c r="AB52" i="36"/>
  <c r="AA52" i="36"/>
  <c r="Z52" i="36"/>
  <c r="AK61" i="36"/>
  <c r="AJ61" i="36"/>
  <c r="AI61" i="36"/>
  <c r="AH61" i="36"/>
  <c r="AG61" i="36"/>
  <c r="AF61" i="36"/>
  <c r="AE61" i="36"/>
  <c r="AD61" i="36"/>
  <c r="AC61" i="36"/>
  <c r="AB61" i="36"/>
  <c r="AA61" i="36"/>
  <c r="Z61" i="36"/>
  <c r="AK49" i="36"/>
  <c r="AJ49" i="36"/>
  <c r="AI49" i="36"/>
  <c r="AH49" i="36"/>
  <c r="AG49" i="36"/>
  <c r="AF49" i="36"/>
  <c r="AE49" i="36"/>
  <c r="AD49" i="36"/>
  <c r="AC49" i="36"/>
  <c r="AB49" i="36"/>
  <c r="AA49" i="36"/>
  <c r="Z49" i="36"/>
  <c r="AK64" i="36"/>
  <c r="AJ64" i="36"/>
  <c r="AI64" i="36"/>
  <c r="AH64" i="36"/>
  <c r="AG64" i="36"/>
  <c r="AF64" i="36"/>
  <c r="AE64" i="36"/>
  <c r="AD64" i="36"/>
  <c r="AC64" i="36"/>
  <c r="AB64" i="36"/>
  <c r="AA64" i="36"/>
  <c r="Z64" i="36"/>
  <c r="AK67" i="36"/>
  <c r="AJ67" i="36"/>
  <c r="AI67" i="36"/>
  <c r="AH67" i="36"/>
  <c r="AG67" i="36"/>
  <c r="AF67" i="36"/>
  <c r="AE67" i="36"/>
  <c r="AD67" i="36"/>
  <c r="AC67" i="36"/>
  <c r="AB67" i="36"/>
  <c r="AA67" i="36"/>
  <c r="Z67" i="36"/>
  <c r="AK70" i="36"/>
  <c r="AJ70" i="36"/>
  <c r="AI70" i="36"/>
  <c r="AH70" i="36"/>
  <c r="AG70" i="36"/>
  <c r="AF70" i="36"/>
  <c r="AE70" i="36"/>
  <c r="AD70" i="36"/>
  <c r="AC70" i="36"/>
  <c r="AB70" i="36"/>
  <c r="AA70" i="36"/>
  <c r="Z70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AK16" i="36"/>
  <c r="AJ16" i="36"/>
  <c r="AI16" i="36"/>
  <c r="AH16" i="36"/>
  <c r="AG16" i="36"/>
  <c r="AF16" i="36"/>
  <c r="AE16" i="36"/>
  <c r="AD16" i="36"/>
  <c r="AC16" i="36"/>
  <c r="AB16" i="36"/>
  <c r="AA16" i="36"/>
  <c r="Z16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AK25" i="36"/>
  <c r="AJ25" i="36"/>
  <c r="AI25" i="36"/>
  <c r="AH25" i="36"/>
  <c r="AG25" i="36"/>
  <c r="AF25" i="36"/>
  <c r="AE25" i="36"/>
  <c r="AD25" i="36"/>
  <c r="AC25" i="36"/>
  <c r="AB25" i="36"/>
  <c r="AA25" i="36"/>
  <c r="Z25" i="36"/>
  <c r="AK31" i="36"/>
  <c r="AJ31" i="36"/>
  <c r="AI31" i="36"/>
  <c r="AH31" i="36"/>
  <c r="AG31" i="36"/>
  <c r="AF31" i="36"/>
  <c r="AE31" i="36"/>
  <c r="AD31" i="36"/>
  <c r="AC31" i="36"/>
  <c r="AB31" i="36"/>
  <c r="AA31" i="36"/>
  <c r="Z31" i="36"/>
  <c r="AK34" i="36"/>
  <c r="AJ34" i="36"/>
  <c r="AI34" i="36"/>
  <c r="AH34" i="36"/>
  <c r="AG34" i="36"/>
  <c r="AF34" i="36"/>
  <c r="AE34" i="36"/>
  <c r="AD34" i="36"/>
  <c r="AC34" i="36"/>
  <c r="AQ34" i="36"/>
  <c r="AB34" i="36"/>
  <c r="AA34" i="36"/>
  <c r="Z34" i="36"/>
  <c r="AK7" i="36"/>
  <c r="AJ7" i="36"/>
  <c r="AI7" i="36"/>
  <c r="AH7" i="36"/>
  <c r="AG7" i="36"/>
  <c r="AF7" i="36"/>
  <c r="AE7" i="36"/>
  <c r="AD7" i="36"/>
  <c r="AC7" i="36"/>
  <c r="AB7" i="36"/>
  <c r="AA7" i="36"/>
  <c r="Z7" i="36"/>
  <c r="AK37" i="36"/>
  <c r="AJ37" i="36"/>
  <c r="AI37" i="36"/>
  <c r="AH37" i="36"/>
  <c r="AG37" i="36"/>
  <c r="AF37" i="36"/>
  <c r="AE37" i="36"/>
  <c r="AD37" i="36"/>
  <c r="AC37" i="36"/>
  <c r="AQ37" i="36"/>
  <c r="AB37" i="36"/>
  <c r="AA37" i="36"/>
  <c r="Z37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AK22" i="36"/>
  <c r="AJ22" i="36"/>
  <c r="AI22" i="36"/>
  <c r="AH22" i="36"/>
  <c r="AG22" i="36"/>
  <c r="AF22" i="36"/>
  <c r="AE22" i="36"/>
  <c r="AD22" i="36"/>
  <c r="AC22" i="36"/>
  <c r="AQ22" i="36"/>
  <c r="AB22" i="36"/>
  <c r="AA22" i="36"/>
  <c r="Z22" i="36"/>
  <c r="AK19" i="36"/>
  <c r="AJ19" i="36"/>
  <c r="AI19" i="36"/>
  <c r="AH19" i="36"/>
  <c r="AG19" i="36"/>
  <c r="AF19" i="36"/>
  <c r="AE19" i="36"/>
  <c r="AD19" i="36"/>
  <c r="AC19" i="36"/>
  <c r="AB19" i="36"/>
  <c r="AA19" i="36"/>
  <c r="Z19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AK13" i="36"/>
  <c r="AJ13" i="36"/>
  <c r="AI13" i="36"/>
  <c r="AH13" i="36"/>
  <c r="AG13" i="36"/>
  <c r="AF13" i="36"/>
  <c r="AE13" i="36"/>
  <c r="AD13" i="36"/>
  <c r="AC13" i="36"/>
  <c r="AB13" i="36"/>
  <c r="AA13" i="36"/>
  <c r="Z13" i="36"/>
  <c r="AH28" i="36"/>
  <c r="AG28" i="36"/>
  <c r="AF28" i="36"/>
  <c r="AE28" i="36"/>
  <c r="AD28" i="36"/>
  <c r="AC28" i="36"/>
  <c r="AB28" i="36"/>
  <c r="AA28" i="36"/>
  <c r="Z28" i="36"/>
  <c r="AP28" i="36"/>
  <c r="AK28" i="36"/>
  <c r="AJ28" i="36"/>
  <c r="AI28" i="36"/>
  <c r="AS28" i="36"/>
  <c r="AG21" i="31"/>
  <c r="AG22" i="31"/>
  <c r="AG34" i="31"/>
  <c r="AK21" i="31"/>
  <c r="AK22" i="31"/>
  <c r="AK34" i="31"/>
  <c r="AL20" i="31"/>
  <c r="AN21" i="31"/>
  <c r="AN22" i="31"/>
  <c r="AN34" i="31"/>
  <c r="AN15" i="31"/>
  <c r="AN36" i="31"/>
  <c r="AO21" i="31"/>
  <c r="AO22" i="31"/>
  <c r="AO34" i="31"/>
  <c r="AR16" i="21"/>
  <c r="AJ71" i="26"/>
  <c r="AJ72" i="26"/>
  <c r="AJ78" i="26"/>
  <c r="AJ65" i="26"/>
  <c r="AJ80" i="26"/>
  <c r="AM71" i="26"/>
  <c r="AM72" i="26"/>
  <c r="AM78" i="26"/>
  <c r="AN65" i="26"/>
  <c r="AN80" i="26"/>
  <c r="AO71" i="26"/>
  <c r="AO72" i="26"/>
  <c r="AO78" i="26"/>
  <c r="AO65" i="26"/>
  <c r="AO80" i="26"/>
  <c r="AP65" i="26"/>
  <c r="AP80" i="26"/>
  <c r="AR65" i="26"/>
  <c r="AR80" i="26"/>
  <c r="AT65" i="26"/>
  <c r="AT80" i="26"/>
  <c r="AU71" i="26"/>
  <c r="AU72" i="26"/>
  <c r="AU78" i="26"/>
  <c r="AV74" i="26"/>
  <c r="AV76" i="26"/>
  <c r="AV63" i="26"/>
  <c r="AV44" i="26"/>
  <c r="AV69" i="26"/>
  <c r="AV71" i="26"/>
  <c r="AV72" i="26"/>
  <c r="AV27" i="26"/>
  <c r="AV65" i="26"/>
  <c r="AV80" i="26"/>
  <c r="AV26" i="26"/>
  <c r="AS35" i="45"/>
  <c r="AS18" i="45"/>
  <c r="AS39" i="45"/>
  <c r="AR35" i="45"/>
  <c r="AR18" i="45"/>
  <c r="AR39" i="45"/>
  <c r="AQ35" i="45"/>
  <c r="AQ18" i="45"/>
  <c r="AQ39" i="45"/>
  <c r="AP35" i="45"/>
  <c r="AP18" i="45"/>
  <c r="AP39" i="45"/>
  <c r="AO35" i="45"/>
  <c r="AO18" i="45"/>
  <c r="AO39" i="45"/>
  <c r="AN35" i="45"/>
  <c r="AN18" i="45"/>
  <c r="AN39" i="45"/>
  <c r="AM35" i="45"/>
  <c r="AM18" i="45"/>
  <c r="AM39" i="45"/>
  <c r="AL35" i="45"/>
  <c r="AL18" i="45"/>
  <c r="AL39" i="45"/>
  <c r="AK35" i="45"/>
  <c r="AK18" i="45"/>
  <c r="AK39" i="45"/>
  <c r="AJ35" i="45"/>
  <c r="AJ18" i="45"/>
  <c r="AJ39" i="45"/>
  <c r="AI35" i="45"/>
  <c r="AI18" i="45"/>
  <c r="AI39" i="45"/>
  <c r="AH35" i="45"/>
  <c r="AH18" i="45"/>
  <c r="AH39" i="45"/>
  <c r="AG35" i="45"/>
  <c r="AG18" i="45"/>
  <c r="AG39" i="45"/>
  <c r="AE35" i="45"/>
  <c r="AE18" i="45"/>
  <c r="AE39" i="45"/>
  <c r="AD35" i="45"/>
  <c r="AD18" i="45"/>
  <c r="AD39" i="45"/>
  <c r="AC35" i="45"/>
  <c r="AC18" i="45"/>
  <c r="AC39" i="45"/>
  <c r="AB35" i="45"/>
  <c r="AB18" i="45"/>
  <c r="AB39" i="45"/>
  <c r="AA35" i="45"/>
  <c r="AA18" i="45"/>
  <c r="AA39" i="45"/>
  <c r="Z35" i="45"/>
  <c r="Z18" i="45"/>
  <c r="Z39" i="45"/>
  <c r="Y35" i="45"/>
  <c r="Y18" i="45"/>
  <c r="Y39" i="45"/>
  <c r="X35" i="45"/>
  <c r="X18" i="45"/>
  <c r="X39" i="45"/>
  <c r="W35" i="45"/>
  <c r="W18" i="45"/>
  <c r="W39" i="45"/>
  <c r="V35" i="45"/>
  <c r="V18" i="45"/>
  <c r="V39" i="45"/>
  <c r="U35" i="45"/>
  <c r="U18" i="45"/>
  <c r="U39" i="45"/>
  <c r="T35" i="45"/>
  <c r="T18" i="45"/>
  <c r="T39" i="45"/>
  <c r="S35" i="45"/>
  <c r="S18" i="45"/>
  <c r="S39" i="45"/>
  <c r="P35" i="45"/>
  <c r="P18" i="45"/>
  <c r="P39" i="45"/>
  <c r="O35" i="45"/>
  <c r="O18" i="45"/>
  <c r="O39" i="45"/>
  <c r="N35" i="45"/>
  <c r="N18" i="45"/>
  <c r="N39" i="45"/>
  <c r="M35" i="45"/>
  <c r="M18" i="45"/>
  <c r="M39" i="45"/>
  <c r="L35" i="45"/>
  <c r="L18" i="45"/>
  <c r="L39" i="45"/>
  <c r="K35" i="45"/>
  <c r="K18" i="45"/>
  <c r="K39" i="45"/>
  <c r="J35" i="45"/>
  <c r="J18" i="45"/>
  <c r="J39" i="45"/>
  <c r="I35" i="45"/>
  <c r="I18" i="45"/>
  <c r="I39" i="45"/>
  <c r="H35" i="45"/>
  <c r="H18" i="45"/>
  <c r="H39" i="45"/>
  <c r="G35" i="45"/>
  <c r="G18" i="45"/>
  <c r="G39" i="45"/>
  <c r="F35" i="45"/>
  <c r="F18" i="45"/>
  <c r="F39" i="45"/>
  <c r="E35" i="45"/>
  <c r="E18" i="45"/>
  <c r="E39" i="45"/>
  <c r="U34" i="36"/>
  <c r="W67" i="36"/>
  <c r="U46" i="36"/>
  <c r="I33" i="37"/>
  <c r="I16" i="37"/>
  <c r="I27" i="37"/>
  <c r="AQ504" i="21"/>
  <c r="BG42" i="21"/>
  <c r="P505" i="21"/>
  <c r="AM504" i="21"/>
  <c r="BC42" i="21"/>
  <c r="AQ551" i="21"/>
  <c r="BG45" i="21"/>
  <c r="AI551" i="21"/>
  <c r="AY45" i="21"/>
  <c r="AR100" i="21"/>
  <c r="M197" i="21"/>
  <c r="AD120" i="21"/>
  <c r="AR521" i="21"/>
  <c r="AI474" i="21"/>
  <c r="AY40" i="21"/>
  <c r="AP597" i="21"/>
  <c r="BF49" i="21"/>
  <c r="AH597" i="21"/>
  <c r="AX49" i="21"/>
  <c r="AI513" i="21"/>
  <c r="AY43" i="21"/>
  <c r="AM551" i="21"/>
  <c r="BC45" i="21"/>
  <c r="AL513" i="21"/>
  <c r="BB43" i="21" s="1"/>
  <c r="AA61" i="21"/>
  <c r="AR120" i="21"/>
  <c r="P474" i="21"/>
  <c r="H606" i="21"/>
  <c r="H607" i="21"/>
  <c r="H613" i="21"/>
  <c r="AM597" i="21"/>
  <c r="BC49" i="21"/>
  <c r="AM474" i="21"/>
  <c r="BC40" i="21"/>
  <c r="K197" i="21"/>
  <c r="AD92" i="21"/>
  <c r="S197" i="21"/>
  <c r="AR114" i="21"/>
  <c r="AR139" i="21"/>
  <c r="P475" i="21"/>
  <c r="AR329" i="21"/>
  <c r="W193" i="21"/>
  <c r="W203" i="21"/>
  <c r="M600" i="21"/>
  <c r="M615" i="21"/>
  <c r="E605" i="21"/>
  <c r="AK474" i="21"/>
  <c r="BA40" i="21"/>
  <c r="AL504" i="21"/>
  <c r="BB42" i="21"/>
  <c r="AP551" i="21"/>
  <c r="BF45" i="21"/>
  <c r="AH551" i="21"/>
  <c r="AX45" i="21"/>
  <c r="AI571" i="21"/>
  <c r="AY47" i="21"/>
  <c r="AD37" i="21"/>
  <c r="AD40" i="21"/>
  <c r="Y193" i="21"/>
  <c r="Y203" i="21" s="1"/>
  <c r="AL597" i="21"/>
  <c r="BB49" i="21"/>
  <c r="AD46" i="21"/>
  <c r="AD62" i="21"/>
  <c r="AD192" i="21"/>
  <c r="AD207" i="21"/>
  <c r="L606" i="21"/>
  <c r="L607" i="21"/>
  <c r="L613" i="21"/>
  <c r="D197" i="21"/>
  <c r="AR300" i="21"/>
  <c r="P526" i="21"/>
  <c r="H198" i="21"/>
  <c r="H199" i="21"/>
  <c r="H205" i="21"/>
  <c r="AP474" i="21"/>
  <c r="BF40" i="21"/>
  <c r="P323" i="21"/>
  <c r="AR540" i="21"/>
  <c r="AR127" i="21"/>
  <c r="AR108" i="21"/>
  <c r="AR27" i="21"/>
  <c r="P224" i="21"/>
  <c r="AR367" i="21"/>
  <c r="AR337" i="21"/>
  <c r="P602" i="21"/>
  <c r="P452" i="21"/>
  <c r="S198" i="21"/>
  <c r="F197" i="21"/>
  <c r="AD91" i="21"/>
  <c r="AR121" i="21"/>
  <c r="AR336" i="21"/>
  <c r="AL603" i="21"/>
  <c r="AK513" i="21"/>
  <c r="BA43" i="21"/>
  <c r="AO513" i="21"/>
  <c r="BE43" i="21" s="1"/>
  <c r="BE50" i="21" s="1"/>
  <c r="P62" i="21"/>
  <c r="L192" i="21"/>
  <c r="L207" i="21"/>
  <c r="AD124" i="21"/>
  <c r="AD127" i="21"/>
  <c r="L402" i="21"/>
  <c r="L403" i="21"/>
  <c r="L409" i="21"/>
  <c r="D396" i="21"/>
  <c r="D411" i="21"/>
  <c r="AF440" i="21"/>
  <c r="AV38" i="21"/>
  <c r="AI602" i="21"/>
  <c r="AI601" i="21"/>
  <c r="AI611" i="21"/>
  <c r="AO601" i="21"/>
  <c r="AO611" i="21" s="1"/>
  <c r="AP504" i="21"/>
  <c r="BF42" i="21"/>
  <c r="AH504" i="21"/>
  <c r="AX42" i="21"/>
  <c r="AH513" i="21"/>
  <c r="AX43" i="21"/>
  <c r="AL551" i="21"/>
  <c r="BB45" i="21"/>
  <c r="AR547" i="21"/>
  <c r="AM571" i="21"/>
  <c r="BC47" i="21"/>
  <c r="AR565" i="21"/>
  <c r="AR594" i="21"/>
  <c r="AO597" i="21"/>
  <c r="BE49" i="21"/>
  <c r="AG597" i="21"/>
  <c r="AW49" i="21"/>
  <c r="AD100" i="21"/>
  <c r="AR138" i="21"/>
  <c r="AR101" i="21"/>
  <c r="P225" i="21"/>
  <c r="AR533" i="21"/>
  <c r="AQ440" i="21"/>
  <c r="BG38" i="21"/>
  <c r="AI440" i="21"/>
  <c r="AY38" i="21"/>
  <c r="AP603" i="21"/>
  <c r="AR434" i="21"/>
  <c r="AP440" i="21"/>
  <c r="BF38" i="21"/>
  <c r="AR433" i="21"/>
  <c r="AF603" i="21"/>
  <c r="AR466" i="21"/>
  <c r="AR463" i="21"/>
  <c r="AR492" i="21"/>
  <c r="AR484" i="21"/>
  <c r="AR482" i="21"/>
  <c r="AO504" i="21"/>
  <c r="BE42" i="21"/>
  <c r="AR510" i="21"/>
  <c r="AQ513" i="21"/>
  <c r="BG43" i="21"/>
  <c r="AR570" i="21"/>
  <c r="AN597" i="21"/>
  <c r="BD49" i="21"/>
  <c r="P114" i="21"/>
  <c r="S193" i="21"/>
  <c r="S192" i="21"/>
  <c r="S207" i="21"/>
  <c r="S39" i="21"/>
  <c r="P28" i="21"/>
  <c r="O192" i="21"/>
  <c r="O207" i="21"/>
  <c r="J197" i="21"/>
  <c r="M198" i="21"/>
  <c r="M199" i="21"/>
  <c r="M205" i="21"/>
  <c r="X198" i="21"/>
  <c r="X199" i="21"/>
  <c r="X205" i="21"/>
  <c r="L401" i="21"/>
  <c r="AR323" i="21"/>
  <c r="AR237" i="21"/>
  <c r="AF198" i="21"/>
  <c r="AF199" i="21"/>
  <c r="AF205" i="21"/>
  <c r="AR195" i="21"/>
  <c r="P249" i="21"/>
  <c r="P440" i="21"/>
  <c r="AJ495" i="21"/>
  <c r="AZ41" i="21"/>
  <c r="AR83" i="21"/>
  <c r="AD82" i="21"/>
  <c r="H192" i="21"/>
  <c r="H207" i="21"/>
  <c r="AA193" i="21"/>
  <c r="AA203" i="21"/>
  <c r="Y127" i="21"/>
  <c r="P40" i="21"/>
  <c r="D402" i="21"/>
  <c r="D403" i="21"/>
  <c r="D409" i="21"/>
  <c r="P453" i="21"/>
  <c r="AI495" i="21"/>
  <c r="AY41" i="21"/>
  <c r="AR568" i="21"/>
  <c r="AL571" i="21"/>
  <c r="BB47" i="21"/>
  <c r="AD167" i="21"/>
  <c r="M192" i="21"/>
  <c r="M207" i="21"/>
  <c r="K198" i="21"/>
  <c r="K199" i="21"/>
  <c r="K205" i="21"/>
  <c r="AD27" i="21"/>
  <c r="AR330" i="21"/>
  <c r="AQ601" i="21"/>
  <c r="AQ611" i="21"/>
  <c r="AQ474" i="21"/>
  <c r="BG40" i="21"/>
  <c r="AP495" i="21"/>
  <c r="BF41" i="21"/>
  <c r="AH495" i="21"/>
  <c r="AX41" i="21"/>
  <c r="AG504" i="21"/>
  <c r="AW42" i="21"/>
  <c r="AP513" i="21"/>
  <c r="BF43" i="21" s="1"/>
  <c r="BF50" i="21" s="1"/>
  <c r="AK551" i="21"/>
  <c r="BA45" i="21"/>
  <c r="AH571" i="21"/>
  <c r="AX47" i="21"/>
  <c r="AQ571" i="21"/>
  <c r="BG47" i="21"/>
  <c r="AO603" i="21"/>
  <c r="AR593" i="21"/>
  <c r="AM440" i="21"/>
  <c r="BC38" i="21"/>
  <c r="AH440" i="21"/>
  <c r="AX38" i="21"/>
  <c r="AR473" i="21"/>
  <c r="AR472" i="21"/>
  <c r="AR470" i="21"/>
  <c r="AF602" i="21"/>
  <c r="AR462" i="21"/>
  <c r="AN474" i="21"/>
  <c r="BD40" i="21"/>
  <c r="AR458" i="21"/>
  <c r="AR457" i="21"/>
  <c r="AG495" i="21"/>
  <c r="AW41" i="21"/>
  <c r="AR494" i="21"/>
  <c r="AR490" i="21"/>
  <c r="AR489" i="21"/>
  <c r="AR488" i="21"/>
  <c r="AR486" i="21"/>
  <c r="AR483" i="21"/>
  <c r="AR481" i="21"/>
  <c r="AR499" i="21"/>
  <c r="AR503" i="21"/>
  <c r="AR501" i="21"/>
  <c r="AN504" i="21"/>
  <c r="BD42" i="21"/>
  <c r="AF504" i="21"/>
  <c r="AV42" i="21"/>
  <c r="AR509" i="21"/>
  <c r="AR511" i="21"/>
  <c r="AO551" i="21"/>
  <c r="BE45" i="21"/>
  <c r="AG551" i="21"/>
  <c r="AW45" i="21"/>
  <c r="AJ551" i="21"/>
  <c r="AZ45" i="21"/>
  <c r="AO571" i="21"/>
  <c r="BE47" i="21"/>
  <c r="AG571" i="21"/>
  <c r="AW47" i="21"/>
  <c r="AF571" i="21"/>
  <c r="AV47" i="21"/>
  <c r="AD139" i="21"/>
  <c r="P601" i="21"/>
  <c r="P611" i="21"/>
  <c r="G197" i="21"/>
  <c r="K192" i="21"/>
  <c r="K207" i="21"/>
  <c r="N192" i="21"/>
  <c r="N207" i="21"/>
  <c r="AD104" i="21"/>
  <c r="AD107" i="21"/>
  <c r="AD148" i="21"/>
  <c r="P271" i="21"/>
  <c r="AR393" i="21"/>
  <c r="AR347" i="21"/>
  <c r="AL440" i="21"/>
  <c r="BB38" i="21"/>
  <c r="AK603" i="21"/>
  <c r="AK602" i="21"/>
  <c r="AR436" i="21"/>
  <c r="AO440" i="21"/>
  <c r="BE38" i="21"/>
  <c r="AH474" i="21"/>
  <c r="AX40" i="21"/>
  <c r="AJ513" i="21"/>
  <c r="AZ43" i="21"/>
  <c r="BH31" i="21"/>
  <c r="BH5" i="21"/>
  <c r="BH17" i="21"/>
  <c r="BH12" i="21"/>
  <c r="BH11" i="21"/>
  <c r="P291" i="21"/>
  <c r="AM603" i="21"/>
  <c r="AR168" i="21"/>
  <c r="P82" i="21"/>
  <c r="R198" i="21"/>
  <c r="R199" i="21"/>
  <c r="R205" i="21"/>
  <c r="AR91" i="21"/>
  <c r="AD159" i="21"/>
  <c r="E192" i="21"/>
  <c r="E207" i="21"/>
  <c r="I192" i="21"/>
  <c r="I207" i="21"/>
  <c r="P441" i="21"/>
  <c r="AR456" i="21"/>
  <c r="AR309" i="21"/>
  <c r="AR394" i="21"/>
  <c r="P496" i="21"/>
  <c r="AK440" i="21"/>
  <c r="BA38" i="21"/>
  <c r="AR437" i="21"/>
  <c r="AR435" i="21"/>
  <c r="AJ602" i="21"/>
  <c r="AR512" i="21"/>
  <c r="AN513" i="21"/>
  <c r="BD43" i="21" s="1"/>
  <c r="BD50" i="21" s="1"/>
  <c r="AJ571" i="21"/>
  <c r="AZ47" i="21"/>
  <c r="AR592" i="21"/>
  <c r="AN603" i="21"/>
  <c r="AR548" i="21"/>
  <c r="AD168" i="21"/>
  <c r="AF452" i="21"/>
  <c r="AV39" i="21"/>
  <c r="BH39" i="21"/>
  <c r="T107" i="21"/>
  <c r="AR82" i="21"/>
  <c r="T193" i="21"/>
  <c r="T203" i="21"/>
  <c r="AD121" i="21"/>
  <c r="AA197" i="21"/>
  <c r="AR541" i="21"/>
  <c r="AR544" i="21"/>
  <c r="AQ428" i="21"/>
  <c r="BG37" i="21"/>
  <c r="AQ602" i="21"/>
  <c r="AM495" i="21"/>
  <c r="BC41" i="21"/>
  <c r="AL495" i="21"/>
  <c r="BB41" i="21"/>
  <c r="AM513" i="21"/>
  <c r="BC43" i="21" s="1"/>
  <c r="BC50" i="21" s="1"/>
  <c r="G198" i="21"/>
  <c r="G199" i="21"/>
  <c r="G205" i="21"/>
  <c r="AR39" i="21"/>
  <c r="F198" i="21"/>
  <c r="F199" i="21"/>
  <c r="F205" i="21"/>
  <c r="AR92" i="21"/>
  <c r="AD15" i="21"/>
  <c r="AR310" i="21"/>
  <c r="D401" i="21"/>
  <c r="AR564" i="21"/>
  <c r="BH44" i="21"/>
  <c r="AG603" i="21"/>
  <c r="AQ603" i="21"/>
  <c r="AI603" i="21"/>
  <c r="AJ603" i="21"/>
  <c r="AN571" i="21"/>
  <c r="BD47" i="21"/>
  <c r="AR167" i="21"/>
  <c r="F192" i="21"/>
  <c r="F207" i="21"/>
  <c r="AD114" i="21"/>
  <c r="AR128" i="21"/>
  <c r="P603" i="21"/>
  <c r="AF192" i="21"/>
  <c r="AF207" i="21"/>
  <c r="P397" i="21"/>
  <c r="P407" i="21"/>
  <c r="J198" i="21"/>
  <c r="J199" i="21"/>
  <c r="J205" i="21"/>
  <c r="AR186" i="21"/>
  <c r="P236" i="21"/>
  <c r="AR317" i="21"/>
  <c r="G600" i="21"/>
  <c r="G615" i="21"/>
  <c r="AR465" i="21"/>
  <c r="AK495" i="21"/>
  <c r="BA41" i="21"/>
  <c r="AR491" i="21"/>
  <c r="AN495" i="21"/>
  <c r="BD41" i="21"/>
  <c r="AJ504" i="21"/>
  <c r="AZ42" i="21"/>
  <c r="AG513" i="21"/>
  <c r="AW43" i="21"/>
  <c r="AN551" i="21"/>
  <c r="BD45" i="21"/>
  <c r="AF551" i="21"/>
  <c r="AV45" i="21"/>
  <c r="AK571" i="21"/>
  <c r="BA47" i="21"/>
  <c r="P27" i="21"/>
  <c r="AR62" i="21"/>
  <c r="N198" i="21"/>
  <c r="N199" i="21"/>
  <c r="N205" i="21"/>
  <c r="P61" i="21"/>
  <c r="P39" i="21"/>
  <c r="AF197" i="21"/>
  <c r="O198" i="21"/>
  <c r="O199" i="21"/>
  <c r="O205" i="21"/>
  <c r="AD39" i="21"/>
  <c r="P91" i="21"/>
  <c r="AD195" i="21"/>
  <c r="P301" i="21"/>
  <c r="P495" i="21"/>
  <c r="AR432" i="21"/>
  <c r="AR500" i="21"/>
  <c r="P428" i="21"/>
  <c r="AG440" i="21"/>
  <c r="AW38" i="21"/>
  <c r="AQ495" i="21"/>
  <c r="BG41" i="21"/>
  <c r="AD83" i="21"/>
  <c r="AD16" i="21"/>
  <c r="R197" i="21"/>
  <c r="R192" i="21"/>
  <c r="R207" i="21"/>
  <c r="AD28" i="21"/>
  <c r="J192" i="21"/>
  <c r="J207" i="21"/>
  <c r="H197" i="21"/>
  <c r="BH9" i="21"/>
  <c r="AK597" i="21"/>
  <c r="BA49" i="21"/>
  <c r="AR236" i="21"/>
  <c r="P248" i="21"/>
  <c r="AL474" i="21"/>
  <c r="BB40" i="21"/>
  <c r="AG601" i="21"/>
  <c r="AG611" i="21"/>
  <c r="BH7" i="21"/>
  <c r="AR438" i="21"/>
  <c r="AR28" i="21"/>
  <c r="BH29" i="21"/>
  <c r="K606" i="21"/>
  <c r="K607" i="21"/>
  <c r="K613" i="21"/>
  <c r="O606" i="21"/>
  <c r="O607" i="21"/>
  <c r="O613" i="21"/>
  <c r="G606" i="21"/>
  <c r="G607" i="21"/>
  <c r="G613" i="21"/>
  <c r="AR450" i="21"/>
  <c r="AR452" i="21"/>
  <c r="AM601" i="21"/>
  <c r="AJ601" i="21"/>
  <c r="AJ611" i="21"/>
  <c r="AP601" i="21"/>
  <c r="AP611" i="21" s="1"/>
  <c r="AR451" i="21"/>
  <c r="AR249" i="21"/>
  <c r="M402" i="21"/>
  <c r="M403" i="21"/>
  <c r="M409" i="21"/>
  <c r="I401" i="21"/>
  <c r="AA198" i="21"/>
  <c r="AJ197" i="21"/>
  <c r="K600" i="21"/>
  <c r="K615" i="21"/>
  <c r="X197" i="21"/>
  <c r="V197" i="21"/>
  <c r="N396" i="21"/>
  <c r="N411" i="21"/>
  <c r="O600" i="21"/>
  <c r="O615" i="21"/>
  <c r="G605" i="21"/>
  <c r="O605" i="21"/>
  <c r="M401" i="21"/>
  <c r="E402" i="21"/>
  <c r="E403" i="21"/>
  <c r="E409" i="21"/>
  <c r="K396" i="21"/>
  <c r="K411" i="21"/>
  <c r="O396" i="21"/>
  <c r="O411" i="21"/>
  <c r="G402" i="21"/>
  <c r="G403" i="21"/>
  <c r="G409" i="21"/>
  <c r="L396" i="21"/>
  <c r="L411" i="21"/>
  <c r="I606" i="21"/>
  <c r="I607" i="21"/>
  <c r="I613" i="21"/>
  <c r="AC198" i="21"/>
  <c r="AK192" i="21"/>
  <c r="AK207" i="21"/>
  <c r="I402" i="21"/>
  <c r="I403" i="21"/>
  <c r="I409" i="21"/>
  <c r="K605" i="21"/>
  <c r="N401" i="21"/>
  <c r="F401" i="21"/>
  <c r="J402" i="21"/>
  <c r="J403" i="21"/>
  <c r="J409" i="21"/>
  <c r="H600" i="21"/>
  <c r="H615" i="21"/>
  <c r="L605" i="21"/>
  <c r="AQ402" i="21"/>
  <c r="AQ403" i="21"/>
  <c r="AQ409" i="21"/>
  <c r="AR248" i="21"/>
  <c r="M606" i="21"/>
  <c r="M607" i="21"/>
  <c r="M613" i="21"/>
  <c r="E600" i="21"/>
  <c r="E615" i="21"/>
  <c r="K402" i="21"/>
  <c r="K403" i="21"/>
  <c r="K409" i="21"/>
  <c r="L600" i="21"/>
  <c r="L615" i="21"/>
  <c r="K401" i="21"/>
  <c r="N605" i="21"/>
  <c r="F605" i="21"/>
  <c r="J606" i="21"/>
  <c r="J607" i="21"/>
  <c r="J613" i="21"/>
  <c r="N600" i="21"/>
  <c r="N615" i="21"/>
  <c r="E401" i="21"/>
  <c r="G401" i="21"/>
  <c r="BH24" i="21"/>
  <c r="AR271" i="21"/>
  <c r="AF401" i="21"/>
  <c r="AV34" i="21"/>
  <c r="N611" i="21"/>
  <c r="E606" i="21"/>
  <c r="E607" i="21"/>
  <c r="E613" i="21"/>
  <c r="F606" i="21"/>
  <c r="F607" i="21"/>
  <c r="F613" i="21"/>
  <c r="M605" i="21"/>
  <c r="I605" i="21"/>
  <c r="K611" i="21"/>
  <c r="J600" i="21"/>
  <c r="J615" i="21"/>
  <c r="N606" i="21"/>
  <c r="N607" i="21"/>
  <c r="N613" i="21"/>
  <c r="J605" i="21"/>
  <c r="D600" i="21"/>
  <c r="D615" i="21"/>
  <c r="AI402" i="21"/>
  <c r="AI403" i="21"/>
  <c r="AI409" i="21"/>
  <c r="AX34" i="21"/>
  <c r="AZ34" i="21"/>
  <c r="AR357" i="21"/>
  <c r="AR397" i="21"/>
  <c r="AR407" i="21"/>
  <c r="AI198" i="21"/>
  <c r="AI199" i="21"/>
  <c r="AI205" i="21"/>
  <c r="AQ401" i="21"/>
  <c r="AR556" i="21"/>
  <c r="AQ396" i="21"/>
  <c r="AQ411" i="21"/>
  <c r="AK203" i="21"/>
  <c r="AQ197" i="21"/>
  <c r="AR148" i="21"/>
  <c r="AJ198" i="21"/>
  <c r="AJ199" i="21"/>
  <c r="AJ401" i="21"/>
  <c r="AI396" i="21"/>
  <c r="AI411" i="21"/>
  <c r="AI401" i="21"/>
  <c r="AR194" i="21"/>
  <c r="AR557" i="21"/>
  <c r="AI203" i="21"/>
  <c r="AJ402" i="21"/>
  <c r="AJ403" i="21"/>
  <c r="AJ409" i="21"/>
  <c r="AK396" i="21"/>
  <c r="AK411" i="21"/>
  <c r="AQ198" i="21"/>
  <c r="AQ199" i="21"/>
  <c r="AQ192" i="21"/>
  <c r="AQ207" i="21"/>
  <c r="AI197" i="21"/>
  <c r="AI192" i="21"/>
  <c r="AI207" i="21"/>
  <c r="BH14" i="21"/>
  <c r="AL602" i="21"/>
  <c r="BH15" i="21"/>
  <c r="I197" i="21"/>
  <c r="AJ192" i="21"/>
  <c r="AJ207" i="21"/>
  <c r="D192" i="21"/>
  <c r="D207" i="21"/>
  <c r="I198" i="21"/>
  <c r="I199" i="21"/>
  <c r="I205" i="21"/>
  <c r="N197" i="21"/>
  <c r="P15" i="21"/>
  <c r="E197" i="21"/>
  <c r="AD101" i="21"/>
  <c r="AR160" i="21"/>
  <c r="AY34" i="21"/>
  <c r="X192" i="21"/>
  <c r="X207" i="21"/>
  <c r="AD138" i="21"/>
  <c r="AR193" i="21"/>
  <c r="P193" i="21"/>
  <c r="AR40" i="21"/>
  <c r="P399" i="21"/>
  <c r="W198" i="21"/>
  <c r="W199" i="21"/>
  <c r="W205" i="21"/>
  <c r="E198" i="21"/>
  <c r="E199" i="21"/>
  <c r="E205" i="21"/>
  <c r="P195" i="21"/>
  <c r="P198" i="21"/>
  <c r="AD196" i="21"/>
  <c r="O197" i="21"/>
  <c r="AD108" i="21"/>
  <c r="L197" i="21"/>
  <c r="AR15" i="21"/>
  <c r="AR61" i="21"/>
  <c r="D198" i="21"/>
  <c r="D199" i="21"/>
  <c r="D205" i="21"/>
  <c r="G192" i="21"/>
  <c r="G207" i="21"/>
  <c r="G203" i="21"/>
  <c r="P16" i="21"/>
  <c r="U197" i="21"/>
  <c r="U192" i="21"/>
  <c r="U207" i="21"/>
  <c r="AQ203" i="21"/>
  <c r="W197" i="21"/>
  <c r="AC197" i="21"/>
  <c r="AK197" i="21"/>
  <c r="V198" i="21"/>
  <c r="V199" i="21"/>
  <c r="V205" i="21"/>
  <c r="U198" i="21"/>
  <c r="U199" i="21"/>
  <c r="U205" i="21"/>
  <c r="P83" i="21"/>
  <c r="J203" i="21"/>
  <c r="L198" i="21"/>
  <c r="L199" i="21"/>
  <c r="L205" i="21"/>
  <c r="P604" i="21"/>
  <c r="P400" i="21"/>
  <c r="V192" i="21"/>
  <c r="V207" i="21"/>
  <c r="AR159" i="21"/>
  <c r="AD160" i="21"/>
  <c r="AV18" i="21"/>
  <c r="F396" i="21"/>
  <c r="F411" i="21"/>
  <c r="J396" i="21"/>
  <c r="J411" i="21"/>
  <c r="F600" i="21"/>
  <c r="F615" i="21"/>
  <c r="AR567" i="21"/>
  <c r="I407" i="21"/>
  <c r="I396" i="21"/>
  <c r="I411" i="21"/>
  <c r="AH603" i="21"/>
  <c r="AR471" i="21"/>
  <c r="AR469" i="21"/>
  <c r="AR467" i="21"/>
  <c r="AO602" i="21"/>
  <c r="AO605" i="21" s="1"/>
  <c r="AG602" i="21"/>
  <c r="AR461" i="21"/>
  <c r="AR459" i="21"/>
  <c r="AF513" i="21"/>
  <c r="AV43" i="21"/>
  <c r="AR508" i="21"/>
  <c r="AR596" i="21"/>
  <c r="AJ597" i="21"/>
  <c r="AZ49" i="21"/>
  <c r="BH25" i="21"/>
  <c r="AY18" i="21"/>
  <c r="BH16" i="21"/>
  <c r="AR187" i="21"/>
  <c r="O401" i="21"/>
  <c r="E396" i="21"/>
  <c r="E411" i="21"/>
  <c r="AK401" i="21"/>
  <c r="AK402" i="21"/>
  <c r="AK403" i="21"/>
  <c r="AK409" i="21"/>
  <c r="AR224" i="21"/>
  <c r="AR558" i="21"/>
  <c r="AR545" i="21"/>
  <c r="AR534" i="21"/>
  <c r="AJ579" i="21"/>
  <c r="AZ48" i="21"/>
  <c r="AF560" i="21"/>
  <c r="AV46" i="21"/>
  <c r="BH46" i="21"/>
  <c r="AR555" i="21"/>
  <c r="BH4" i="21"/>
  <c r="BH32" i="21"/>
  <c r="H402" i="21"/>
  <c r="H403" i="21"/>
  <c r="H409" i="21"/>
  <c r="H401" i="21"/>
  <c r="AR578" i="21"/>
  <c r="P237" i="21"/>
  <c r="AK601" i="21"/>
  <c r="AM602" i="21"/>
  <c r="AR292" i="21"/>
  <c r="AR291" i="21"/>
  <c r="AJ407" i="21"/>
  <c r="AJ396" i="21"/>
  <c r="AJ411" i="21"/>
  <c r="BG18" i="21"/>
  <c r="F402" i="21"/>
  <c r="F403" i="21"/>
  <c r="F409" i="21"/>
  <c r="G396" i="21"/>
  <c r="G411" i="21"/>
  <c r="H396" i="21"/>
  <c r="H411" i="21"/>
  <c r="J401" i="21"/>
  <c r="AR270" i="21"/>
  <c r="P429" i="21"/>
  <c r="H605" i="21"/>
  <c r="AP571" i="21"/>
  <c r="BF47" i="21"/>
  <c r="BH22" i="21"/>
  <c r="M407" i="21"/>
  <c r="M396" i="21"/>
  <c r="M411" i="21"/>
  <c r="AR368" i="21"/>
  <c r="AJ474" i="21"/>
  <c r="AZ40" i="21"/>
  <c r="AO474" i="21"/>
  <c r="BE40" i="21"/>
  <c r="AG474" i="21"/>
  <c r="AW40" i="21"/>
  <c r="BA18" i="21"/>
  <c r="AR225" i="21"/>
  <c r="AR569" i="21"/>
  <c r="AR604" i="21"/>
  <c r="AR399" i="21"/>
  <c r="P270" i="21"/>
  <c r="L407" i="21"/>
  <c r="AL428" i="21"/>
  <c r="BB37" i="21"/>
  <c r="AL601" i="21"/>
  <c r="AL600" i="21" s="1"/>
  <c r="AL615" i="21" s="1"/>
  <c r="AR426" i="21"/>
  <c r="AN440" i="21"/>
  <c r="BD38" i="21"/>
  <c r="AR468" i="21"/>
  <c r="AR464" i="21"/>
  <c r="AR460" i="21"/>
  <c r="AR502" i="21"/>
  <c r="AR375" i="21"/>
  <c r="AR376" i="21"/>
  <c r="BA34" i="21"/>
  <c r="AK198" i="21"/>
  <c r="AK199" i="21"/>
  <c r="AF402" i="21"/>
  <c r="AF403" i="21"/>
  <c r="AF409" i="21"/>
  <c r="P292" i="21"/>
  <c r="AR609" i="21"/>
  <c r="AR526" i="21"/>
  <c r="AR527" i="21"/>
  <c r="D605" i="21"/>
  <c r="D606" i="21"/>
  <c r="D607" i="21"/>
  <c r="D613" i="21"/>
  <c r="D611" i="21"/>
  <c r="N402" i="21"/>
  <c r="N403" i="21"/>
  <c r="N409" i="21"/>
  <c r="O402" i="21"/>
  <c r="O403" i="21"/>
  <c r="O409" i="21"/>
  <c r="AF396" i="21"/>
  <c r="AF411" i="21"/>
  <c r="AR301" i="21"/>
  <c r="BH33" i="21"/>
  <c r="AR348" i="21"/>
  <c r="AR480" i="21"/>
  <c r="AR479" i="21"/>
  <c r="AH601" i="21"/>
  <c r="BG34" i="21"/>
  <c r="BH26" i="21"/>
  <c r="AR478" i="21"/>
  <c r="AZ18" i="21"/>
  <c r="I600" i="21"/>
  <c r="I615" i="21"/>
  <c r="BH30" i="21"/>
  <c r="AJ440" i="21"/>
  <c r="AZ38" i="21"/>
  <c r="AO495" i="21"/>
  <c r="BE41" i="21"/>
  <c r="AR493" i="21"/>
  <c r="AR487" i="21"/>
  <c r="AR485" i="21"/>
  <c r="AH602" i="21"/>
  <c r="AP602" i="21"/>
  <c r="AI597" i="21"/>
  <c r="AY49" i="21"/>
  <c r="BH28" i="21"/>
  <c r="AK504" i="21"/>
  <c r="BA42" i="21"/>
  <c r="AR549" i="21"/>
  <c r="AR566" i="21"/>
  <c r="AQ579" i="21"/>
  <c r="BG48" i="21"/>
  <c r="AX18" i="21"/>
  <c r="BH8" i="21"/>
  <c r="AR398" i="21"/>
  <c r="AN601" i="21"/>
  <c r="AN611" i="21" s="1"/>
  <c r="AN428" i="21"/>
  <c r="BD37" i="21"/>
  <c r="AN602" i="21"/>
  <c r="AF474" i="21"/>
  <c r="AV40" i="21"/>
  <c r="AI504" i="21"/>
  <c r="AY42" i="21"/>
  <c r="AR546" i="21"/>
  <c r="AR595" i="21"/>
  <c r="AF597" i="21"/>
  <c r="AV49" i="21"/>
  <c r="AR577" i="21"/>
  <c r="AR579" i="21"/>
  <c r="BH21" i="21"/>
  <c r="AF495" i="21"/>
  <c r="AV41" i="21"/>
  <c r="AF579" i="21"/>
  <c r="AV48" i="21"/>
  <c r="AF601" i="21"/>
  <c r="I32" i="37"/>
  <c r="B90" i="34"/>
  <c r="E19" i="33"/>
  <c r="I15" i="37"/>
  <c r="F28" i="37"/>
  <c r="B14" i="34"/>
  <c r="B89" i="34"/>
  <c r="I18" i="37"/>
  <c r="E18" i="37"/>
  <c r="H54" i="37"/>
  <c r="J54" i="37"/>
  <c r="AS15" i="31"/>
  <c r="AS36" i="31"/>
  <c r="AS32" i="31"/>
  <c r="AS22" i="31"/>
  <c r="AS34" i="31"/>
  <c r="AN6" i="29"/>
  <c r="AP6" i="29"/>
  <c r="B8" i="29"/>
  <c r="L13" i="28"/>
  <c r="M13" i="28"/>
  <c r="J13" i="28"/>
  <c r="O13" i="28"/>
  <c r="AE15" i="31"/>
  <c r="AE36" i="31"/>
  <c r="AE32" i="31"/>
  <c r="AE22" i="31"/>
  <c r="AE34" i="31"/>
  <c r="J21" i="30"/>
  <c r="N21" i="30"/>
  <c r="I21" i="30"/>
  <c r="L21" i="30"/>
  <c r="H21" i="30"/>
  <c r="O25" i="30"/>
  <c r="E21" i="30"/>
  <c r="G21" i="30"/>
  <c r="D21" i="30"/>
  <c r="R63" i="12"/>
  <c r="AQ37" i="45"/>
  <c r="C73" i="34"/>
  <c r="AB34" i="31"/>
  <c r="H13" i="20"/>
  <c r="T72" i="26"/>
  <c r="T78" i="26"/>
  <c r="T76" i="26"/>
  <c r="G9" i="19"/>
  <c r="H9" i="19"/>
  <c r="H7" i="19"/>
  <c r="T34" i="31"/>
  <c r="C65" i="34"/>
  <c r="F4" i="29"/>
  <c r="B3" i="11"/>
  <c r="M21" i="30"/>
  <c r="F21" i="30"/>
  <c r="C70" i="34"/>
  <c r="Y34" i="31"/>
  <c r="N27" i="34"/>
  <c r="AD78" i="26"/>
  <c r="X46" i="36"/>
  <c r="N20" i="34"/>
  <c r="W78" i="26"/>
  <c r="N22" i="34"/>
  <c r="Y78" i="26"/>
  <c r="N21" i="34"/>
  <c r="X78" i="26"/>
  <c r="AG78" i="26"/>
  <c r="N30" i="34"/>
  <c r="R25" i="36"/>
  <c r="C72" i="34"/>
  <c r="AA34" i="31"/>
  <c r="K9" i="30"/>
  <c r="L9" i="30"/>
  <c r="G9" i="30"/>
  <c r="H9" i="30"/>
  <c r="O13" i="30"/>
  <c r="M9" i="30"/>
  <c r="N9" i="30"/>
  <c r="E9" i="30"/>
  <c r="F9" i="30"/>
  <c r="F13" i="20"/>
  <c r="J13" i="20"/>
  <c r="AR19" i="36"/>
  <c r="T65" i="26"/>
  <c r="T80" i="26"/>
  <c r="AC34" i="31"/>
  <c r="C74" i="34"/>
  <c r="K21" i="30"/>
  <c r="C21" i="30"/>
  <c r="N29" i="34"/>
  <c r="AF78" i="26"/>
  <c r="AR13" i="36"/>
  <c r="AS19" i="36"/>
  <c r="AS22" i="36"/>
  <c r="AS37" i="36"/>
  <c r="AS70" i="36"/>
  <c r="AQ31" i="36"/>
  <c r="AQ52" i="36"/>
  <c r="AV78" i="26"/>
  <c r="AR28" i="36"/>
  <c r="AP22" i="36"/>
  <c r="AR43" i="36"/>
  <c r="AR7" i="36"/>
  <c r="AS7" i="36"/>
  <c r="AR31" i="36"/>
  <c r="AR46" i="36"/>
  <c r="AR64" i="36"/>
  <c r="AR61" i="36"/>
  <c r="AP52" i="36"/>
  <c r="AP10" i="36"/>
  <c r="AR192" i="21"/>
  <c r="AR207" i="21"/>
  <c r="W192" i="21"/>
  <c r="W207" i="21"/>
  <c r="AD128" i="21"/>
  <c r="E16" i="37"/>
  <c r="AR197" i="21"/>
  <c r="AD61" i="21"/>
  <c r="AF605" i="21"/>
  <c r="AI606" i="21"/>
  <c r="AI607" i="21"/>
  <c r="AI613" i="21"/>
  <c r="AF606" i="21"/>
  <c r="AF607" i="21"/>
  <c r="AF613" i="21"/>
  <c r="AA192" i="21"/>
  <c r="AA207" i="21"/>
  <c r="AJ605" i="21"/>
  <c r="AR597" i="21"/>
  <c r="AA199" i="21"/>
  <c r="AA205" i="21"/>
  <c r="AI600" i="21"/>
  <c r="AI615" i="21"/>
  <c r="AJ606" i="21"/>
  <c r="AJ607" i="21"/>
  <c r="AJ613" i="21"/>
  <c r="AR504" i="21"/>
  <c r="BG50" i="21"/>
  <c r="BG52" i="21"/>
  <c r="AI605" i="21"/>
  <c r="AR453" i="21"/>
  <c r="AK606" i="21"/>
  <c r="AK607" i="21"/>
  <c r="AK613" i="21"/>
  <c r="P606" i="21"/>
  <c r="P607" i="21"/>
  <c r="P613" i="21"/>
  <c r="BH47" i="21"/>
  <c r="AX50" i="21"/>
  <c r="AX52" i="21"/>
  <c r="BA50" i="21"/>
  <c r="BA52" i="21"/>
  <c r="AK605" i="21"/>
  <c r="BH45" i="21"/>
  <c r="AQ606" i="21"/>
  <c r="AQ607" i="21"/>
  <c r="AQ613" i="21"/>
  <c r="AQ605" i="21"/>
  <c r="AQ600" i="21"/>
  <c r="AQ615" i="21"/>
  <c r="AR505" i="21"/>
  <c r="AR580" i="21"/>
  <c r="AR603" i="21"/>
  <c r="AR440" i="21"/>
  <c r="S199" i="21"/>
  <c r="S205" i="21"/>
  <c r="S203" i="21"/>
  <c r="AY50" i="21"/>
  <c r="AY52" i="21"/>
  <c r="BH49" i="21"/>
  <c r="AJ600" i="21"/>
  <c r="AJ615" i="21"/>
  <c r="AG600" i="21"/>
  <c r="AG615" i="21"/>
  <c r="AW50" i="21"/>
  <c r="AR441" i="21"/>
  <c r="AR571" i="21"/>
  <c r="AR475" i="21"/>
  <c r="P401" i="21"/>
  <c r="P605" i="21"/>
  <c r="AZ50" i="21"/>
  <c r="AZ52" i="21"/>
  <c r="BH48" i="21"/>
  <c r="AR602" i="21"/>
  <c r="AR198" i="21"/>
  <c r="AR199" i="21"/>
  <c r="AR205" i="21"/>
  <c r="BH37" i="21"/>
  <c r="AK205" i="21"/>
  <c r="AR396" i="21"/>
  <c r="AR411" i="21"/>
  <c r="AR551" i="21"/>
  <c r="BH38" i="21"/>
  <c r="AJ205" i="21"/>
  <c r="AR496" i="21"/>
  <c r="AR495" i="21"/>
  <c r="AH600" i="21"/>
  <c r="AH615" i="21"/>
  <c r="AH611" i="21"/>
  <c r="AV50" i="21"/>
  <c r="AV52" i="21"/>
  <c r="P402" i="21"/>
  <c r="P403" i="21"/>
  <c r="P409" i="21"/>
  <c r="AR429" i="21"/>
  <c r="AR428" i="21"/>
  <c r="AR601" i="21"/>
  <c r="AR560" i="21"/>
  <c r="AR561" i="21"/>
  <c r="AR598" i="21"/>
  <c r="P203" i="21"/>
  <c r="P199" i="21"/>
  <c r="P205" i="21"/>
  <c r="AK600" i="21"/>
  <c r="AK615" i="21"/>
  <c r="AK611" i="21"/>
  <c r="AR513" i="21"/>
  <c r="AR514" i="21"/>
  <c r="AQ205" i="21"/>
  <c r="AF600" i="21"/>
  <c r="AF615" i="21"/>
  <c r="AF611" i="21"/>
  <c r="AH605" i="21"/>
  <c r="AH606" i="21"/>
  <c r="AH607" i="21"/>
  <c r="AH613" i="21"/>
  <c r="AR474" i="21"/>
  <c r="AR203" i="21"/>
  <c r="P197" i="21"/>
  <c r="AR402" i="21"/>
  <c r="AR403" i="21"/>
  <c r="AR409" i="21"/>
  <c r="AR401" i="21"/>
  <c r="BH42" i="21"/>
  <c r="P192" i="21"/>
  <c r="P207" i="21"/>
  <c r="BH41" i="21"/>
  <c r="BH40" i="21"/>
  <c r="AR572" i="21"/>
  <c r="AR552" i="21"/>
  <c r="AG606" i="21"/>
  <c r="AG607" i="21"/>
  <c r="AG613" i="21"/>
  <c r="AG605" i="21"/>
  <c r="I21" i="37"/>
  <c r="I30" i="37"/>
  <c r="O9" i="30"/>
  <c r="N31" i="34"/>
  <c r="O21" i="30"/>
  <c r="F8" i="29"/>
  <c r="AN8" i="29"/>
  <c r="AN4" i="29"/>
  <c r="C76" i="34"/>
  <c r="E25" i="37"/>
  <c r="E22" i="37"/>
  <c r="I22" i="37"/>
  <c r="AR605" i="21"/>
  <c r="P396" i="21"/>
  <c r="P411" i="21"/>
  <c r="AR606" i="21"/>
  <c r="AR607" i="21"/>
  <c r="AR613" i="21"/>
  <c r="AR611" i="21"/>
  <c r="AR600" i="21"/>
  <c r="AR615" i="21"/>
  <c r="AK9" i="29"/>
  <c r="I29" i="37"/>
  <c r="P600" i="21"/>
  <c r="P615" i="21"/>
  <c r="F20" i="42"/>
  <c r="E4" i="33"/>
  <c r="L4" i="33" s="1"/>
  <c r="C20" i="42"/>
  <c r="AJ9" i="29"/>
  <c r="C89" i="34"/>
  <c r="D20" i="42"/>
  <c r="C90" i="34"/>
  <c r="G20" i="42"/>
  <c r="E20" i="42"/>
  <c r="AD183" i="21"/>
  <c r="AD186" i="21"/>
  <c r="AD193" i="21"/>
  <c r="AD199" i="21"/>
  <c r="AD205" i="21"/>
  <c r="R186" i="21"/>
  <c r="AD180" i="21"/>
  <c r="AD187" i="21"/>
  <c r="AD179" i="21"/>
  <c r="AD194" i="21"/>
  <c r="AD198" i="21"/>
  <c r="AS34" i="36"/>
  <c r="AS25" i="36"/>
  <c r="X37" i="36"/>
  <c r="AM22" i="36"/>
  <c r="AP37" i="36"/>
  <c r="AP34" i="36"/>
  <c r="AP25" i="36"/>
  <c r="AP70" i="36"/>
  <c r="AM52" i="36"/>
  <c r="X67" i="36"/>
  <c r="V13" i="36"/>
  <c r="AN73" i="36"/>
  <c r="W19" i="36"/>
  <c r="W46" i="36"/>
  <c r="V64" i="36"/>
  <c r="X34" i="36"/>
  <c r="AQ64" i="36"/>
  <c r="AQ61" i="36"/>
  <c r="U7" i="36"/>
  <c r="AQ10" i="36"/>
  <c r="S73" i="36"/>
  <c r="AS64" i="36"/>
  <c r="AS61" i="36"/>
  <c r="S31" i="36"/>
  <c r="AP13" i="36"/>
  <c r="AP19" i="36"/>
  <c r="AP43" i="36"/>
  <c r="AP7" i="36"/>
  <c r="S19" i="36"/>
  <c r="AM64" i="36"/>
  <c r="AP61" i="36"/>
  <c r="U31" i="36"/>
  <c r="AQ19" i="36"/>
  <c r="AQ43" i="36"/>
  <c r="AQ46" i="36"/>
  <c r="AQ67" i="36"/>
  <c r="U61" i="36"/>
  <c r="S52" i="36"/>
  <c r="U22" i="36"/>
  <c r="AM28" i="36"/>
  <c r="AQ25" i="36"/>
  <c r="AM70" i="36"/>
  <c r="R28" i="36"/>
  <c r="X13" i="36"/>
  <c r="W10" i="36"/>
  <c r="R31" i="36"/>
  <c r="AN52" i="36"/>
  <c r="S67" i="36"/>
  <c r="S61" i="36"/>
  <c r="AR67" i="36"/>
  <c r="W37" i="36"/>
  <c r="V58" i="36"/>
  <c r="AS13" i="36"/>
  <c r="AN19" i="36"/>
  <c r="AS43" i="36"/>
  <c r="AN7" i="36"/>
  <c r="AN31" i="36"/>
  <c r="AS67" i="36"/>
  <c r="V34" i="36"/>
  <c r="W52" i="4"/>
  <c r="W55" i="4" s="1"/>
  <c r="AC199" i="21"/>
  <c r="AC205" i="21"/>
  <c r="AD203" i="21"/>
  <c r="AD197" i="21"/>
  <c r="AM10" i="36"/>
  <c r="R37" i="36"/>
  <c r="AQ13" i="36"/>
  <c r="AM31" i="36"/>
  <c r="AS31" i="36"/>
  <c r="AN25" i="36"/>
  <c r="AM46" i="36"/>
  <c r="AS46" i="36"/>
  <c r="AN70" i="36"/>
  <c r="AP67" i="36"/>
  <c r="AN67" i="36"/>
  <c r="X10" i="36"/>
  <c r="V43" i="36"/>
  <c r="R64" i="36"/>
  <c r="V22" i="36"/>
  <c r="X25" i="36"/>
  <c r="V19" i="36"/>
  <c r="S58" i="36"/>
  <c r="S7" i="36"/>
  <c r="U58" i="36"/>
  <c r="U19" i="36"/>
  <c r="R73" i="36"/>
  <c r="AM58" i="36"/>
  <c r="AQ28" i="36"/>
  <c r="AM7" i="36"/>
  <c r="S37" i="36"/>
  <c r="X52" i="36"/>
  <c r="W13" i="36"/>
  <c r="S64" i="36"/>
  <c r="S43" i="36"/>
  <c r="AQ70" i="36"/>
  <c r="AM13" i="36"/>
  <c r="AR22" i="36"/>
  <c r="AR34" i="36"/>
  <c r="AM25" i="36"/>
  <c r="AN13" i="36"/>
  <c r="R34" i="36"/>
  <c r="S28" i="36"/>
  <c r="AN28" i="36"/>
  <c r="AS52" i="36"/>
  <c r="AS10" i="36"/>
  <c r="AN10" i="36"/>
  <c r="V7" i="36"/>
  <c r="R13" i="36"/>
  <c r="U43" i="36"/>
  <c r="R61" i="36"/>
  <c r="V10" i="36"/>
  <c r="S22" i="36"/>
  <c r="AM37" i="36"/>
  <c r="R46" i="36"/>
  <c r="I16" i="38"/>
  <c r="S25" i="36"/>
  <c r="X7" i="36"/>
  <c r="X31" i="36"/>
  <c r="AN58" i="36"/>
  <c r="AN43" i="36"/>
  <c r="S46" i="36"/>
  <c r="S10" i="36"/>
  <c r="X22" i="36"/>
  <c r="AP58" i="36"/>
  <c r="Y16" i="38"/>
  <c r="AF16" i="38"/>
  <c r="AN37" i="36"/>
  <c r="AS58" i="36"/>
  <c r="AR52" i="36"/>
  <c r="AN64" i="36"/>
  <c r="AN46" i="36"/>
  <c r="AP31" i="36"/>
  <c r="S13" i="36"/>
  <c r="W58" i="36"/>
  <c r="AQ58" i="36"/>
  <c r="AP64" i="36"/>
  <c r="AM67" i="36"/>
  <c r="AP46" i="36"/>
  <c r="AQ7" i="36"/>
  <c r="AM19" i="36"/>
  <c r="U64" i="36"/>
  <c r="U13" i="36"/>
  <c r="V61" i="36"/>
  <c r="W22" i="36"/>
  <c r="S34" i="36"/>
  <c r="V31" i="36"/>
  <c r="R22" i="36"/>
  <c r="AS73" i="36"/>
  <c r="AR25" i="36"/>
  <c r="AN34" i="36"/>
  <c r="AM43" i="36"/>
  <c r="R19" i="36"/>
  <c r="W64" i="36"/>
  <c r="R10" i="36"/>
  <c r="R7" i="36"/>
  <c r="X19" i="36"/>
  <c r="AP73" i="36"/>
  <c r="R58" i="36"/>
  <c r="W7" i="36"/>
  <c r="AN61" i="36"/>
  <c r="AR70" i="36"/>
  <c r="AM34" i="36"/>
  <c r="AR37" i="36"/>
  <c r="AN22" i="36"/>
  <c r="AR10" i="36"/>
  <c r="AM61" i="36"/>
  <c r="R43" i="36"/>
  <c r="W43" i="36"/>
  <c r="AB22" i="4"/>
  <c r="D22" i="49"/>
  <c r="C23" i="48"/>
  <c r="C24" i="49"/>
  <c r="C22" i="49"/>
  <c r="C7" i="49"/>
  <c r="D23" i="48"/>
  <c r="D24" i="48"/>
  <c r="C24" i="48"/>
  <c r="D25" i="49"/>
  <c r="C25" i="49"/>
  <c r="C38" i="49" s="1"/>
  <c r="X52" i="4"/>
  <c r="X55" i="4" s="1"/>
  <c r="C23" i="49"/>
  <c r="AD52" i="4"/>
  <c r="AD55" i="4" s="1"/>
  <c r="C20" i="49"/>
  <c r="C27" i="49" s="1"/>
  <c r="C20" i="48"/>
  <c r="C22" i="48"/>
  <c r="C21" i="48"/>
  <c r="C25" i="48"/>
  <c r="D23" i="49"/>
  <c r="E15" i="37"/>
  <c r="E21" i="37"/>
  <c r="Z63" i="24"/>
  <c r="I20" i="37"/>
  <c r="E20" i="37"/>
  <c r="C6" i="48"/>
  <c r="H6" i="48" s="1"/>
  <c r="C4" i="48"/>
  <c r="C8" i="48"/>
  <c r="T8" i="48" s="1"/>
  <c r="C5" i="48"/>
  <c r="I26" i="37"/>
  <c r="C3" i="48"/>
  <c r="C7" i="48"/>
  <c r="T7" i="48" s="1"/>
  <c r="I22" i="4"/>
  <c r="G49" i="18"/>
  <c r="AB4" i="29"/>
  <c r="AR44" i="44"/>
  <c r="AS7" i="44"/>
  <c r="AR24" i="44"/>
  <c r="AA22" i="4"/>
  <c r="V4" i="29"/>
  <c r="AS27" i="51"/>
  <c r="AL64" i="24"/>
  <c r="AL75" i="24" s="1"/>
  <c r="AM44" i="44"/>
  <c r="AL44" i="44"/>
  <c r="AJ44" i="51"/>
  <c r="AJ44" i="44"/>
  <c r="AN44" i="51"/>
  <c r="AI44" i="51"/>
  <c r="AI44" i="44"/>
  <c r="AQ44" i="51"/>
  <c r="AQ44" i="44"/>
  <c r="AH44" i="51"/>
  <c r="AH44" i="44"/>
  <c r="AK44" i="51"/>
  <c r="AK44" i="44"/>
  <c r="AO44" i="51"/>
  <c r="AO44" i="44"/>
  <c r="AG44" i="51"/>
  <c r="AG44" i="44"/>
  <c r="AS24" i="51"/>
  <c r="AS25" i="51"/>
  <c r="AQ32" i="51"/>
  <c r="O32" i="51"/>
  <c r="L40" i="51"/>
  <c r="Q48" i="51"/>
  <c r="AE27" i="51"/>
  <c r="AE48" i="51"/>
  <c r="W40" i="51"/>
  <c r="S32" i="51"/>
  <c r="AS40" i="51"/>
  <c r="AB40" i="51"/>
  <c r="T40" i="51"/>
  <c r="K40" i="51"/>
  <c r="Z40" i="51"/>
  <c r="K27" i="51"/>
  <c r="K48" i="51"/>
  <c r="AG32" i="51"/>
  <c r="AJ32" i="51"/>
  <c r="F40" i="51"/>
  <c r="AL40" i="51"/>
  <c r="AC40" i="51"/>
  <c r="U40" i="51"/>
  <c r="AK40" i="51"/>
  <c r="AR40" i="51"/>
  <c r="S40" i="51"/>
  <c r="AM32" i="51"/>
  <c r="AD32" i="51"/>
  <c r="V27" i="51"/>
  <c r="V48" i="51"/>
  <c r="M32" i="51"/>
  <c r="E32" i="51"/>
  <c r="N51" i="17"/>
  <c r="H52" i="4"/>
  <c r="H55" i="4" s="1"/>
  <c r="M51" i="17"/>
  <c r="M52" i="4"/>
  <c r="M55" i="4" s="1"/>
  <c r="Q48" i="44"/>
  <c r="AB33" i="44"/>
  <c r="AB34" i="44"/>
  <c r="AB46" i="44"/>
  <c r="AA39" i="36"/>
  <c r="AF39" i="36"/>
  <c r="AN39" i="36" s="1"/>
  <c r="AB39" i="36"/>
  <c r="AJ39" i="36"/>
  <c r="AC39" i="36"/>
  <c r="AQ39" i="36" s="1"/>
  <c r="AG39" i="36"/>
  <c r="Z39" i="36"/>
  <c r="AP39" i="36" s="1"/>
  <c r="AT39" i="36" s="1"/>
  <c r="AK39" i="36"/>
  <c r="AK41" i="36" s="1"/>
  <c r="AD39" i="36"/>
  <c r="AH39" i="36"/>
  <c r="AE39" i="36"/>
  <c r="AF7" i="4"/>
  <c r="Y3" i="29"/>
  <c r="M33" i="44"/>
  <c r="AI4" i="29"/>
  <c r="Q28" i="17"/>
  <c r="G49" i="17"/>
  <c r="X7" i="29"/>
  <c r="Y7" i="29"/>
  <c r="AA35" i="4"/>
  <c r="I35" i="4"/>
  <c r="C4" i="35"/>
  <c r="K3" i="35" s="1"/>
  <c r="K31" i="35" s="1"/>
  <c r="H51" i="36"/>
  <c r="AE7" i="4"/>
  <c r="X16" i="4"/>
  <c r="I39" i="36"/>
  <c r="AJ3" i="29"/>
  <c r="AB6" i="29"/>
  <c r="O6" i="4"/>
  <c r="B19" i="37"/>
  <c r="B18" i="37"/>
  <c r="D18" i="37" s="1"/>
  <c r="E39" i="36"/>
  <c r="R39" i="36" s="1"/>
  <c r="L8" i="4"/>
  <c r="G6" i="4"/>
  <c r="N52" i="4"/>
  <c r="N55" i="4" s="1"/>
  <c r="P51" i="18"/>
  <c r="P52" i="4"/>
  <c r="P55" i="4" s="1"/>
  <c r="Q44" i="44"/>
  <c r="AS33" i="51"/>
  <c r="AK32" i="51"/>
  <c r="AJ33" i="51"/>
  <c r="AJ34" i="51"/>
  <c r="AI33" i="51"/>
  <c r="AI34" i="51"/>
  <c r="AB33" i="51"/>
  <c r="AB34" i="51"/>
  <c r="AB46" i="51"/>
  <c r="AA33" i="51"/>
  <c r="AA34" i="51"/>
  <c r="AA46" i="51"/>
  <c r="T32" i="51"/>
  <c r="S27" i="51"/>
  <c r="S48" i="51"/>
  <c r="K32" i="51"/>
  <c r="J33" i="51"/>
  <c r="J34" i="51"/>
  <c r="J46" i="51"/>
  <c r="AQ27" i="51"/>
  <c r="AQ48" i="51"/>
  <c r="AP33" i="51"/>
  <c r="AO32" i="51"/>
  <c r="AH32" i="51"/>
  <c r="AG33" i="51"/>
  <c r="AG34" i="51"/>
  <c r="AE32" i="51"/>
  <c r="Y32" i="51"/>
  <c r="W33" i="51"/>
  <c r="W34" i="51"/>
  <c r="W46" i="51"/>
  <c r="Q33" i="51"/>
  <c r="Q34" i="51"/>
  <c r="Q46" i="51"/>
  <c r="P32" i="51"/>
  <c r="O33" i="51"/>
  <c r="O34" i="51"/>
  <c r="O46" i="51"/>
  <c r="N33" i="51"/>
  <c r="N34" i="51"/>
  <c r="N46" i="51"/>
  <c r="H32" i="51"/>
  <c r="G33" i="51"/>
  <c r="G34" i="51"/>
  <c r="G46" i="51"/>
  <c r="F32" i="51"/>
  <c r="J27" i="51"/>
  <c r="J48" i="51"/>
  <c r="AQ40" i="51"/>
  <c r="Q40" i="51"/>
  <c r="AM40" i="51"/>
  <c r="AE40" i="51"/>
  <c r="AD40" i="51"/>
  <c r="V40" i="51"/>
  <c r="M40" i="51"/>
  <c r="H40" i="51"/>
  <c r="H33" i="51"/>
  <c r="H34" i="51"/>
  <c r="H46" i="51"/>
  <c r="W27" i="51"/>
  <c r="W48" i="51"/>
  <c r="AH40" i="51"/>
  <c r="Y40" i="51"/>
  <c r="P40" i="51"/>
  <c r="AO40" i="51"/>
  <c r="AG40" i="51"/>
  <c r="X40" i="51"/>
  <c r="O40" i="51"/>
  <c r="G40" i="51"/>
  <c r="AD27" i="51"/>
  <c r="AD48" i="51"/>
  <c r="P27" i="51"/>
  <c r="P48" i="51"/>
  <c r="AS32" i="51"/>
  <c r="E27" i="51"/>
  <c r="E48" i="51"/>
  <c r="H27" i="51"/>
  <c r="H48" i="51"/>
  <c r="S33" i="51"/>
  <c r="S34" i="51"/>
  <c r="S46" i="51"/>
  <c r="AN40" i="51"/>
  <c r="N40" i="51"/>
  <c r="E40" i="51"/>
  <c r="K33" i="51"/>
  <c r="K34" i="51"/>
  <c r="K46" i="51"/>
  <c r="AA32" i="51"/>
  <c r="AH27" i="51"/>
  <c r="AP32" i="51"/>
  <c r="AG27" i="51"/>
  <c r="X27" i="51"/>
  <c r="X48" i="51"/>
  <c r="G32" i="51"/>
  <c r="AL33" i="51"/>
  <c r="AL34" i="51"/>
  <c r="L33" i="51"/>
  <c r="L34" i="51"/>
  <c r="L46" i="51"/>
  <c r="AJ27" i="51"/>
  <c r="N32" i="51"/>
  <c r="AK33" i="51"/>
  <c r="AK34" i="51"/>
  <c r="J32" i="51"/>
  <c r="O27" i="51"/>
  <c r="O48" i="51"/>
  <c r="AO27" i="51"/>
  <c r="Y27" i="51"/>
  <c r="Y48" i="51"/>
  <c r="AO33" i="51"/>
  <c r="AO34" i="51"/>
  <c r="AM33" i="51"/>
  <c r="AM34" i="51"/>
  <c r="W32" i="51"/>
  <c r="AL32" i="51"/>
  <c r="AC27" i="51"/>
  <c r="AC48" i="51"/>
  <c r="U32" i="51"/>
  <c r="L27" i="51"/>
  <c r="L48" i="51"/>
  <c r="AR32" i="51"/>
  <c r="AI32" i="51"/>
  <c r="Z33" i="51"/>
  <c r="Z34" i="51"/>
  <c r="Z46" i="51"/>
  <c r="Q32" i="51"/>
  <c r="I27" i="51"/>
  <c r="I48" i="51"/>
  <c r="AJ40" i="51"/>
  <c r="AA40" i="51"/>
  <c r="J40" i="51"/>
  <c r="AI40" i="51"/>
  <c r="I40" i="51"/>
  <c r="AR44" i="51"/>
  <c r="AR27" i="51"/>
  <c r="L44" i="51"/>
  <c r="AC32" i="51"/>
  <c r="AL27" i="51"/>
  <c r="U33" i="51"/>
  <c r="U34" i="51"/>
  <c r="U46" i="51"/>
  <c r="I32" i="51"/>
  <c r="Z32" i="51"/>
  <c r="Z27" i="51"/>
  <c r="Z48" i="51"/>
  <c r="F27" i="51"/>
  <c r="F48" i="51"/>
  <c r="P44" i="51"/>
  <c r="AR33" i="51"/>
  <c r="AR34" i="51"/>
  <c r="T27" i="51"/>
  <c r="T48" i="51"/>
  <c r="AH33" i="51"/>
  <c r="AH34" i="51"/>
  <c r="G27" i="51"/>
  <c r="G48" i="51"/>
  <c r="AA27" i="51"/>
  <c r="AA48" i="51"/>
  <c r="AE33" i="51"/>
  <c r="AE34" i="51"/>
  <c r="AE46" i="51"/>
  <c r="M33" i="51"/>
  <c r="M34" i="51"/>
  <c r="M46" i="51"/>
  <c r="L32" i="51"/>
  <c r="AM44" i="51"/>
  <c r="AA44" i="51"/>
  <c r="K44" i="51"/>
  <c r="M27" i="51"/>
  <c r="M48" i="51"/>
  <c r="T33" i="51"/>
  <c r="T34" i="51"/>
  <c r="T46" i="51"/>
  <c r="AC33" i="51"/>
  <c r="AC34" i="51"/>
  <c r="AC46" i="51"/>
  <c r="U27" i="51"/>
  <c r="U48" i="51"/>
  <c r="AI27" i="51"/>
  <c r="V32" i="51"/>
  <c r="X32" i="51"/>
  <c r="N27" i="51"/>
  <c r="N48" i="51"/>
  <c r="Y44" i="51"/>
  <c r="I33" i="51"/>
  <c r="I34" i="51"/>
  <c r="I46" i="51"/>
  <c r="AQ33" i="51"/>
  <c r="AQ34" i="51"/>
  <c r="AB27" i="51"/>
  <c r="AB48" i="51"/>
  <c r="P33" i="51"/>
  <c r="P34" i="51"/>
  <c r="P46" i="51"/>
  <c r="AN27" i="51"/>
  <c r="AD33" i="51"/>
  <c r="AD34" i="51"/>
  <c r="AD46" i="51"/>
  <c r="E33" i="51"/>
  <c r="E34" i="51"/>
  <c r="E46" i="51"/>
  <c r="AL44" i="51"/>
  <c r="N44" i="51"/>
  <c r="AM27" i="51"/>
  <c r="AB32" i="51"/>
  <c r="V33" i="51"/>
  <c r="V34" i="51"/>
  <c r="V46" i="51"/>
  <c r="Q44" i="51"/>
  <c r="AK27" i="51"/>
  <c r="F33" i="51"/>
  <c r="F34" i="51"/>
  <c r="F46" i="51"/>
  <c r="X33" i="51"/>
  <c r="X34" i="51"/>
  <c r="X46" i="51"/>
  <c r="W32" i="44"/>
  <c r="Y33" i="51"/>
  <c r="Y34" i="51"/>
  <c r="Y46" i="51"/>
  <c r="AG3" i="29"/>
  <c r="B33" i="35"/>
  <c r="D33" i="35" s="1"/>
  <c r="H33" i="36"/>
  <c r="H35" i="36" s="1"/>
  <c r="C41" i="35"/>
  <c r="AE3" i="29"/>
  <c r="AA33" i="36"/>
  <c r="AA35" i="36" s="1"/>
  <c r="C25" i="35"/>
  <c r="P39" i="36"/>
  <c r="N39" i="36"/>
  <c r="X39" i="36" s="1"/>
  <c r="AD16" i="4"/>
  <c r="G39" i="36"/>
  <c r="O33" i="36"/>
  <c r="L39" i="36"/>
  <c r="K33" i="36"/>
  <c r="O39" i="36"/>
  <c r="AG33" i="36"/>
  <c r="AG35" i="36" s="1"/>
  <c r="AD6" i="29"/>
  <c r="P6" i="4"/>
  <c r="K39" i="36"/>
  <c r="S39" i="36" s="1"/>
  <c r="J39" i="36"/>
  <c r="F39" i="36"/>
  <c r="N12" i="17"/>
  <c r="N99" i="17" s="1"/>
  <c r="AK64" i="24"/>
  <c r="AK75" i="24" s="1"/>
  <c r="H39" i="36"/>
  <c r="V39" i="36" s="1"/>
  <c r="M39" i="36"/>
  <c r="M41" i="36" s="1"/>
  <c r="N18" i="4"/>
  <c r="W22" i="4"/>
  <c r="AB29" i="4"/>
  <c r="AF23" i="4"/>
  <c r="AP27" i="51"/>
  <c r="AP40" i="51"/>
  <c r="AN33" i="51"/>
  <c r="AN34" i="51"/>
  <c r="AN32" i="51"/>
  <c r="K40" i="44"/>
  <c r="AS29" i="44"/>
  <c r="Y198" i="21"/>
  <c r="G40" i="44"/>
  <c r="P40" i="44"/>
  <c r="E25" i="48"/>
  <c r="AS30" i="44"/>
  <c r="J40" i="44"/>
  <c r="AA40" i="44"/>
  <c r="I40" i="44"/>
  <c r="Z40" i="44"/>
  <c r="M57" i="36"/>
  <c r="M59" i="36" s="1"/>
  <c r="H58" i="17"/>
  <c r="X32" i="44"/>
  <c r="O33" i="44"/>
  <c r="O34" i="44"/>
  <c r="O46" i="44"/>
  <c r="I32" i="44"/>
  <c r="AN28" i="44"/>
  <c r="AN44" i="44"/>
  <c r="AB40" i="44"/>
  <c r="W40" i="44"/>
  <c r="M40" i="44"/>
  <c r="E23" i="49"/>
  <c r="AS31" i="44"/>
  <c r="S4" i="29"/>
  <c r="J22" i="4"/>
  <c r="AH4" i="29"/>
  <c r="AK6" i="36"/>
  <c r="AK8" i="36" s="1"/>
  <c r="AC23" i="4"/>
  <c r="AF52" i="4"/>
  <c r="AF55" i="4" s="1"/>
  <c r="C42" i="34"/>
  <c r="G51" i="17"/>
  <c r="T51" i="17" s="1"/>
  <c r="G52" i="4"/>
  <c r="T52" i="4" s="1"/>
  <c r="T55" i="4" s="1"/>
  <c r="L33" i="44"/>
  <c r="L34" i="44"/>
  <c r="L46" i="44"/>
  <c r="AG22" i="4"/>
  <c r="AD6" i="36"/>
  <c r="AD8" i="36" s="1"/>
  <c r="H6" i="36"/>
  <c r="V6" i="36" s="1"/>
  <c r="AG3" i="36"/>
  <c r="Z7" i="29"/>
  <c r="G6" i="36"/>
  <c r="G8" i="36" s="1"/>
  <c r="AF4" i="29"/>
  <c r="T4" i="29"/>
  <c r="V29" i="4"/>
  <c r="R28" i="17"/>
  <c r="B8" i="35"/>
  <c r="D8" i="35" s="1"/>
  <c r="N7" i="29"/>
  <c r="X22" i="4"/>
  <c r="P3" i="36"/>
  <c r="J27" i="36"/>
  <c r="J29" i="36" s="1"/>
  <c r="E3" i="36"/>
  <c r="AJ7" i="29"/>
  <c r="N23" i="4"/>
  <c r="N49" i="18"/>
  <c r="AA4" i="29"/>
  <c r="W23" i="4"/>
  <c r="O7" i="29"/>
  <c r="H22" i="4"/>
  <c r="AI7" i="29"/>
  <c r="AE22" i="4"/>
  <c r="AH21" i="36"/>
  <c r="AH23" i="36" s="1"/>
  <c r="H3" i="36"/>
  <c r="AC3" i="36"/>
  <c r="AA3" i="36"/>
  <c r="J3" i="36"/>
  <c r="G3" i="36"/>
  <c r="K3" i="36"/>
  <c r="N3" i="36"/>
  <c r="M3" i="36"/>
  <c r="C12" i="37"/>
  <c r="Y29" i="4"/>
  <c r="P6" i="36"/>
  <c r="P8" i="36" s="1"/>
  <c r="O22" i="4"/>
  <c r="L58" i="17"/>
  <c r="L58" i="18"/>
  <c r="N6" i="36"/>
  <c r="N8" i="36" s="1"/>
  <c r="X8" i="36" s="1"/>
  <c r="AJ6" i="36"/>
  <c r="AJ8" i="36" s="1"/>
  <c r="K6" i="36"/>
  <c r="S6" i="36" s="1"/>
  <c r="AA6" i="36"/>
  <c r="AA8" i="36" s="1"/>
  <c r="AG6" i="36"/>
  <c r="AG8" i="36" s="1"/>
  <c r="AI6" i="36"/>
  <c r="AI8" i="36" s="1"/>
  <c r="AS8" i="36" s="1"/>
  <c r="I6" i="36"/>
  <c r="I8" i="36" s="1"/>
  <c r="E6" i="36"/>
  <c r="E8" i="36" s="1"/>
  <c r="R8" i="36" s="1"/>
  <c r="O6" i="36"/>
  <c r="O8" i="36" s="1"/>
  <c r="J6" i="36"/>
  <c r="J8" i="36" s="1"/>
  <c r="L6" i="36"/>
  <c r="L8" i="36" s="1"/>
  <c r="AE6" i="36"/>
  <c r="AE8" i="36" s="1"/>
  <c r="AF6" i="36"/>
  <c r="AF8" i="36" s="1"/>
  <c r="AR8" i="36" s="1"/>
  <c r="AH7" i="29"/>
  <c r="M6" i="36"/>
  <c r="M8" i="36" s="1"/>
  <c r="AB6" i="36"/>
  <c r="AB8" i="36" s="1"/>
  <c r="AC6" i="36"/>
  <c r="AC8" i="36" s="1"/>
  <c r="AQ8" i="36" s="1"/>
  <c r="AH6" i="36"/>
  <c r="AH8" i="36" s="1"/>
  <c r="F6" i="36"/>
  <c r="F8" i="36" s="1"/>
  <c r="R49" i="18"/>
  <c r="G26" i="4"/>
  <c r="AD7" i="29"/>
  <c r="Z22" i="4"/>
  <c r="C10" i="37"/>
  <c r="I10" i="37" s="1"/>
  <c r="AF29" i="4"/>
  <c r="G23" i="4"/>
  <c r="N4" i="29"/>
  <c r="AB57" i="36"/>
  <c r="AB59" i="36" s="1"/>
  <c r="B26" i="37"/>
  <c r="L57" i="36"/>
  <c r="L59" i="36" s="1"/>
  <c r="E40" i="44"/>
  <c r="L40" i="44"/>
  <c r="AN25" i="44"/>
  <c r="T40" i="44"/>
  <c r="X40" i="44"/>
  <c r="AS9" i="44"/>
  <c r="AS28" i="44"/>
  <c r="AS44" i="44"/>
  <c r="Y33" i="44"/>
  <c r="Y34" i="44"/>
  <c r="Y46" i="44"/>
  <c r="AN24" i="44"/>
  <c r="V40" i="44"/>
  <c r="O40" i="44"/>
  <c r="Q40" i="44"/>
  <c r="Y40" i="44"/>
  <c r="G33" i="44"/>
  <c r="G34" i="44"/>
  <c r="G46" i="44"/>
  <c r="AE27" i="44"/>
  <c r="AE48" i="44"/>
  <c r="AE33" i="44"/>
  <c r="AE34" i="44"/>
  <c r="AE46" i="44"/>
  <c r="AK40" i="44"/>
  <c r="AG40" i="44"/>
  <c r="AR33" i="44"/>
  <c r="AR34" i="44"/>
  <c r="X33" i="44"/>
  <c r="X34" i="44"/>
  <c r="X46" i="44"/>
  <c r="N48" i="18"/>
  <c r="AB27" i="44"/>
  <c r="AB48" i="44"/>
  <c r="AB32" i="44"/>
  <c r="I33" i="44"/>
  <c r="I34" i="44"/>
  <c r="I46" i="44"/>
  <c r="X27" i="44"/>
  <c r="X48" i="44"/>
  <c r="AR32" i="44"/>
  <c r="AH27" i="44"/>
  <c r="O32" i="44"/>
  <c r="Y32" i="44"/>
  <c r="AE40" i="44"/>
  <c r="AI33" i="44"/>
  <c r="AI34" i="44"/>
  <c r="G15" i="36"/>
  <c r="AB15" i="36"/>
  <c r="M13" i="4"/>
  <c r="AE16" i="4"/>
  <c r="AI3" i="29"/>
  <c r="AF6" i="29"/>
  <c r="AB7" i="4"/>
  <c r="O18" i="4"/>
  <c r="O58" i="4" s="1"/>
  <c r="O12" i="17"/>
  <c r="O99" i="17" s="1"/>
  <c r="E20" i="48"/>
  <c r="E21" i="48"/>
  <c r="E22" i="49"/>
  <c r="D22" i="48"/>
  <c r="E24" i="49"/>
  <c r="E20" i="49"/>
  <c r="E33" i="49" s="1"/>
  <c r="E40" i="49" s="1"/>
  <c r="E7" i="49"/>
  <c r="E22" i="48"/>
  <c r="D20" i="49"/>
  <c r="C8" i="28"/>
  <c r="C10" i="28" s="1"/>
  <c r="S40" i="44"/>
  <c r="AI32" i="44"/>
  <c r="F40" i="44"/>
  <c r="AH32" i="44"/>
  <c r="H40" i="44"/>
  <c r="U40" i="44"/>
  <c r="N40" i="44"/>
  <c r="AR27" i="44"/>
  <c r="O27" i="44"/>
  <c r="O48" i="44"/>
  <c r="AI27" i="44"/>
  <c r="AM40" i="44"/>
  <c r="V33" i="44"/>
  <c r="V34" i="44"/>
  <c r="V46" i="44"/>
  <c r="M34" i="44"/>
  <c r="M46" i="44"/>
  <c r="E33" i="44"/>
  <c r="E34" i="44"/>
  <c r="E46" i="44"/>
  <c r="Q33" i="44"/>
  <c r="Q34" i="44"/>
  <c r="Q46" i="44"/>
  <c r="I27" i="44"/>
  <c r="I48" i="44"/>
  <c r="F33" i="44"/>
  <c r="F34" i="44"/>
  <c r="F46" i="44"/>
  <c r="S27" i="44"/>
  <c r="S48" i="44"/>
  <c r="AO40" i="44"/>
  <c r="AJ27" i="44"/>
  <c r="T27" i="44"/>
  <c r="T48" i="44"/>
  <c r="V27" i="44"/>
  <c r="V48" i="44"/>
  <c r="I51" i="18"/>
  <c r="H51" i="17"/>
  <c r="AA52" i="4"/>
  <c r="AA55" i="4" s="1"/>
  <c r="N23" i="18"/>
  <c r="I51" i="17"/>
  <c r="I23" i="18"/>
  <c r="R52" i="4"/>
  <c r="R55" i="4" s="1"/>
  <c r="J52" i="4"/>
  <c r="J55" i="4" s="1"/>
  <c r="R51" i="17"/>
  <c r="C38" i="34"/>
  <c r="L23" i="17"/>
  <c r="G7" i="18"/>
  <c r="T7" i="18" s="1"/>
  <c r="L51" i="18"/>
  <c r="R23" i="18"/>
  <c r="R37" i="18" s="1"/>
  <c r="G23" i="18"/>
  <c r="T23" i="18" s="1"/>
  <c r="Q52" i="4"/>
  <c r="Q55" i="4" s="1"/>
  <c r="Z52" i="4"/>
  <c r="Z55" i="4" s="1"/>
  <c r="J51" i="18"/>
  <c r="E6" i="33"/>
  <c r="E38" i="33" s="1"/>
  <c r="L52" i="4"/>
  <c r="L55" i="4" s="1"/>
  <c r="Q51" i="17"/>
  <c r="E23" i="48"/>
  <c r="Y52" i="4"/>
  <c r="Y55" i="4" s="1"/>
  <c r="Q23" i="18"/>
  <c r="Q37" i="18" s="1"/>
  <c r="S32" i="44"/>
  <c r="F32" i="44"/>
  <c r="Q32" i="44"/>
  <c r="U27" i="44"/>
  <c r="U48" i="44"/>
  <c r="AN32" i="44"/>
  <c r="AL40" i="44"/>
  <c r="AO32" i="44"/>
  <c r="AJ32" i="44"/>
  <c r="F27" i="44"/>
  <c r="F48" i="44"/>
  <c r="H32" i="44"/>
  <c r="U33" i="44"/>
  <c r="U34" i="44"/>
  <c r="U46" i="44"/>
  <c r="AQ40" i="44"/>
  <c r="K27" i="44"/>
  <c r="K48" i="44"/>
  <c r="T33" i="44"/>
  <c r="T34" i="44"/>
  <c r="T46" i="44"/>
  <c r="K32" i="44"/>
  <c r="AR40" i="44"/>
  <c r="AN40" i="44"/>
  <c r="AD27" i="44"/>
  <c r="AD48" i="44"/>
  <c r="AM33" i="44"/>
  <c r="AM34" i="44"/>
  <c r="AH33" i="44"/>
  <c r="AH34" i="44"/>
  <c r="S33" i="44"/>
  <c r="S34" i="44"/>
  <c r="S46" i="44"/>
  <c r="J33" i="44"/>
  <c r="J34" i="44"/>
  <c r="J46" i="44"/>
  <c r="AI40" i="44"/>
  <c r="AH40" i="44"/>
  <c r="AP27" i="44"/>
  <c r="AD40" i="44"/>
  <c r="AG32" i="44"/>
  <c r="AL32" i="44"/>
  <c r="AG27" i="44"/>
  <c r="T32" i="44"/>
  <c r="Z27" i="44"/>
  <c r="Z48" i="44"/>
  <c r="E32" i="44"/>
  <c r="L27" i="44"/>
  <c r="L48" i="44"/>
  <c r="U44" i="44"/>
  <c r="AC33" i="44"/>
  <c r="AC34" i="44"/>
  <c r="AC46" i="44"/>
  <c r="AO33" i="44"/>
  <c r="AO34" i="44"/>
  <c r="AJ33" i="44"/>
  <c r="AJ34" i="44"/>
  <c r="AP32" i="44"/>
  <c r="AG33" i="44"/>
  <c r="AG34" i="44"/>
  <c r="W33" i="44"/>
  <c r="W34" i="44"/>
  <c r="W46" i="44"/>
  <c r="AO27" i="44"/>
  <c r="N27" i="44"/>
  <c r="N48" i="44"/>
  <c r="AJ40" i="44"/>
  <c r="AC40" i="44"/>
  <c r="AP33" i="44"/>
  <c r="AP34" i="44"/>
  <c r="P27" i="44"/>
  <c r="P48" i="44"/>
  <c r="M27" i="44"/>
  <c r="M48" i="44"/>
  <c r="H33" i="44"/>
  <c r="H34" i="44"/>
  <c r="H46" i="44"/>
  <c r="AL27" i="44"/>
  <c r="G27" i="44"/>
  <c r="G48" i="44"/>
  <c r="AL33" i="44"/>
  <c r="AL34" i="44"/>
  <c r="K33" i="44"/>
  <c r="K34" i="44"/>
  <c r="K46" i="44"/>
  <c r="H27" i="44"/>
  <c r="H48" i="44"/>
  <c r="AK27" i="44"/>
  <c r="J32" i="44"/>
  <c r="E27" i="44"/>
  <c r="E48" i="44"/>
  <c r="AA27" i="44"/>
  <c r="AA48" i="44"/>
  <c r="U32" i="44"/>
  <c r="AS40" i="44"/>
  <c r="AQ33" i="44"/>
  <c r="AQ34" i="44"/>
  <c r="AP40" i="44"/>
  <c r="AQ27" i="44"/>
  <c r="AQ32" i="44"/>
  <c r="AC32" i="44"/>
  <c r="AA32" i="44"/>
  <c r="AD32" i="44"/>
  <c r="AN33" i="44"/>
  <c r="AA33" i="44"/>
  <c r="AA34" i="44"/>
  <c r="AA46" i="44"/>
  <c r="N33" i="44"/>
  <c r="N34" i="44"/>
  <c r="N46" i="44"/>
  <c r="M32" i="44"/>
  <c r="AC27" i="44"/>
  <c r="AC48" i="44"/>
  <c r="AK32" i="44"/>
  <c r="Y27" i="44"/>
  <c r="Y48" i="44"/>
  <c r="AD33" i="44"/>
  <c r="AD34" i="44"/>
  <c r="AD46" i="44"/>
  <c r="AK33" i="44"/>
  <c r="AK34" i="44"/>
  <c r="I44" i="44"/>
  <c r="J27" i="44"/>
  <c r="J48" i="44"/>
  <c r="Z33" i="44"/>
  <c r="Z34" i="44"/>
  <c r="Z46" i="44"/>
  <c r="G32" i="44"/>
  <c r="P33" i="44"/>
  <c r="P34" i="44"/>
  <c r="P46" i="44"/>
  <c r="AM27" i="44"/>
  <c r="Z32" i="44"/>
  <c r="P32" i="44"/>
  <c r="AM32" i="44"/>
  <c r="W27" i="44"/>
  <c r="W48" i="44"/>
  <c r="N32" i="44"/>
  <c r="M23" i="18"/>
  <c r="P23" i="18"/>
  <c r="P37" i="18" s="1"/>
  <c r="K51" i="17"/>
  <c r="O51" i="17"/>
  <c r="O7" i="18"/>
  <c r="O7" i="17"/>
  <c r="O51" i="18"/>
  <c r="K51" i="18"/>
  <c r="AO396" i="21"/>
  <c r="AO411" i="21" s="1"/>
  <c r="AO402" i="21"/>
  <c r="AO403" i="21" s="1"/>
  <c r="AO409" i="21" s="1"/>
  <c r="AP203" i="21"/>
  <c r="AN600" i="21"/>
  <c r="AN615" i="21" s="1"/>
  <c r="AG407" i="21"/>
  <c r="AB33" i="36"/>
  <c r="AB35" i="36" s="1"/>
  <c r="M8" i="4"/>
  <c r="C24" i="37"/>
  <c r="E24" i="37" s="1"/>
  <c r="D20" i="48"/>
  <c r="V16" i="4"/>
  <c r="E25" i="49"/>
  <c r="AQ48" i="44"/>
  <c r="AP48" i="51"/>
  <c r="AP48" i="44"/>
  <c r="AN48" i="51"/>
  <c r="AR46" i="51"/>
  <c r="AR46" i="44"/>
  <c r="AI48" i="51"/>
  <c r="AI48" i="44"/>
  <c r="AG48" i="51"/>
  <c r="AG48" i="44"/>
  <c r="AG46" i="51"/>
  <c r="AG46" i="44"/>
  <c r="AK46" i="51"/>
  <c r="AK46" i="44"/>
  <c r="AL48" i="51"/>
  <c r="AL48" i="44"/>
  <c r="AO48" i="51"/>
  <c r="AO48" i="44"/>
  <c r="AK48" i="51"/>
  <c r="AK48" i="44"/>
  <c r="AM48" i="51"/>
  <c r="AM48" i="44"/>
  <c r="AQ46" i="51"/>
  <c r="AQ46" i="44"/>
  <c r="AR48" i="51"/>
  <c r="AR48" i="44"/>
  <c r="AH48" i="51"/>
  <c r="AH48" i="44"/>
  <c r="AM46" i="51"/>
  <c r="AM46" i="44"/>
  <c r="AJ48" i="51"/>
  <c r="AJ48" i="44"/>
  <c r="AP34" i="51"/>
  <c r="AI46" i="51"/>
  <c r="AI46" i="44"/>
  <c r="AO46" i="51"/>
  <c r="AO46" i="44"/>
  <c r="AJ46" i="51"/>
  <c r="AJ46" i="44"/>
  <c r="AN46" i="51"/>
  <c r="AH46" i="51"/>
  <c r="AH46" i="44"/>
  <c r="AL46" i="51"/>
  <c r="AL46" i="44"/>
  <c r="AS34" i="51"/>
  <c r="R7" i="17"/>
  <c r="I23" i="17"/>
  <c r="R7" i="18"/>
  <c r="L23" i="18"/>
  <c r="H23" i="18"/>
  <c r="H23" i="17"/>
  <c r="D6" i="33"/>
  <c r="C40" i="34"/>
  <c r="J23" i="18"/>
  <c r="N23" i="17"/>
  <c r="AS24" i="44"/>
  <c r="AN34" i="44"/>
  <c r="AN46" i="44"/>
  <c r="E24" i="48"/>
  <c r="C19" i="37"/>
  <c r="I19" i="37" s="1"/>
  <c r="Z6" i="36"/>
  <c r="AP6" i="36" s="1"/>
  <c r="AT6" i="36" s="1"/>
  <c r="G7" i="17"/>
  <c r="T7" i="17" s="1"/>
  <c r="AN27" i="44"/>
  <c r="AN48" i="44"/>
  <c r="AS44" i="51"/>
  <c r="AS48" i="51"/>
  <c r="AS33" i="44"/>
  <c r="AS34" i="44"/>
  <c r="C36" i="34"/>
  <c r="AS32" i="44"/>
  <c r="AS27" i="44"/>
  <c r="Q23" i="4"/>
  <c r="X4" i="29"/>
  <c r="U4" i="29"/>
  <c r="Q49" i="18"/>
  <c r="AG7" i="29"/>
  <c r="AC22" i="4"/>
  <c r="M22" i="4"/>
  <c r="T7" i="29"/>
  <c r="V7" i="29"/>
  <c r="AS25" i="44"/>
  <c r="D8" i="48"/>
  <c r="U8" i="48" s="1"/>
  <c r="E6" i="48"/>
  <c r="D6" i="48"/>
  <c r="C43" i="34"/>
  <c r="J23" i="17"/>
  <c r="C39" i="34"/>
  <c r="C35" i="34"/>
  <c r="M23" i="17"/>
  <c r="I7" i="18"/>
  <c r="I7" i="17"/>
  <c r="H7" i="18"/>
  <c r="H7" i="17"/>
  <c r="R23" i="17"/>
  <c r="R37" i="17" s="1"/>
  <c r="C6" i="33"/>
  <c r="J7" i="18"/>
  <c r="J7" i="17"/>
  <c r="C37" i="34"/>
  <c r="G23" i="17"/>
  <c r="L7" i="17"/>
  <c r="L7" i="18"/>
  <c r="N7" i="18"/>
  <c r="N7" i="17"/>
  <c r="E6" i="20"/>
  <c r="C41" i="34"/>
  <c r="C44" i="34"/>
  <c r="Q23" i="17"/>
  <c r="Q37" i="17" s="1"/>
  <c r="E6" i="28"/>
  <c r="Q7" i="18"/>
  <c r="Q7" i="17"/>
  <c r="P23" i="17"/>
  <c r="P37" i="17" s="1"/>
  <c r="O23" i="18"/>
  <c r="O23" i="17"/>
  <c r="C45" i="34"/>
  <c r="K23" i="18"/>
  <c r="K23" i="17"/>
  <c r="P7" i="17"/>
  <c r="P7" i="18"/>
  <c r="K7" i="18"/>
  <c r="K7" i="17"/>
  <c r="C34" i="34"/>
  <c r="C46" i="34" s="1"/>
  <c r="M7" i="17"/>
  <c r="M7" i="18"/>
  <c r="D4" i="48"/>
  <c r="AI39" i="36"/>
  <c r="AS39" i="36" s="1"/>
  <c r="AS46" i="51"/>
  <c r="AS46" i="44"/>
  <c r="AS48" i="44"/>
  <c r="AP46" i="44"/>
  <c r="AP46" i="51"/>
  <c r="C8" i="35"/>
  <c r="B10" i="37"/>
  <c r="D10" i="37" s="1"/>
  <c r="E4" i="48"/>
  <c r="D7" i="48"/>
  <c r="D5" i="48"/>
  <c r="E5" i="48"/>
  <c r="E8" i="48"/>
  <c r="D3" i="48"/>
  <c r="E7" i="48"/>
  <c r="V7" i="48" s="1"/>
  <c r="E3" i="48"/>
  <c r="L72" i="36"/>
  <c r="L74" i="36" s="1"/>
  <c r="B16" i="37"/>
  <c r="O57" i="36"/>
  <c r="O59" i="36" s="1"/>
  <c r="AC6" i="4"/>
  <c r="AE51" i="36"/>
  <c r="AE53" i="36" s="1"/>
  <c r="N16" i="4"/>
  <c r="N48" i="17"/>
  <c r="AH6" i="29"/>
  <c r="R12" i="17"/>
  <c r="R99" i="17" s="1"/>
  <c r="M18" i="4"/>
  <c r="H9" i="36"/>
  <c r="V9" i="36" s="1"/>
  <c r="C13" i="35"/>
  <c r="W7" i="4"/>
  <c r="AA6" i="29"/>
  <c r="AE42" i="36"/>
  <c r="AE44" i="36" s="1"/>
  <c r="O51" i="36"/>
  <c r="O53" i="36" s="1"/>
  <c r="P51" i="36"/>
  <c r="P53" i="36" s="1"/>
  <c r="AI51" i="36"/>
  <c r="AI53" i="36" s="1"/>
  <c r="AK51" i="36"/>
  <c r="AK53" i="36" s="1"/>
  <c r="I51" i="36"/>
  <c r="I53" i="36" s="1"/>
  <c r="AG16" i="4"/>
  <c r="I6" i="4"/>
  <c r="P3" i="29"/>
  <c r="C33" i="35"/>
  <c r="AF16" i="4"/>
  <c r="I16" i="4"/>
  <c r="V6" i="4"/>
  <c r="Z3" i="29"/>
  <c r="AQ3" i="29" s="1"/>
  <c r="AE6" i="4"/>
  <c r="B30" i="37"/>
  <c r="F30" i="37" s="1"/>
  <c r="AY64" i="24"/>
  <c r="AR64" i="24"/>
  <c r="H50" i="18"/>
  <c r="AJ54" i="36"/>
  <c r="E54" i="36"/>
  <c r="E56" i="36" s="1"/>
  <c r="AI54" i="36"/>
  <c r="H58" i="18"/>
  <c r="AC57" i="36"/>
  <c r="AC59" i="36" s="1"/>
  <c r="H12" i="36"/>
  <c r="H14" i="36" s="1"/>
  <c r="AG54" i="36"/>
  <c r="AG56" i="36" s="1"/>
  <c r="AE5" i="29"/>
  <c r="K57" i="36"/>
  <c r="AD57" i="36"/>
  <c r="AP55" i="36"/>
  <c r="AK57" i="36"/>
  <c r="AK59" i="36" s="1"/>
  <c r="C38" i="35"/>
  <c r="F38" i="35" s="1"/>
  <c r="Z35" i="4"/>
  <c r="G12" i="36"/>
  <c r="G14" i="36" s="1"/>
  <c r="X35" i="4"/>
  <c r="N69" i="36"/>
  <c r="N71" i="36" s="1"/>
  <c r="AC5" i="29"/>
  <c r="P36" i="4"/>
  <c r="K39" i="4"/>
  <c r="O63" i="36"/>
  <c r="O65" i="36" s="1"/>
  <c r="C30" i="35"/>
  <c r="B27" i="37"/>
  <c r="F27" i="37" s="1"/>
  <c r="AC35" i="4"/>
  <c r="K45" i="36"/>
  <c r="K47" i="36" s="1"/>
  <c r="AA5" i="29"/>
  <c r="G35" i="4"/>
  <c r="G58" i="18"/>
  <c r="G58" i="17"/>
  <c r="AH57" i="36"/>
  <c r="F57" i="36"/>
  <c r="F59" i="36" s="1"/>
  <c r="I57" i="36"/>
  <c r="I59" i="36" s="1"/>
  <c r="AJ57" i="36"/>
  <c r="AJ59" i="36" s="1"/>
  <c r="AA57" i="36"/>
  <c r="AA59" i="36" s="1"/>
  <c r="E57" i="36"/>
  <c r="E59" i="36" s="1"/>
  <c r="P57" i="36"/>
  <c r="N57" i="36"/>
  <c r="N59" i="36" s="1"/>
  <c r="AF57" i="36"/>
  <c r="AF59" i="36" s="1"/>
  <c r="Z57" i="36"/>
  <c r="J57" i="36"/>
  <c r="AE57" i="36"/>
  <c r="AE59" i="36" s="1"/>
  <c r="H57" i="36"/>
  <c r="H59" i="36" s="1"/>
  <c r="AI57" i="36"/>
  <c r="B24" i="35"/>
  <c r="D24" i="35" s="1"/>
  <c r="E12" i="36"/>
  <c r="I12" i="36"/>
  <c r="I14" i="36" s="1"/>
  <c r="M72" i="36"/>
  <c r="M74" i="36" s="1"/>
  <c r="K72" i="36"/>
  <c r="O72" i="36"/>
  <c r="O74" i="36" s="1"/>
  <c r="P72" i="36"/>
  <c r="AA44" i="4"/>
  <c r="AA47" i="4" s="1"/>
  <c r="S70" i="36"/>
  <c r="X70" i="36"/>
  <c r="X55" i="36"/>
  <c r="R55" i="36"/>
  <c r="V55" i="36"/>
  <c r="AF44" i="4"/>
  <c r="C4" i="37"/>
  <c r="I4" i="37" s="1"/>
  <c r="G50" i="17"/>
  <c r="AI5" i="29"/>
  <c r="C28" i="35"/>
  <c r="AG6" i="4"/>
  <c r="AK3" i="29"/>
  <c r="F26" i="37"/>
  <c r="D26" i="37"/>
  <c r="J63" i="36"/>
  <c r="J65" i="36" s="1"/>
  <c r="AA63" i="36"/>
  <c r="AA65" i="36" s="1"/>
  <c r="M63" i="36"/>
  <c r="M65" i="36" s="1"/>
  <c r="C28" i="11"/>
  <c r="F28" i="11" s="1"/>
  <c r="J54" i="36"/>
  <c r="AM55" i="36"/>
  <c r="V70" i="36"/>
  <c r="AG63" i="36"/>
  <c r="AG65" i="36" s="1"/>
  <c r="AF63" i="36"/>
  <c r="AF65" i="36" s="1"/>
  <c r="AG44" i="4"/>
  <c r="AB12" i="36"/>
  <c r="AH63" i="36"/>
  <c r="AH65" i="36" s="1"/>
  <c r="K63" i="36"/>
  <c r="I54" i="36"/>
  <c r="AG12" i="36"/>
  <c r="N63" i="36"/>
  <c r="N65" i="36" s="1"/>
  <c r="AJ63" i="36"/>
  <c r="AJ65" i="36" s="1"/>
  <c r="AA54" i="36"/>
  <c r="AA56" i="36" s="1"/>
  <c r="B9" i="35"/>
  <c r="J12" i="36"/>
  <c r="J14" i="36" s="1"/>
  <c r="J44" i="4"/>
  <c r="J47" i="4" s="1"/>
  <c r="N72" i="36"/>
  <c r="N74" i="36" s="1"/>
  <c r="AE30" i="36"/>
  <c r="AE32" i="36" s="1"/>
  <c r="F63" i="36"/>
  <c r="F65" i="36" s="1"/>
  <c r="Z63" i="36"/>
  <c r="AB63" i="36"/>
  <c r="E63" i="36"/>
  <c r="E65" i="36" s="1"/>
  <c r="AK63" i="36"/>
  <c r="AK65" i="36" s="1"/>
  <c r="AJ45" i="36"/>
  <c r="AJ47" i="36" s="1"/>
  <c r="E50" i="28"/>
  <c r="AI40" i="4"/>
  <c r="AI46" i="4"/>
  <c r="R70" i="36"/>
  <c r="AF35" i="4"/>
  <c r="AJ5" i="29"/>
  <c r="AK5" i="29"/>
  <c r="AG35" i="4"/>
  <c r="AE45" i="36"/>
  <c r="AE47" i="36" s="1"/>
  <c r="AD45" i="36"/>
  <c r="AD47" i="36" s="1"/>
  <c r="N36" i="36"/>
  <c r="U70" i="36"/>
  <c r="I43" i="4"/>
  <c r="T43" i="4" s="1"/>
  <c r="K12" i="36"/>
  <c r="T29" i="18"/>
  <c r="F45" i="36"/>
  <c r="F47" i="36" s="1"/>
  <c r="C23" i="37"/>
  <c r="AE12" i="36"/>
  <c r="AE14" i="36" s="1"/>
  <c r="D27" i="37"/>
  <c r="O12" i="36"/>
  <c r="O14" i="36" s="1"/>
  <c r="J45" i="36"/>
  <c r="J47" i="36" s="1"/>
  <c r="AD12" i="36"/>
  <c r="AD14" i="36" s="1"/>
  <c r="Z36" i="36"/>
  <c r="M45" i="36"/>
  <c r="M47" i="36" s="1"/>
  <c r="AA12" i="36"/>
  <c r="AA14" i="36" s="1"/>
  <c r="AJ12" i="36"/>
  <c r="AJ14" i="36" s="1"/>
  <c r="N12" i="36"/>
  <c r="H35" i="4"/>
  <c r="W70" i="36"/>
  <c r="AB5" i="29"/>
  <c r="AC12" i="36"/>
  <c r="P12" i="36"/>
  <c r="P14" i="36" s="1"/>
  <c r="AA45" i="36"/>
  <c r="Q5" i="29"/>
  <c r="F12" i="36"/>
  <c r="AI12" i="36"/>
  <c r="P45" i="36"/>
  <c r="P47" i="36" s="1"/>
  <c r="AH12" i="36"/>
  <c r="AH14" i="36" s="1"/>
  <c r="G45" i="36"/>
  <c r="G47" i="36" s="1"/>
  <c r="N5" i="29"/>
  <c r="M12" i="36"/>
  <c r="M14" i="36" s="1"/>
  <c r="AI45" i="36"/>
  <c r="AI47" i="36" s="1"/>
  <c r="AF12" i="36"/>
  <c r="AF14" i="36" s="1"/>
  <c r="L63" i="36"/>
  <c r="L65" i="36" s="1"/>
  <c r="L45" i="36"/>
  <c r="E45" i="36"/>
  <c r="AK12" i="36"/>
  <c r="AK14" i="36" s="1"/>
  <c r="C6" i="17"/>
  <c r="C43" i="17" s="1"/>
  <c r="AB14" i="36"/>
  <c r="B33" i="37"/>
  <c r="F33" i="37" s="1"/>
  <c r="C21" i="35"/>
  <c r="AQ55" i="36"/>
  <c r="AD35" i="4"/>
  <c r="I3" i="38"/>
  <c r="W55" i="36"/>
  <c r="T40" i="4"/>
  <c r="AE63" i="36"/>
  <c r="AE65" i="36" s="1"/>
  <c r="C24" i="35"/>
  <c r="F24" i="35" s="1"/>
  <c r="B23" i="37"/>
  <c r="Z44" i="4"/>
  <c r="Z47" i="4" s="1"/>
  <c r="G57" i="36"/>
  <c r="G59" i="36" s="1"/>
  <c r="AB65" i="36"/>
  <c r="E14" i="36"/>
  <c r="I56" i="36"/>
  <c r="D30" i="35"/>
  <c r="F30" i="35"/>
  <c r="I50" i="18"/>
  <c r="I44" i="4"/>
  <c r="I47" i="4" s="1"/>
  <c r="I50" i="17"/>
  <c r="AI59" i="36"/>
  <c r="T29" i="17"/>
  <c r="AB35" i="4"/>
  <c r="AB45" i="36"/>
  <c r="AB47" i="36" s="1"/>
  <c r="AC45" i="36"/>
  <c r="AG45" i="36"/>
  <c r="AG47" i="36" s="1"/>
  <c r="N45" i="36"/>
  <c r="AK45" i="36"/>
  <c r="AH45" i="36"/>
  <c r="AH47" i="36" s="1"/>
  <c r="H45" i="36"/>
  <c r="H47" i="36" s="1"/>
  <c r="O45" i="36"/>
  <c r="O47" i="36" s="1"/>
  <c r="I45" i="36"/>
  <c r="I47" i="36" s="1"/>
  <c r="G36" i="4"/>
  <c r="G39" i="4"/>
  <c r="H63" i="36"/>
  <c r="E43" i="18"/>
  <c r="P63" i="36"/>
  <c r="I63" i="36"/>
  <c r="I65" i="36" s="1"/>
  <c r="AC63" i="36"/>
  <c r="AC65" i="36" s="1"/>
  <c r="AD63" i="36"/>
  <c r="AD65" i="36" s="1"/>
  <c r="AI63" i="36"/>
  <c r="Z12" i="36"/>
  <c r="AP12" i="36" s="1"/>
  <c r="B20" i="37"/>
  <c r="F20" i="37" s="1"/>
  <c r="Z45" i="36"/>
  <c r="Z47" i="36" s="1"/>
  <c r="AF5" i="29"/>
  <c r="AE6" i="29"/>
  <c r="AA7" i="4"/>
  <c r="X6" i="4"/>
  <c r="AB3" i="29"/>
  <c r="H6" i="4"/>
  <c r="O3" i="29"/>
  <c r="N9" i="36"/>
  <c r="N11" i="36" s="1"/>
  <c r="X11" i="36" s="1"/>
  <c r="AG9" i="36"/>
  <c r="AG11" i="36" s="1"/>
  <c r="AD9" i="36"/>
  <c r="AD11" i="36" s="1"/>
  <c r="AI9" i="36"/>
  <c r="AS9" i="36" s="1"/>
  <c r="AB9" i="36"/>
  <c r="AB11" i="36" s="1"/>
  <c r="AC9" i="36"/>
  <c r="AQ9" i="36" s="1"/>
  <c r="O9" i="36"/>
  <c r="O11" i="36" s="1"/>
  <c r="N42" i="36"/>
  <c r="N44" i="36" s="1"/>
  <c r="AK42" i="36"/>
  <c r="AK44" i="36" s="1"/>
  <c r="AH42" i="36"/>
  <c r="AH44" i="36" s="1"/>
  <c r="O42" i="36"/>
  <c r="O44" i="36" s="1"/>
  <c r="F42" i="36"/>
  <c r="F44" i="36" s="1"/>
  <c r="AC42" i="36"/>
  <c r="AB42" i="36"/>
  <c r="AB44" i="36" s="1"/>
  <c r="P42" i="36"/>
  <c r="P44" i="36" s="1"/>
  <c r="AG42" i="36"/>
  <c r="AG44" i="36" s="1"/>
  <c r="F15" i="36"/>
  <c r="N15" i="36"/>
  <c r="I15" i="36"/>
  <c r="AK15" i="36"/>
  <c r="K15" i="36"/>
  <c r="AA15" i="36"/>
  <c r="AC15" i="36"/>
  <c r="AK6" i="29"/>
  <c r="AG7" i="4"/>
  <c r="L9" i="36"/>
  <c r="L11" i="36" s="1"/>
  <c r="M42" i="36"/>
  <c r="M44" i="36" s="1"/>
  <c r="AC16" i="4"/>
  <c r="K16" i="4"/>
  <c r="R3" i="29"/>
  <c r="K6" i="4"/>
  <c r="AB51" i="36"/>
  <c r="AB53" i="36" s="1"/>
  <c r="AH51" i="36"/>
  <c r="AH53" i="36" s="1"/>
  <c r="J51" i="36"/>
  <c r="J53" i="36" s="1"/>
  <c r="AF51" i="36"/>
  <c r="AF53" i="36" s="1"/>
  <c r="E51" i="36"/>
  <c r="E53" i="36" s="1"/>
  <c r="N51" i="36"/>
  <c r="N53" i="36" s="1"/>
  <c r="AG51" i="36"/>
  <c r="AG53" i="36" s="1"/>
  <c r="K51" i="36"/>
  <c r="AJ51" i="36"/>
  <c r="AJ53" i="36" s="1"/>
  <c r="M51" i="36"/>
  <c r="M53" i="36" s="1"/>
  <c r="F51" i="36"/>
  <c r="G51" i="36"/>
  <c r="G53" i="36" s="1"/>
  <c r="W6" i="4"/>
  <c r="AA3" i="29"/>
  <c r="B31" i="37"/>
  <c r="F31" i="37" s="1"/>
  <c r="C34" i="35"/>
  <c r="J48" i="36"/>
  <c r="AC33" i="36"/>
  <c r="P33" i="36"/>
  <c r="P35" i="36" s="1"/>
  <c r="AD51" i="36"/>
  <c r="AD53" i="36" s="1"/>
  <c r="AC6" i="29"/>
  <c r="M33" i="36"/>
  <c r="M35" i="36" s="1"/>
  <c r="G48" i="36"/>
  <c r="W16" i="4"/>
  <c r="E18" i="20"/>
  <c r="R18" i="4"/>
  <c r="Q6" i="4"/>
  <c r="H13" i="4"/>
  <c r="L42" i="36"/>
  <c r="L44" i="36" s="1"/>
  <c r="AJ42" i="36"/>
  <c r="AA42" i="36"/>
  <c r="AA44" i="36" s="1"/>
  <c r="H42" i="36"/>
  <c r="AD42" i="36"/>
  <c r="AD44" i="36" s="1"/>
  <c r="AF42" i="36"/>
  <c r="J42" i="36"/>
  <c r="J44" i="36" s="1"/>
  <c r="C3" i="37"/>
  <c r="E33" i="37" s="1"/>
  <c r="AA6" i="4"/>
  <c r="M18" i="36"/>
  <c r="M20" i="36" s="1"/>
  <c r="B39" i="35"/>
  <c r="AJ9" i="36"/>
  <c r="AJ11" i="36" s="1"/>
  <c r="AA9" i="36"/>
  <c r="AA11" i="36" s="1"/>
  <c r="AF9" i="36"/>
  <c r="AR9" i="36" s="1"/>
  <c r="AF3" i="29"/>
  <c r="AB6" i="4"/>
  <c r="B13" i="35"/>
  <c r="D13" i="35" s="1"/>
  <c r="D18" i="28"/>
  <c r="D18" i="20"/>
  <c r="D23" i="20" s="1"/>
  <c r="AG6" i="29"/>
  <c r="AC7" i="4"/>
  <c r="AK9" i="36"/>
  <c r="AK11" i="36" s="1"/>
  <c r="M12" i="17"/>
  <c r="M99" i="17" s="1"/>
  <c r="AD18" i="36"/>
  <c r="AD20" i="36" s="1"/>
  <c r="Q18" i="4"/>
  <c r="Q12" i="18"/>
  <c r="Q99" i="18" s="1"/>
  <c r="AE9" i="36"/>
  <c r="AE11" i="36" s="1"/>
  <c r="J18" i="36"/>
  <c r="J20" i="36" s="1"/>
  <c r="AC3" i="29"/>
  <c r="Y6" i="4"/>
  <c r="C13" i="11"/>
  <c r="J13" i="11" s="1"/>
  <c r="L13" i="11" s="1"/>
  <c r="G8" i="4"/>
  <c r="C17" i="35"/>
  <c r="P18" i="4"/>
  <c r="P58" i="4" s="1"/>
  <c r="P12" i="17"/>
  <c r="P99" i="17" s="1"/>
  <c r="E18" i="28"/>
  <c r="P12" i="18"/>
  <c r="P99" i="18" s="1"/>
  <c r="U3" i="29"/>
  <c r="N6" i="4"/>
  <c r="AB16" i="4"/>
  <c r="AF33" i="36"/>
  <c r="AF35" i="36" s="1"/>
  <c r="Z51" i="36"/>
  <c r="B15" i="37"/>
  <c r="AC51" i="36"/>
  <c r="AC53" i="36" s="1"/>
  <c r="AQ53" i="36" s="1"/>
  <c r="AH9" i="36"/>
  <c r="AH11" i="36" s="1"/>
  <c r="AJ33" i="36"/>
  <c r="AJ35" i="36" s="1"/>
  <c r="L51" i="36"/>
  <c r="L53" i="36" s="1"/>
  <c r="AD33" i="36"/>
  <c r="AD35" i="36" s="1"/>
  <c r="AA51" i="36"/>
  <c r="AA53" i="36" s="1"/>
  <c r="AL402" i="21"/>
  <c r="AL403" i="21" s="1"/>
  <c r="AL409" i="21" s="1"/>
  <c r="AG198" i="21"/>
  <c r="AG402" i="21"/>
  <c r="AG403" i="21" s="1"/>
  <c r="AG409" i="21" s="1"/>
  <c r="AG401" i="21"/>
  <c r="AP198" i="21"/>
  <c r="AP199" i="21" s="1"/>
  <c r="AP205" i="21" s="1"/>
  <c r="C18" i="35"/>
  <c r="B7" i="37"/>
  <c r="B17" i="35"/>
  <c r="C9" i="11"/>
  <c r="J9" i="4"/>
  <c r="E42" i="36"/>
  <c r="E44" i="36" s="1"/>
  <c r="Z9" i="36"/>
  <c r="Z11" i="36" s="1"/>
  <c r="C39" i="35"/>
  <c r="B29" i="37"/>
  <c r="D29" i="37" s="1"/>
  <c r="J16" i="4"/>
  <c r="C10" i="35"/>
  <c r="B3" i="37"/>
  <c r="D3" i="37" s="1"/>
  <c r="AN55" i="36" l="1"/>
  <c r="AG47" i="4"/>
  <c r="H3" i="38"/>
  <c r="AI56" i="36"/>
  <c r="V12" i="36"/>
  <c r="D27" i="32"/>
  <c r="T58" i="17"/>
  <c r="C43" i="18"/>
  <c r="B35" i="49"/>
  <c r="F35" i="49" s="1"/>
  <c r="D43" i="18"/>
  <c r="U77" i="24"/>
  <c r="AO83" i="24"/>
  <c r="AW68" i="24"/>
  <c r="U75" i="24"/>
  <c r="AN67" i="24"/>
  <c r="AQ67" i="24" s="1"/>
  <c r="AH69" i="24"/>
  <c r="AK69" i="24"/>
  <c r="AK70" i="24" s="1"/>
  <c r="AK77" i="24" s="1"/>
  <c r="AD68" i="24"/>
  <c r="AB63" i="24"/>
  <c r="AS68" i="24"/>
  <c r="BC63" i="24"/>
  <c r="AK68" i="24"/>
  <c r="Y75" i="24"/>
  <c r="X75" i="24"/>
  <c r="E68" i="24"/>
  <c r="S69" i="24"/>
  <c r="S70" i="24" s="1"/>
  <c r="S77" i="24" s="1"/>
  <c r="AX69" i="24"/>
  <c r="AB69" i="24"/>
  <c r="AX68" i="24"/>
  <c r="AB68" i="24"/>
  <c r="R75" i="24"/>
  <c r="Z72" i="24"/>
  <c r="Z79" i="24" s="1"/>
  <c r="O75" i="24"/>
  <c r="AI69" i="24"/>
  <c r="W75" i="24"/>
  <c r="X68" i="24"/>
  <c r="N69" i="24"/>
  <c r="N70" i="24" s="1"/>
  <c r="N77" i="24" s="1"/>
  <c r="P69" i="24"/>
  <c r="P70" i="24" s="1"/>
  <c r="P77" i="24" s="1"/>
  <c r="F68" i="24"/>
  <c r="R69" i="24"/>
  <c r="R70" i="24" s="1"/>
  <c r="R77" i="24" s="1"/>
  <c r="T75" i="24"/>
  <c r="P68" i="24"/>
  <c r="F69" i="24"/>
  <c r="F70" i="24" s="1"/>
  <c r="F77" i="24" s="1"/>
  <c r="J69" i="24"/>
  <c r="J70" i="24" s="1"/>
  <c r="J77" i="24" s="1"/>
  <c r="N68" i="24"/>
  <c r="F63" i="24"/>
  <c r="F79" i="24" s="1"/>
  <c r="Q63" i="24"/>
  <c r="Q79" i="24" s="1"/>
  <c r="P63" i="24"/>
  <c r="P79" i="24" s="1"/>
  <c r="R68" i="24"/>
  <c r="Y68" i="24"/>
  <c r="AH63" i="24"/>
  <c r="AF68" i="24"/>
  <c r="AD63" i="24"/>
  <c r="AS63" i="24"/>
  <c r="BC69" i="24"/>
  <c r="BC70" i="24" s="1"/>
  <c r="BA68" i="24"/>
  <c r="AS69" i="24"/>
  <c r="AS70" i="24" s="1"/>
  <c r="AD69" i="24"/>
  <c r="BA63" i="24"/>
  <c r="AF63" i="24"/>
  <c r="AF69" i="24"/>
  <c r="AH68" i="24"/>
  <c r="AR63" i="24"/>
  <c r="H69" i="24"/>
  <c r="H70" i="24" s="1"/>
  <c r="H77" i="24" s="1"/>
  <c r="T69" i="24"/>
  <c r="T70" i="24" s="1"/>
  <c r="T77" i="24" s="1"/>
  <c r="J63" i="24"/>
  <c r="J79" i="24" s="1"/>
  <c r="V69" i="24"/>
  <c r="V70" i="24" s="1"/>
  <c r="V77" i="24" s="1"/>
  <c r="L69" i="24"/>
  <c r="L70" i="24" s="1"/>
  <c r="L77" i="24" s="1"/>
  <c r="X63" i="24"/>
  <c r="X79" i="24" s="1"/>
  <c r="N63" i="24"/>
  <c r="N79" i="24" s="1"/>
  <c r="AK63" i="24"/>
  <c r="AK79" i="24" s="1"/>
  <c r="H63" i="24"/>
  <c r="H79" i="24" s="1"/>
  <c r="R63" i="24"/>
  <c r="R79" i="24" s="1"/>
  <c r="I63" i="24"/>
  <c r="I79" i="24" s="1"/>
  <c r="W68" i="24"/>
  <c r="M69" i="24"/>
  <c r="M70" i="24" s="1"/>
  <c r="M77" i="24" s="1"/>
  <c r="Y63" i="24"/>
  <c r="Y79" i="24" s="1"/>
  <c r="O69" i="24"/>
  <c r="O70" i="24" s="1"/>
  <c r="O77" i="24" s="1"/>
  <c r="AJ68" i="24"/>
  <c r="AG68" i="24"/>
  <c r="AE63" i="24"/>
  <c r="AT69" i="24"/>
  <c r="AT70" i="24" s="1"/>
  <c r="AR68" i="24"/>
  <c r="BB69" i="24"/>
  <c r="BB70" i="24" s="1"/>
  <c r="AZ68" i="24"/>
  <c r="Q75" i="24"/>
  <c r="AY69" i="24"/>
  <c r="AY70" i="24" s="1"/>
  <c r="L63" i="24"/>
  <c r="L79" i="24" s="1"/>
  <c r="F75" i="24"/>
  <c r="V68" i="24"/>
  <c r="L75" i="24"/>
  <c r="E63" i="24"/>
  <c r="E79" i="24" s="1"/>
  <c r="S68" i="24"/>
  <c r="O63" i="24"/>
  <c r="O79" i="24" s="1"/>
  <c r="D63" i="24"/>
  <c r="D79" i="24" s="1"/>
  <c r="Y69" i="24"/>
  <c r="Y70" i="24" s="1"/>
  <c r="Y77" i="24" s="1"/>
  <c r="AZ69" i="24"/>
  <c r="AZ70" i="24" s="1"/>
  <c r="L68" i="24"/>
  <c r="AN65" i="24"/>
  <c r="AQ65" i="24" s="1"/>
  <c r="O68" i="24"/>
  <c r="I69" i="24"/>
  <c r="I70" i="24" s="1"/>
  <c r="I77" i="24" s="1"/>
  <c r="AI63" i="24"/>
  <c r="AC68" i="24"/>
  <c r="AV68" i="24"/>
  <c r="M63" i="24"/>
  <c r="M79" i="24" s="1"/>
  <c r="Z65" i="24"/>
  <c r="AT63" i="24"/>
  <c r="AJ69" i="24"/>
  <c r="AJ70" i="24" s="1"/>
  <c r="AJ77" i="24" s="1"/>
  <c r="AE68" i="24"/>
  <c r="G69" i="24"/>
  <c r="G70" i="24" s="1"/>
  <c r="G77" i="24" s="1"/>
  <c r="AT68" i="24"/>
  <c r="V63" i="24"/>
  <c r="V79" i="24" s="1"/>
  <c r="D69" i="24"/>
  <c r="D70" i="24" s="1"/>
  <c r="D77" i="24" s="1"/>
  <c r="AL68" i="24"/>
  <c r="BA69" i="24"/>
  <c r="BA70" i="24" s="1"/>
  <c r="K69" i="24"/>
  <c r="K70" i="24" s="1"/>
  <c r="K77" i="24" s="1"/>
  <c r="M68" i="24"/>
  <c r="Q68" i="24"/>
  <c r="AC63" i="24"/>
  <c r="AR69" i="24"/>
  <c r="AR70" i="24" s="1"/>
  <c r="BB68" i="24"/>
  <c r="J68" i="24"/>
  <c r="BC68" i="24"/>
  <c r="H14" i="38"/>
  <c r="D36" i="49"/>
  <c r="E39" i="48"/>
  <c r="B37" i="33"/>
  <c r="U8" i="36"/>
  <c r="H8" i="36"/>
  <c r="V8" i="36" s="1"/>
  <c r="I9" i="38"/>
  <c r="U39" i="36"/>
  <c r="X14" i="38" s="1"/>
  <c r="D11" i="35"/>
  <c r="AS72" i="36"/>
  <c r="AI68" i="36"/>
  <c r="AS68" i="36" s="1"/>
  <c r="R6" i="36"/>
  <c r="H9" i="38"/>
  <c r="O4" i="33"/>
  <c r="K3" i="20"/>
  <c r="P44" i="17"/>
  <c r="L41" i="36"/>
  <c r="H68" i="36"/>
  <c r="V68" i="36" s="1"/>
  <c r="AJ41" i="36"/>
  <c r="AA5" i="36"/>
  <c r="M37" i="18"/>
  <c r="M44" i="18" s="1"/>
  <c r="AA41" i="36"/>
  <c r="V66" i="36"/>
  <c r="B40" i="48"/>
  <c r="K6" i="48"/>
  <c r="AQ66" i="36"/>
  <c r="AS49" i="36"/>
  <c r="D49" i="20"/>
  <c r="E36" i="33"/>
  <c r="J41" i="36"/>
  <c r="I3" i="32"/>
  <c r="AK17" i="36"/>
  <c r="F25" i="35"/>
  <c r="AN6" i="36"/>
  <c r="AR16" i="36"/>
  <c r="AN49" i="36"/>
  <c r="H37" i="17"/>
  <c r="AC41" i="36"/>
  <c r="AQ41" i="36" s="1"/>
  <c r="AR6" i="36"/>
  <c r="C37" i="49"/>
  <c r="G55" i="4"/>
  <c r="C39" i="48"/>
  <c r="X6" i="36"/>
  <c r="F34" i="35"/>
  <c r="W49" i="36"/>
  <c r="F36" i="35"/>
  <c r="AI8" i="4"/>
  <c r="D30" i="37"/>
  <c r="I5" i="49"/>
  <c r="C29" i="32"/>
  <c r="AC17" i="36"/>
  <c r="D37" i="33"/>
  <c r="I3" i="28"/>
  <c r="C36" i="33"/>
  <c r="I4" i="20"/>
  <c r="M7" i="49"/>
  <c r="E28" i="32"/>
  <c r="W16" i="36"/>
  <c r="C37" i="33"/>
  <c r="H37" i="18"/>
  <c r="H44" i="18" s="1"/>
  <c r="H5" i="36"/>
  <c r="U16" i="36"/>
  <c r="K6" i="49"/>
  <c r="Y32" i="4"/>
  <c r="L6" i="49"/>
  <c r="M16" i="18"/>
  <c r="M92" i="18" s="1"/>
  <c r="E4" i="37"/>
  <c r="B38" i="49"/>
  <c r="E35" i="49"/>
  <c r="U4" i="33"/>
  <c r="J37" i="18"/>
  <c r="J44" i="18" s="1"/>
  <c r="M4" i="33"/>
  <c r="M37" i="17"/>
  <c r="M44" i="17" s="1"/>
  <c r="E38" i="49"/>
  <c r="G37" i="17"/>
  <c r="G44" i="17" s="1"/>
  <c r="U6" i="36"/>
  <c r="X9" i="38" s="1"/>
  <c r="AD41" i="36"/>
  <c r="AP16" i="36"/>
  <c r="H4" i="20"/>
  <c r="L3" i="20"/>
  <c r="D41" i="48"/>
  <c r="Q44" i="18"/>
  <c r="H5" i="32"/>
  <c r="I8" i="49"/>
  <c r="AF41" i="36"/>
  <c r="AR41" i="36" s="1"/>
  <c r="AR39" i="36"/>
  <c r="E29" i="32"/>
  <c r="C36" i="49"/>
  <c r="I17" i="37"/>
  <c r="J8" i="49"/>
  <c r="Q16" i="17"/>
  <c r="Q92" i="17" s="1"/>
  <c r="F11" i="11"/>
  <c r="K4" i="33"/>
  <c r="C35" i="49"/>
  <c r="O16" i="17"/>
  <c r="O94" i="17" s="1"/>
  <c r="D35" i="49"/>
  <c r="J37" i="17"/>
  <c r="J44" i="17" s="1"/>
  <c r="P41" i="36"/>
  <c r="B33" i="49"/>
  <c r="B40" i="49" s="1"/>
  <c r="F40" i="49" s="1"/>
  <c r="C49" i="28"/>
  <c r="P16" i="17"/>
  <c r="P93" i="17" s="1"/>
  <c r="AN16" i="36"/>
  <c r="I19" i="4"/>
  <c r="I37" i="18"/>
  <c r="I44" i="18" s="1"/>
  <c r="N37" i="18"/>
  <c r="N44" i="18" s="1"/>
  <c r="J32" i="11"/>
  <c r="L11" i="11"/>
  <c r="F32" i="35"/>
  <c r="AF19" i="4"/>
  <c r="J3" i="49"/>
  <c r="T4" i="33"/>
  <c r="B49" i="20"/>
  <c r="R44" i="18"/>
  <c r="B27" i="32"/>
  <c r="M6" i="49"/>
  <c r="E51" i="28"/>
  <c r="F51" i="28" s="1"/>
  <c r="D9" i="32"/>
  <c r="L5" i="32"/>
  <c r="AF68" i="36"/>
  <c r="AN68" i="36" s="1"/>
  <c r="F4" i="35"/>
  <c r="I5" i="28"/>
  <c r="B7" i="32"/>
  <c r="B9" i="32" s="1"/>
  <c r="F33" i="35"/>
  <c r="E36" i="49"/>
  <c r="Q44" i="17"/>
  <c r="E40" i="48"/>
  <c r="D36" i="33"/>
  <c r="AP40" i="36"/>
  <c r="AS40" i="36"/>
  <c r="AR49" i="36"/>
  <c r="I41" i="36"/>
  <c r="E38" i="48"/>
  <c r="N37" i="17"/>
  <c r="N44" i="17" s="1"/>
  <c r="I37" i="17"/>
  <c r="I44" i="17" s="1"/>
  <c r="L37" i="17"/>
  <c r="L44" i="17" s="1"/>
  <c r="G17" i="36"/>
  <c r="AD19" i="4"/>
  <c r="AG41" i="36"/>
  <c r="Y58" i="4"/>
  <c r="E19" i="37"/>
  <c r="R16" i="18"/>
  <c r="R93" i="18" s="1"/>
  <c r="U40" i="36"/>
  <c r="B37" i="48"/>
  <c r="F37" i="48" s="1"/>
  <c r="E48" i="28"/>
  <c r="E53" i="28" s="1"/>
  <c r="F41" i="35"/>
  <c r="AN66" i="36"/>
  <c r="N16" i="17"/>
  <c r="N93" i="17" s="1"/>
  <c r="F18" i="37"/>
  <c r="I24" i="37"/>
  <c r="U4" i="48"/>
  <c r="R44" i="17"/>
  <c r="P44" i="18"/>
  <c r="F22" i="33"/>
  <c r="M5" i="28"/>
  <c r="V49" i="36"/>
  <c r="M5" i="32"/>
  <c r="J6" i="49"/>
  <c r="H11" i="36"/>
  <c r="V11" i="36" s="1"/>
  <c r="F13" i="35"/>
  <c r="W39" i="36"/>
  <c r="Y14" i="38" s="1"/>
  <c r="AF14" i="38" s="1"/>
  <c r="AI41" i="36"/>
  <c r="AS41" i="36" s="1"/>
  <c r="N17" i="36"/>
  <c r="X17" i="36" s="1"/>
  <c r="G41" i="36"/>
  <c r="X49" i="36"/>
  <c r="B48" i="20"/>
  <c r="AM69" i="24"/>
  <c r="AM70" i="24" s="1"/>
  <c r="AM77" i="24" s="1"/>
  <c r="J5" i="32"/>
  <c r="I2" i="38"/>
  <c r="I36" i="38" s="1"/>
  <c r="T5" i="48"/>
  <c r="Z68" i="36"/>
  <c r="AP68" i="36" s="1"/>
  <c r="AD58" i="4"/>
  <c r="C48" i="20"/>
  <c r="C53" i="20" s="1"/>
  <c r="K4" i="20"/>
  <c r="AE19" i="4"/>
  <c r="C49" i="20"/>
  <c r="H7" i="49"/>
  <c r="B23" i="20"/>
  <c r="R49" i="36"/>
  <c r="J50" i="36"/>
  <c r="AN40" i="36"/>
  <c r="F5" i="35"/>
  <c r="K7" i="49"/>
  <c r="AB17" i="36"/>
  <c r="T11" i="4"/>
  <c r="S66" i="36"/>
  <c r="K19" i="4"/>
  <c r="U5" i="33"/>
  <c r="D37" i="48"/>
  <c r="K5" i="33"/>
  <c r="B36" i="49"/>
  <c r="F36" i="49" s="1"/>
  <c r="V72" i="36"/>
  <c r="L7" i="49"/>
  <c r="D29" i="32"/>
  <c r="AS16" i="36"/>
  <c r="I6" i="49"/>
  <c r="K5" i="48"/>
  <c r="H3" i="48"/>
  <c r="AM66" i="36"/>
  <c r="AB41" i="36"/>
  <c r="AP49" i="36"/>
  <c r="H3" i="28"/>
  <c r="E37" i="48"/>
  <c r="E44" i="48" s="1"/>
  <c r="H5" i="28"/>
  <c r="I5" i="20"/>
  <c r="B50" i="28"/>
  <c r="F50" i="28" s="1"/>
  <c r="I5" i="33"/>
  <c r="O5" i="33"/>
  <c r="K4" i="28"/>
  <c r="S5" i="33"/>
  <c r="O5" i="28"/>
  <c r="H4" i="32"/>
  <c r="J5" i="28"/>
  <c r="U5" i="48"/>
  <c r="H5" i="33"/>
  <c r="V4" i="48"/>
  <c r="M6" i="48"/>
  <c r="AM605" i="21"/>
  <c r="AM402" i="21"/>
  <c r="AM403" i="21" s="1"/>
  <c r="AM409" i="21" s="1"/>
  <c r="AB198" i="21"/>
  <c r="AG199" i="21"/>
  <c r="AG205" i="21" s="1"/>
  <c r="AL198" i="21"/>
  <c r="AL199" i="21" s="1"/>
  <c r="AL205" i="21" s="1"/>
  <c r="AN198" i="21"/>
  <c r="AN199" i="21" s="1"/>
  <c r="AN205" i="21" s="1"/>
  <c r="AP197" i="21"/>
  <c r="AG192" i="21"/>
  <c r="AG207" i="21" s="1"/>
  <c r="AL605" i="21"/>
  <c r="AB192" i="21"/>
  <c r="AB207" i="21" s="1"/>
  <c r="Z198" i="21"/>
  <c r="AN402" i="21"/>
  <c r="AN403" i="21" s="1"/>
  <c r="AN409" i="21" s="1"/>
  <c r="J13" i="35"/>
  <c r="L13" i="35" s="1"/>
  <c r="D17" i="35"/>
  <c r="K35" i="36"/>
  <c r="F18" i="28"/>
  <c r="M60" i="36"/>
  <c r="M62" i="36" s="1"/>
  <c r="AB48" i="36"/>
  <c r="AB50" i="36" s="1"/>
  <c r="F60" i="36"/>
  <c r="F62" i="36" s="1"/>
  <c r="AI60" i="36"/>
  <c r="AI62" i="36" s="1"/>
  <c r="AH3" i="29"/>
  <c r="AD6" i="4"/>
  <c r="T8" i="4"/>
  <c r="AI11" i="4"/>
  <c r="N33" i="36"/>
  <c r="N35" i="36" s="1"/>
  <c r="I33" i="36"/>
  <c r="I35" i="36" s="1"/>
  <c r="L33" i="36"/>
  <c r="L35" i="36" s="1"/>
  <c r="G33" i="36"/>
  <c r="G35" i="36" s="1"/>
  <c r="AE33" i="36"/>
  <c r="AE35" i="36" s="1"/>
  <c r="Z33" i="36"/>
  <c r="Z35" i="36" s="1"/>
  <c r="AP35" i="36" s="1"/>
  <c r="J33" i="36"/>
  <c r="J35" i="36" s="1"/>
  <c r="AH33" i="36"/>
  <c r="AH35" i="36" s="1"/>
  <c r="F33" i="36"/>
  <c r="F35" i="36" s="1"/>
  <c r="P48" i="36"/>
  <c r="P50" i="36" s="1"/>
  <c r="H60" i="36"/>
  <c r="H62" i="36" s="1"/>
  <c r="C4" i="11"/>
  <c r="D4" i="11" s="1"/>
  <c r="AG48" i="36"/>
  <c r="AG50" i="36" s="1"/>
  <c r="N48" i="36"/>
  <c r="N50" i="36" s="1"/>
  <c r="X50" i="36" s="1"/>
  <c r="B18" i="35"/>
  <c r="D18" i="35" s="1"/>
  <c r="I48" i="36"/>
  <c r="I50" i="36" s="1"/>
  <c r="M6" i="4"/>
  <c r="T3" i="29"/>
  <c r="AI9" i="4"/>
  <c r="AR35" i="36"/>
  <c r="F17" i="35"/>
  <c r="B24" i="37"/>
  <c r="D24" i="37" s="1"/>
  <c r="AE48" i="36"/>
  <c r="AE50" i="36" s="1"/>
  <c r="F48" i="36"/>
  <c r="F50" i="36" s="1"/>
  <c r="AB60" i="36"/>
  <c r="AB62" i="36" s="1"/>
  <c r="N60" i="36"/>
  <c r="N62" i="36" s="1"/>
  <c r="X62" i="36" s="1"/>
  <c r="AK60" i="36"/>
  <c r="AK62" i="36" s="1"/>
  <c r="E60" i="36"/>
  <c r="E62" i="36" s="1"/>
  <c r="R62" i="36" s="1"/>
  <c r="L60" i="36"/>
  <c r="L62" i="36" s="1"/>
  <c r="AC60" i="36"/>
  <c r="AC62" i="36" s="1"/>
  <c r="AQ62" i="36" s="1"/>
  <c r="K60" i="36"/>
  <c r="K62" i="36" s="1"/>
  <c r="O60" i="36"/>
  <c r="O62" i="36" s="1"/>
  <c r="AJ60" i="36"/>
  <c r="AJ62" i="36" s="1"/>
  <c r="P60" i="36"/>
  <c r="P62" i="36" s="1"/>
  <c r="AE60" i="36"/>
  <c r="AE62" i="36" s="1"/>
  <c r="I60" i="36"/>
  <c r="I62" i="36" s="1"/>
  <c r="AD60" i="36"/>
  <c r="AD62" i="36" s="1"/>
  <c r="G60" i="36"/>
  <c r="G62" i="36" s="1"/>
  <c r="C7" i="37"/>
  <c r="D7" i="37" s="1"/>
  <c r="L48" i="36"/>
  <c r="L50" i="36" s="1"/>
  <c r="AA48" i="36"/>
  <c r="AA50" i="36" s="1"/>
  <c r="AD48" i="36"/>
  <c r="AD50" i="36" s="1"/>
  <c r="M48" i="36"/>
  <c r="M50" i="36" s="1"/>
  <c r="O48" i="36"/>
  <c r="O50" i="36" s="1"/>
  <c r="AC48" i="36"/>
  <c r="AC50" i="36" s="1"/>
  <c r="H48" i="36"/>
  <c r="H50" i="36" s="1"/>
  <c r="V50" i="36" s="1"/>
  <c r="AK48" i="36"/>
  <c r="AK50" i="36" s="1"/>
  <c r="F29" i="37"/>
  <c r="D31" i="37"/>
  <c r="K48" i="36"/>
  <c r="K50" i="36" s="1"/>
  <c r="AF48" i="36"/>
  <c r="Z60" i="36"/>
  <c r="Z62" i="36" s="1"/>
  <c r="AP62" i="36" s="1"/>
  <c r="AG60" i="36"/>
  <c r="AG62" i="36" s="1"/>
  <c r="AH48" i="36"/>
  <c r="AH50" i="36" s="1"/>
  <c r="AF6" i="4"/>
  <c r="P13" i="4"/>
  <c r="C14" i="11"/>
  <c r="F14" i="11" s="1"/>
  <c r="B19" i="35"/>
  <c r="J9" i="36"/>
  <c r="J11" i="36" s="1"/>
  <c r="P9" i="36"/>
  <c r="P11" i="36" s="1"/>
  <c r="K9" i="36"/>
  <c r="S9" i="36" s="1"/>
  <c r="G9" i="36"/>
  <c r="G11" i="36" s="1"/>
  <c r="I9" i="36"/>
  <c r="I11" i="36" s="1"/>
  <c r="F9" i="36"/>
  <c r="F11" i="36" s="1"/>
  <c r="M9" i="36"/>
  <c r="M11" i="36" s="1"/>
  <c r="AI42" i="36"/>
  <c r="AI44" i="36" s="1"/>
  <c r="G42" i="36"/>
  <c r="G44" i="36" s="1"/>
  <c r="I42" i="36"/>
  <c r="I44" i="36" s="1"/>
  <c r="K42" i="36"/>
  <c r="S42" i="36" s="1"/>
  <c r="B17" i="37"/>
  <c r="D17" i="37" s="1"/>
  <c r="G18" i="36"/>
  <c r="G20" i="36" s="1"/>
  <c r="AB18" i="36"/>
  <c r="AB20" i="36" s="1"/>
  <c r="J60" i="36"/>
  <c r="J62" i="36" s="1"/>
  <c r="I14" i="37"/>
  <c r="AI48" i="36"/>
  <c r="AI50" i="36" s="1"/>
  <c r="AS50" i="36" s="1"/>
  <c r="AF60" i="36"/>
  <c r="AF62" i="36" s="1"/>
  <c r="AR62" i="36" s="1"/>
  <c r="AH60" i="36"/>
  <c r="AH62" i="36" s="1"/>
  <c r="Z6" i="29"/>
  <c r="AQ6" i="29" s="1"/>
  <c r="AR6" i="29" s="1"/>
  <c r="Z16" i="4"/>
  <c r="Z19" i="4" s="1"/>
  <c r="T7" i="4"/>
  <c r="AJ48" i="36"/>
  <c r="AH15" i="36"/>
  <c r="AH17" i="36" s="1"/>
  <c r="P15" i="36"/>
  <c r="P17" i="36" s="1"/>
  <c r="AF15" i="36"/>
  <c r="AR15" i="36" s="1"/>
  <c r="H15" i="36"/>
  <c r="H17" i="36" s="1"/>
  <c r="J15" i="36"/>
  <c r="J17" i="36" s="1"/>
  <c r="AJ15" i="36"/>
  <c r="AJ17" i="36" s="1"/>
  <c r="O15" i="36"/>
  <c r="O17" i="36" s="1"/>
  <c r="M15" i="36"/>
  <c r="M17" i="36" s="1"/>
  <c r="AG15" i="36"/>
  <c r="AG17" i="36" s="1"/>
  <c r="AD15" i="36"/>
  <c r="AD17" i="36" s="1"/>
  <c r="AE15" i="36"/>
  <c r="AE17" i="36" s="1"/>
  <c r="L15" i="36"/>
  <c r="L17" i="36" s="1"/>
  <c r="AI15" i="36"/>
  <c r="AS15" i="36" s="1"/>
  <c r="F19" i="37"/>
  <c r="F41" i="36"/>
  <c r="T18" i="4"/>
  <c r="F31" i="35"/>
  <c r="X16" i="36"/>
  <c r="R40" i="36"/>
  <c r="AR74" i="36"/>
  <c r="I14" i="38"/>
  <c r="S16" i="36"/>
  <c r="T27" i="18"/>
  <c r="AI7" i="4"/>
  <c r="AQ40" i="36"/>
  <c r="AA17" i="36"/>
  <c r="AQ49" i="36"/>
  <c r="AI18" i="4"/>
  <c r="T9" i="4"/>
  <c r="AI13" i="4"/>
  <c r="U49" i="36"/>
  <c r="S40" i="36"/>
  <c r="X40" i="36"/>
  <c r="V40" i="36"/>
  <c r="U74" i="36"/>
  <c r="L58" i="4"/>
  <c r="AA60" i="36"/>
  <c r="AA62" i="36" s="1"/>
  <c r="U44" i="36"/>
  <c r="AM72" i="36"/>
  <c r="AR40" i="36"/>
  <c r="O41" i="36"/>
  <c r="AH41" i="36"/>
  <c r="AM16" i="36"/>
  <c r="V16" i="36"/>
  <c r="X66" i="36"/>
  <c r="G16" i="17"/>
  <c r="AF58" i="4"/>
  <c r="N31" i="18"/>
  <c r="C23" i="20"/>
  <c r="D48" i="28"/>
  <c r="E41" i="36"/>
  <c r="U41" i="36" s="1"/>
  <c r="T27" i="17"/>
  <c r="S49" i="36"/>
  <c r="AR72" i="36"/>
  <c r="R51" i="36"/>
  <c r="S51" i="36"/>
  <c r="D19" i="37"/>
  <c r="W40" i="36"/>
  <c r="R58" i="4"/>
  <c r="I16" i="17"/>
  <c r="I31" i="18"/>
  <c r="AQ42" i="36"/>
  <c r="Q31" i="17"/>
  <c r="R72" i="36"/>
  <c r="D23" i="28"/>
  <c r="H41" i="36"/>
  <c r="V41" i="36" s="1"/>
  <c r="F18" i="20"/>
  <c r="E68" i="36"/>
  <c r="AQ33" i="36"/>
  <c r="F17" i="36"/>
  <c r="X42" i="36"/>
  <c r="AQ51" i="36"/>
  <c r="V51" i="36"/>
  <c r="R16" i="36"/>
  <c r="I31" i="17"/>
  <c r="T12" i="18"/>
  <c r="J31" i="18"/>
  <c r="T13" i="4"/>
  <c r="AN33" i="36"/>
  <c r="K41" i="36"/>
  <c r="U72" i="36"/>
  <c r="AM49" i="36"/>
  <c r="AR33" i="36"/>
  <c r="X15" i="36"/>
  <c r="W15" i="36"/>
  <c r="Y15" i="38" s="1"/>
  <c r="AF15" i="38" s="1"/>
  <c r="AP72" i="36"/>
  <c r="M58" i="4"/>
  <c r="AQ72" i="36"/>
  <c r="AS33" i="36"/>
  <c r="U42" i="36"/>
  <c r="AR42" i="36"/>
  <c r="H7" i="38"/>
  <c r="U51" i="36"/>
  <c r="X24" i="38" s="1"/>
  <c r="AN72" i="36"/>
  <c r="AP51" i="36"/>
  <c r="D39" i="35"/>
  <c r="U66" i="36"/>
  <c r="X19" i="38" s="1"/>
  <c r="R66" i="36"/>
  <c r="K68" i="36"/>
  <c r="P31" i="17"/>
  <c r="L31" i="17"/>
  <c r="N16" i="18"/>
  <c r="N93" i="18" s="1"/>
  <c r="N41" i="36"/>
  <c r="X41" i="36" s="1"/>
  <c r="F11" i="35"/>
  <c r="AB199" i="21"/>
  <c r="AB205" i="21" s="1"/>
  <c r="AB203" i="21"/>
  <c r="AN192" i="21"/>
  <c r="AN207" i="21" s="1"/>
  <c r="AN197" i="21"/>
  <c r="AL606" i="21"/>
  <c r="Z192" i="21"/>
  <c r="Z207" i="21" s="1"/>
  <c r="AN401" i="21"/>
  <c r="AP396" i="21"/>
  <c r="AP411" i="21" s="1"/>
  <c r="AF32" i="4"/>
  <c r="AM4" i="36"/>
  <c r="N22" i="4"/>
  <c r="U7" i="29"/>
  <c r="E33" i="35"/>
  <c r="E38" i="35"/>
  <c r="E2" i="35"/>
  <c r="Z21" i="36"/>
  <c r="Z23" i="36" s="1"/>
  <c r="D36" i="35"/>
  <c r="AF27" i="36"/>
  <c r="AF29" i="36" s="1"/>
  <c r="Y22" i="4"/>
  <c r="K22" i="4"/>
  <c r="E27" i="36"/>
  <c r="E29" i="36" s="1"/>
  <c r="N58" i="4"/>
  <c r="P21" i="36"/>
  <c r="P23" i="36" s="1"/>
  <c r="V32" i="4"/>
  <c r="AD22" i="4"/>
  <c r="AG27" i="36"/>
  <c r="AG29" i="36" s="1"/>
  <c r="AK27" i="36"/>
  <c r="AK29" i="36" s="1"/>
  <c r="T31" i="4"/>
  <c r="J23" i="4"/>
  <c r="O27" i="36"/>
  <c r="O29" i="36" s="1"/>
  <c r="F27" i="36"/>
  <c r="F29" i="36" s="1"/>
  <c r="AA23" i="4"/>
  <c r="X4" i="36"/>
  <c r="N27" i="36"/>
  <c r="N29" i="36" s="1"/>
  <c r="N21" i="36"/>
  <c r="N23" i="36" s="1"/>
  <c r="AI27" i="36"/>
  <c r="AI29" i="36" s="1"/>
  <c r="W4" i="29"/>
  <c r="E21" i="36"/>
  <c r="E23" i="36" s="1"/>
  <c r="E5" i="36"/>
  <c r="AH27" i="36"/>
  <c r="AH29" i="36" s="1"/>
  <c r="M5" i="36"/>
  <c r="H21" i="36"/>
  <c r="H23" i="36" s="1"/>
  <c r="P27" i="36"/>
  <c r="P29" i="36" s="1"/>
  <c r="AE27" i="36"/>
  <c r="AE29" i="36" s="1"/>
  <c r="T13" i="17"/>
  <c r="AA29" i="4"/>
  <c r="AA32" i="4" s="1"/>
  <c r="J49" i="18"/>
  <c r="N49" i="17"/>
  <c r="J29" i="4"/>
  <c r="J32" i="4" s="1"/>
  <c r="AC29" i="4"/>
  <c r="AC32" i="4" s="1"/>
  <c r="N29" i="4"/>
  <c r="N32" i="4" s="1"/>
  <c r="J5" i="17"/>
  <c r="E17" i="35"/>
  <c r="E4" i="35"/>
  <c r="E18" i="35"/>
  <c r="E31" i="35"/>
  <c r="E34" i="35"/>
  <c r="AP4" i="36"/>
  <c r="F19" i="28"/>
  <c r="E16" i="35"/>
  <c r="P5" i="36"/>
  <c r="B23" i="28"/>
  <c r="G58" i="4"/>
  <c r="N8" i="29"/>
  <c r="I5" i="17"/>
  <c r="O4" i="29"/>
  <c r="H23" i="4"/>
  <c r="B2" i="35"/>
  <c r="F2" i="35" s="1"/>
  <c r="G30" i="35" s="1"/>
  <c r="F19" i="20"/>
  <c r="C3" i="11"/>
  <c r="F3" i="11" s="1"/>
  <c r="G32" i="4"/>
  <c r="R32" i="4"/>
  <c r="M31" i="18"/>
  <c r="M49" i="17"/>
  <c r="AM6" i="36"/>
  <c r="Z8" i="36"/>
  <c r="O16" i="18"/>
  <c r="O92" i="18" s="1"/>
  <c r="S4" i="38"/>
  <c r="J31" i="17"/>
  <c r="AG32" i="4"/>
  <c r="T28" i="4"/>
  <c r="AN8" i="36"/>
  <c r="V23" i="4"/>
  <c r="AQ4" i="36"/>
  <c r="AE32" i="4"/>
  <c r="L5" i="17"/>
  <c r="I29" i="4"/>
  <c r="I32" i="4" s="1"/>
  <c r="R49" i="17"/>
  <c r="Z29" i="4"/>
  <c r="Z32" i="4" s="1"/>
  <c r="O49" i="17"/>
  <c r="O49" i="18"/>
  <c r="L49" i="18"/>
  <c r="O29" i="4"/>
  <c r="O32" i="4" s="1"/>
  <c r="X29" i="4"/>
  <c r="X32" i="4" s="1"/>
  <c r="N5" i="36"/>
  <c r="K5" i="18"/>
  <c r="K5" i="17"/>
  <c r="N21" i="18"/>
  <c r="N35" i="18" s="1"/>
  <c r="N42" i="18" s="1"/>
  <c r="N21" i="17"/>
  <c r="N35" i="17" s="1"/>
  <c r="N42" i="17" s="1"/>
  <c r="L5" i="18"/>
  <c r="I23" i="4"/>
  <c r="P4" i="29"/>
  <c r="AD21" i="36"/>
  <c r="AD23" i="36" s="1"/>
  <c r="AK21" i="36"/>
  <c r="AK23" i="36" s="1"/>
  <c r="O3" i="36"/>
  <c r="O5" i="36" s="1"/>
  <c r="AB3" i="36"/>
  <c r="AB5" i="36" s="1"/>
  <c r="AK3" i="36"/>
  <c r="AK5" i="36" s="1"/>
  <c r="AJ3" i="36"/>
  <c r="AJ5" i="36" s="1"/>
  <c r="L3" i="36"/>
  <c r="I3" i="36"/>
  <c r="I5" i="36" s="1"/>
  <c r="AH3" i="36"/>
  <c r="AH5" i="36" s="1"/>
  <c r="AI3" i="36"/>
  <c r="F3" i="36"/>
  <c r="F5" i="36" s="1"/>
  <c r="AD3" i="36"/>
  <c r="AD5" i="36" s="1"/>
  <c r="AE3" i="36"/>
  <c r="AE5" i="36" s="1"/>
  <c r="Z27" i="36"/>
  <c r="G27" i="36"/>
  <c r="AB27" i="36"/>
  <c r="AB29" i="36" s="1"/>
  <c r="L27" i="36"/>
  <c r="L29" i="36" s="1"/>
  <c r="K27" i="36"/>
  <c r="K29" i="36" s="1"/>
  <c r="AJ27" i="36"/>
  <c r="M27" i="36"/>
  <c r="M29" i="36" s="1"/>
  <c r="L29" i="4"/>
  <c r="L32" i="4" s="1"/>
  <c r="T24" i="4"/>
  <c r="Q29" i="4"/>
  <c r="Q32" i="4" s="1"/>
  <c r="C5" i="37"/>
  <c r="E5" i="37" s="1"/>
  <c r="L49" i="17"/>
  <c r="Y4" i="29"/>
  <c r="R23" i="4"/>
  <c r="H26" i="4"/>
  <c r="T26" i="4" s="1"/>
  <c r="C16" i="11"/>
  <c r="F16" i="11" s="1"/>
  <c r="B23" i="35"/>
  <c r="D23" i="35" s="1"/>
  <c r="B12" i="37"/>
  <c r="F12" i="37" s="1"/>
  <c r="C23" i="35"/>
  <c r="E23" i="35" s="1"/>
  <c r="C8" i="37"/>
  <c r="E8" i="37" s="1"/>
  <c r="K8" i="36"/>
  <c r="W8" i="36" s="1"/>
  <c r="W6" i="36"/>
  <c r="Y9" i="38" s="1"/>
  <c r="AF9" i="38" s="1"/>
  <c r="E10" i="37"/>
  <c r="F10" i="37"/>
  <c r="K49" i="17"/>
  <c r="K49" i="18"/>
  <c r="AQ6" i="36"/>
  <c r="AG23" i="4"/>
  <c r="O28" i="17"/>
  <c r="O28" i="18"/>
  <c r="O31" i="18" s="1"/>
  <c r="T25" i="4"/>
  <c r="K29" i="4"/>
  <c r="K32" i="4" s="1"/>
  <c r="C28" i="34"/>
  <c r="AI26" i="4"/>
  <c r="AS6" i="36"/>
  <c r="D32" i="37"/>
  <c r="AD29" i="4"/>
  <c r="AD32" i="4" s="1"/>
  <c r="Z23" i="4"/>
  <c r="AD4" i="29"/>
  <c r="L21" i="36"/>
  <c r="L23" i="36" s="1"/>
  <c r="AG21" i="36"/>
  <c r="AG23" i="36" s="1"/>
  <c r="K21" i="36"/>
  <c r="K23" i="36" s="1"/>
  <c r="AB21" i="36"/>
  <c r="AB23" i="36" s="1"/>
  <c r="AA27" i="36"/>
  <c r="AA29" i="36" s="1"/>
  <c r="AC27" i="36"/>
  <c r="M21" i="36"/>
  <c r="M23" i="36" s="1"/>
  <c r="P28" i="18"/>
  <c r="P31" i="18" s="1"/>
  <c r="H31" i="18"/>
  <c r="AC4" i="29"/>
  <c r="S6" i="38"/>
  <c r="J5" i="18"/>
  <c r="AC21" i="36"/>
  <c r="I21" i="36"/>
  <c r="AJ21" i="36"/>
  <c r="AJ23" i="36" s="1"/>
  <c r="F21" i="36"/>
  <c r="AD27" i="36"/>
  <c r="AD29" i="36" s="1"/>
  <c r="I27" i="36"/>
  <c r="I29" i="36" s="1"/>
  <c r="M31" i="17"/>
  <c r="V4" i="36"/>
  <c r="O21" i="36"/>
  <c r="AE21" i="36"/>
  <c r="AE23" i="36" s="1"/>
  <c r="I49" i="18"/>
  <c r="AS4" i="36"/>
  <c r="AI21" i="36"/>
  <c r="AI23" i="36" s="1"/>
  <c r="J21" i="36"/>
  <c r="J23" i="36" s="1"/>
  <c r="G21" i="36"/>
  <c r="G23" i="36" s="1"/>
  <c r="H27" i="36"/>
  <c r="H29" i="36" s="1"/>
  <c r="AI24" i="4"/>
  <c r="AI52" i="4"/>
  <c r="AI55" i="4" s="1"/>
  <c r="K37" i="18"/>
  <c r="K44" i="18" s="1"/>
  <c r="H44" i="17"/>
  <c r="AM9" i="36"/>
  <c r="AP9" i="36"/>
  <c r="AT9" i="36" s="1"/>
  <c r="O37" i="18"/>
  <c r="O44" i="18" s="1"/>
  <c r="L37" i="18"/>
  <c r="L44" i="18" s="1"/>
  <c r="K58" i="4"/>
  <c r="K37" i="17"/>
  <c r="K44" i="17" s="1"/>
  <c r="O37" i="17"/>
  <c r="O44" i="17" s="1"/>
  <c r="F6" i="28"/>
  <c r="T50" i="4"/>
  <c r="AJ75" i="24"/>
  <c r="AJ63" i="24"/>
  <c r="AJ79" i="24" s="1"/>
  <c r="AG69" i="24"/>
  <c r="AI68" i="24"/>
  <c r="AE69" i="24"/>
  <c r="V75" i="24"/>
  <c r="W69" i="24"/>
  <c r="W70" i="24" s="1"/>
  <c r="W77" i="24" s="1"/>
  <c r="T63" i="24"/>
  <c r="T79" i="24" s="1"/>
  <c r="H68" i="24"/>
  <c r="N75" i="24"/>
  <c r="E69" i="24"/>
  <c r="E70" i="24" s="1"/>
  <c r="E77" i="24" s="1"/>
  <c r="S75" i="24"/>
  <c r="Z64" i="24"/>
  <c r="G68" i="24"/>
  <c r="Q69" i="24"/>
  <c r="Q70" i="24" s="1"/>
  <c r="Q77" i="24" s="1"/>
  <c r="AL63" i="24"/>
  <c r="AL79" i="24" s="1"/>
  <c r="I68" i="24"/>
  <c r="P75" i="24"/>
  <c r="AC69" i="24"/>
  <c r="AN66" i="24"/>
  <c r="S63" i="24"/>
  <c r="S79" i="24" s="1"/>
  <c r="Z66" i="24"/>
  <c r="K68" i="24"/>
  <c r="AL69" i="24"/>
  <c r="AL70" i="24" s="1"/>
  <c r="AL77" i="24" s="1"/>
  <c r="U63" i="24"/>
  <c r="U79" i="24" s="1"/>
  <c r="D68" i="24"/>
  <c r="X69" i="24"/>
  <c r="X70" i="24" s="1"/>
  <c r="X77" i="24" s="1"/>
  <c r="BD67" i="24"/>
  <c r="G63" i="24"/>
  <c r="G79" i="24" s="1"/>
  <c r="BB63" i="24"/>
  <c r="AG63" i="24"/>
  <c r="K63" i="24"/>
  <c r="K79" i="24" s="1"/>
  <c r="W63" i="24"/>
  <c r="W79" i="24" s="1"/>
  <c r="AN64" i="24"/>
  <c r="AK24" i="36"/>
  <c r="AK26" i="36" s="1"/>
  <c r="D6" i="17"/>
  <c r="D43" i="17" s="1"/>
  <c r="AF24" i="36"/>
  <c r="AN24" i="36" s="1"/>
  <c r="AE35" i="4"/>
  <c r="C15" i="35"/>
  <c r="J11" i="35" s="1"/>
  <c r="L11" i="35" s="1"/>
  <c r="P24" i="36"/>
  <c r="P26" i="36" s="1"/>
  <c r="W35" i="4"/>
  <c r="H24" i="36"/>
  <c r="H26" i="36" s="1"/>
  <c r="AB24" i="36"/>
  <c r="Z24" i="36"/>
  <c r="Z26" i="36" s="1"/>
  <c r="G24" i="36"/>
  <c r="G26" i="36" s="1"/>
  <c r="K24" i="36"/>
  <c r="K26" i="36" s="1"/>
  <c r="T58" i="18"/>
  <c r="AG24" i="36"/>
  <c r="AG26" i="36" s="1"/>
  <c r="J24" i="36"/>
  <c r="J26" i="36" s="1"/>
  <c r="B13" i="37"/>
  <c r="D13" i="37" s="1"/>
  <c r="AD24" i="36"/>
  <c r="AI24" i="36"/>
  <c r="AI26" i="36" s="1"/>
  <c r="AA24" i="36"/>
  <c r="AA26" i="36" s="1"/>
  <c r="M24" i="36"/>
  <c r="M26" i="36" s="1"/>
  <c r="AD5" i="29"/>
  <c r="AE24" i="36"/>
  <c r="AE26" i="36" s="1"/>
  <c r="K50" i="17"/>
  <c r="AJ24" i="36"/>
  <c r="AJ26" i="36" s="1"/>
  <c r="I24" i="36"/>
  <c r="I26" i="36" s="1"/>
  <c r="N24" i="36"/>
  <c r="E24" i="36"/>
  <c r="E26" i="36" s="1"/>
  <c r="AH24" i="36"/>
  <c r="AH26" i="36" s="1"/>
  <c r="F24" i="36"/>
  <c r="F26" i="36" s="1"/>
  <c r="O24" i="36"/>
  <c r="O26" i="36" s="1"/>
  <c r="B22" i="37"/>
  <c r="C10" i="11"/>
  <c r="F10" i="11" s="1"/>
  <c r="B28" i="35"/>
  <c r="D28" i="35" s="1"/>
  <c r="O36" i="4"/>
  <c r="C7" i="11"/>
  <c r="F7" i="11" s="1"/>
  <c r="C26" i="35"/>
  <c r="B25" i="37"/>
  <c r="K38" i="4"/>
  <c r="I22" i="17"/>
  <c r="I36" i="17" s="1"/>
  <c r="I43" i="17" s="1"/>
  <c r="E6" i="17"/>
  <c r="E43" i="17" s="1"/>
  <c r="Y44" i="4"/>
  <c r="Y47" i="4" s="1"/>
  <c r="B26" i="35"/>
  <c r="D26" i="35" s="1"/>
  <c r="F16" i="37"/>
  <c r="D16" i="37"/>
  <c r="AE44" i="4"/>
  <c r="AE47" i="4" s="1"/>
  <c r="AK69" i="36"/>
  <c r="AH69" i="36"/>
  <c r="AH71" i="36" s="1"/>
  <c r="AJ69" i="36"/>
  <c r="AJ71" i="36" s="1"/>
  <c r="AE69" i="36"/>
  <c r="AE71" i="36" s="1"/>
  <c r="K69" i="36"/>
  <c r="K71" i="36" s="1"/>
  <c r="I69" i="36"/>
  <c r="I71" i="36" s="1"/>
  <c r="H69" i="36"/>
  <c r="H71" i="36" s="1"/>
  <c r="M69" i="36"/>
  <c r="M71" i="36" s="1"/>
  <c r="AB69" i="36"/>
  <c r="AB71" i="36" s="1"/>
  <c r="AG69" i="36"/>
  <c r="AG71" i="36" s="1"/>
  <c r="AI69" i="36"/>
  <c r="AI71" i="36" s="1"/>
  <c r="AD69" i="36"/>
  <c r="AD71" i="36" s="1"/>
  <c r="P69" i="36"/>
  <c r="P71" i="36" s="1"/>
  <c r="O69" i="36"/>
  <c r="G69" i="36"/>
  <c r="G71" i="36" s="1"/>
  <c r="AC69" i="36"/>
  <c r="AC71" i="36" s="1"/>
  <c r="Z69" i="36"/>
  <c r="E69" i="36"/>
  <c r="E71" i="36" s="1"/>
  <c r="J69" i="36"/>
  <c r="AF69" i="36"/>
  <c r="L69" i="36"/>
  <c r="L71" i="36" s="1"/>
  <c r="AA69" i="36"/>
  <c r="AA71" i="36" s="1"/>
  <c r="G54" i="36"/>
  <c r="Z54" i="36"/>
  <c r="Z56" i="36" s="1"/>
  <c r="L54" i="36"/>
  <c r="L56" i="36" s="1"/>
  <c r="H54" i="36"/>
  <c r="H56" i="36" s="1"/>
  <c r="AC54" i="36"/>
  <c r="K54" i="36"/>
  <c r="K56" i="36" s="1"/>
  <c r="F54" i="36"/>
  <c r="F56" i="36" s="1"/>
  <c r="AK54" i="36"/>
  <c r="AK56" i="36" s="1"/>
  <c r="M54" i="36"/>
  <c r="N54" i="36"/>
  <c r="AH54" i="36"/>
  <c r="AH56" i="36" s="1"/>
  <c r="AF54" i="36"/>
  <c r="AF56" i="36" s="1"/>
  <c r="AE54" i="36"/>
  <c r="AE56" i="36" s="1"/>
  <c r="AB54" i="36"/>
  <c r="AB56" i="36" s="1"/>
  <c r="AD54" i="36"/>
  <c r="AD56" i="36" s="1"/>
  <c r="P54" i="36"/>
  <c r="P56" i="36" s="1"/>
  <c r="O54" i="36"/>
  <c r="O56" i="36" s="1"/>
  <c r="C8" i="11"/>
  <c r="F8" i="11" s="1"/>
  <c r="B21" i="35"/>
  <c r="D21" i="35" s="1"/>
  <c r="AD30" i="36"/>
  <c r="L30" i="36"/>
  <c r="L32" i="36" s="1"/>
  <c r="AK30" i="36"/>
  <c r="AK32" i="36" s="1"/>
  <c r="AI30" i="36"/>
  <c r="AI32" i="36" s="1"/>
  <c r="O30" i="36"/>
  <c r="O32" i="36" s="1"/>
  <c r="I30" i="36"/>
  <c r="I32" i="36" s="1"/>
  <c r="AA30" i="36"/>
  <c r="AA32" i="36" s="1"/>
  <c r="E30" i="36"/>
  <c r="E32" i="36" s="1"/>
  <c r="I6" i="18"/>
  <c r="P30" i="36"/>
  <c r="P32" i="36" s="1"/>
  <c r="H30" i="36"/>
  <c r="AC30" i="36"/>
  <c r="AC32" i="36" s="1"/>
  <c r="N30" i="36"/>
  <c r="N32" i="36" s="1"/>
  <c r="K30" i="36"/>
  <c r="K32" i="36" s="1"/>
  <c r="J30" i="36"/>
  <c r="J32" i="36" s="1"/>
  <c r="AJ30" i="36"/>
  <c r="AB30" i="36"/>
  <c r="AB32" i="36" s="1"/>
  <c r="AG30" i="36"/>
  <c r="AG32" i="36" s="1"/>
  <c r="AF30" i="36"/>
  <c r="G30" i="36"/>
  <c r="G32" i="36" s="1"/>
  <c r="M30" i="36"/>
  <c r="AJ36" i="36"/>
  <c r="AJ38" i="36" s="1"/>
  <c r="AI42" i="4"/>
  <c r="AF36" i="36"/>
  <c r="AF38" i="36" s="1"/>
  <c r="AI36" i="36"/>
  <c r="AI38" i="36" s="1"/>
  <c r="F36" i="36"/>
  <c r="F38" i="36" s="1"/>
  <c r="AG36" i="36"/>
  <c r="E36" i="36"/>
  <c r="AA36" i="36"/>
  <c r="AA38" i="36" s="1"/>
  <c r="K36" i="36"/>
  <c r="K38" i="36" s="1"/>
  <c r="H36" i="36"/>
  <c r="H38" i="36" s="1"/>
  <c r="J36" i="36"/>
  <c r="J38" i="36" s="1"/>
  <c r="P36" i="36"/>
  <c r="P38" i="36" s="1"/>
  <c r="J50" i="18"/>
  <c r="M36" i="36"/>
  <c r="M38" i="36" s="1"/>
  <c r="AD36" i="36"/>
  <c r="AD38" i="36" s="1"/>
  <c r="C9" i="37"/>
  <c r="E9" i="37" s="1"/>
  <c r="O36" i="36"/>
  <c r="O38" i="36" s="1"/>
  <c r="AC36" i="36"/>
  <c r="AC38" i="36" s="1"/>
  <c r="AK36" i="36"/>
  <c r="C54" i="34"/>
  <c r="G36" i="36"/>
  <c r="G38" i="36" s="1"/>
  <c r="AH36" i="36"/>
  <c r="AH38" i="36" s="1"/>
  <c r="AE36" i="36"/>
  <c r="AE38" i="36" s="1"/>
  <c r="L36" i="36"/>
  <c r="L38" i="36" s="1"/>
  <c r="C57" i="34"/>
  <c r="AF62" i="4"/>
  <c r="H50" i="17"/>
  <c r="H44" i="4"/>
  <c r="H47" i="4" s="1"/>
  <c r="C9" i="35"/>
  <c r="D9" i="35" s="1"/>
  <c r="AZ63" i="24"/>
  <c r="AX63" i="24"/>
  <c r="AU69" i="24"/>
  <c r="AU70" i="24" s="1"/>
  <c r="BD64" i="24"/>
  <c r="AW63" i="24"/>
  <c r="AU63" i="24"/>
  <c r="BD66" i="24"/>
  <c r="AU68" i="24"/>
  <c r="AX70" i="24"/>
  <c r="AW69" i="24"/>
  <c r="AW70" i="24" s="1"/>
  <c r="BD65" i="24"/>
  <c r="AV69" i="24"/>
  <c r="AV70" i="24" s="1"/>
  <c r="AY68" i="24"/>
  <c r="AV63" i="24"/>
  <c r="AY63" i="24"/>
  <c r="K48" i="17"/>
  <c r="P48" i="18"/>
  <c r="P4" i="18"/>
  <c r="P16" i="4"/>
  <c r="P19" i="4" s="1"/>
  <c r="AA16" i="4"/>
  <c r="AA19" i="4" s="1"/>
  <c r="P48" i="17"/>
  <c r="O16" i="4"/>
  <c r="O19" i="4" s="1"/>
  <c r="M4" i="18"/>
  <c r="AS53" i="36"/>
  <c r="AP74" i="36"/>
  <c r="AP11" i="36"/>
  <c r="AM11" i="36"/>
  <c r="AN53" i="36"/>
  <c r="AR53" i="36"/>
  <c r="X53" i="36"/>
  <c r="V35" i="36"/>
  <c r="AS74" i="36"/>
  <c r="AN74" i="36"/>
  <c r="X44" i="36"/>
  <c r="AS35" i="36"/>
  <c r="E23" i="20"/>
  <c r="W51" i="36"/>
  <c r="E48" i="20"/>
  <c r="AF44" i="36"/>
  <c r="Z53" i="36"/>
  <c r="S33" i="36"/>
  <c r="AE41" i="36"/>
  <c r="AN51" i="36"/>
  <c r="O35" i="36"/>
  <c r="X9" i="36"/>
  <c r="K53" i="36"/>
  <c r="T12" i="17"/>
  <c r="T16" i="17" s="1"/>
  <c r="W16" i="17" s="1"/>
  <c r="AM51" i="36"/>
  <c r="AR51" i="36"/>
  <c r="AS51" i="36"/>
  <c r="AJ44" i="36"/>
  <c r="G50" i="36"/>
  <c r="AC35" i="36"/>
  <c r="AQ35" i="36" s="1"/>
  <c r="AC44" i="36"/>
  <c r="AQ44" i="36" s="1"/>
  <c r="AM39" i="36"/>
  <c r="B48" i="28"/>
  <c r="E23" i="28"/>
  <c r="AM68" i="24"/>
  <c r="AD74" i="36"/>
  <c r="AQ74" i="36" s="1"/>
  <c r="AE8" i="29"/>
  <c r="L16" i="18"/>
  <c r="I17" i="36"/>
  <c r="G31" i="18"/>
  <c r="M19" i="4"/>
  <c r="I24" i="38"/>
  <c r="V42" i="36"/>
  <c r="H24" i="38"/>
  <c r="X51" i="36"/>
  <c r="H53" i="36"/>
  <c r="V53" i="36" s="1"/>
  <c r="Z41" i="36"/>
  <c r="F13" i="11"/>
  <c r="Q16" i="18"/>
  <c r="Q94" i="18" s="1"/>
  <c r="F53" i="36"/>
  <c r="V33" i="36"/>
  <c r="AI11" i="36"/>
  <c r="AS11" i="36" s="1"/>
  <c r="Q8" i="29"/>
  <c r="K31" i="17"/>
  <c r="H44" i="36"/>
  <c r="V44" i="36" s="1"/>
  <c r="K17" i="36"/>
  <c r="R16" i="17"/>
  <c r="R92" i="17" s="1"/>
  <c r="AQ16" i="36"/>
  <c r="I10" i="38"/>
  <c r="AI8" i="29"/>
  <c r="L3" i="35"/>
  <c r="F3" i="37"/>
  <c r="S15" i="36"/>
  <c r="Z8" i="29"/>
  <c r="AQ8" i="29" s="1"/>
  <c r="AM40" i="36"/>
  <c r="D48" i="20"/>
  <c r="J16" i="17"/>
  <c r="AN35" i="36"/>
  <c r="AN42" i="36"/>
  <c r="Q31" i="18"/>
  <c r="P8" i="29"/>
  <c r="C50" i="34"/>
  <c r="J50" i="17"/>
  <c r="H62" i="4"/>
  <c r="W44" i="4"/>
  <c r="W47" i="4" s="1"/>
  <c r="C53" i="34"/>
  <c r="W62" i="4"/>
  <c r="E29" i="37"/>
  <c r="E30" i="37"/>
  <c r="E3" i="37"/>
  <c r="E32" i="37"/>
  <c r="E31" i="37"/>
  <c r="AI50" i="4"/>
  <c r="E28" i="37"/>
  <c r="AN9" i="36"/>
  <c r="G37" i="18"/>
  <c r="T30" i="18"/>
  <c r="B6" i="33"/>
  <c r="J6" i="33" s="1"/>
  <c r="F6" i="20"/>
  <c r="E51" i="20"/>
  <c r="F51" i="20" s="1"/>
  <c r="H58" i="4"/>
  <c r="AC58" i="4"/>
  <c r="AF11" i="36"/>
  <c r="E27" i="37"/>
  <c r="AC11" i="36"/>
  <c r="AQ11" i="36" s="1"/>
  <c r="E26" i="37"/>
  <c r="I3" i="37"/>
  <c r="AB8" i="29"/>
  <c r="T23" i="17"/>
  <c r="Z58" i="4"/>
  <c r="F8" i="35"/>
  <c r="AC8" i="29"/>
  <c r="X44" i="4"/>
  <c r="X47" i="4" s="1"/>
  <c r="G22" i="18"/>
  <c r="G36" i="18" s="1"/>
  <c r="G50" i="18"/>
  <c r="Z62" i="4"/>
  <c r="Z203" i="21"/>
  <c r="Z199" i="21"/>
  <c r="Z205" i="21" s="1"/>
  <c r="AN606" i="21"/>
  <c r="AN607" i="21" s="1"/>
  <c r="AN613" i="21" s="1"/>
  <c r="AO606" i="21"/>
  <c r="AO607" i="21" s="1"/>
  <c r="AO613" i="21" s="1"/>
  <c r="AP402" i="21"/>
  <c r="AP403" i="21" s="1"/>
  <c r="AP409" i="21" s="1"/>
  <c r="AL197" i="21"/>
  <c r="AN396" i="21"/>
  <c r="AN411" i="21" s="1"/>
  <c r="AO199" i="21"/>
  <c r="AO205" i="21" s="1"/>
  <c r="Y199" i="21"/>
  <c r="Y205" i="21" s="1"/>
  <c r="AG396" i="21"/>
  <c r="AG411" i="21" s="1"/>
  <c r="AL607" i="21"/>
  <c r="AL613" i="21" s="1"/>
  <c r="AM192" i="21"/>
  <c r="AM207" i="21" s="1"/>
  <c r="Y192" i="21"/>
  <c r="Y207" i="21" s="1"/>
  <c r="AL611" i="21"/>
  <c r="C27" i="48"/>
  <c r="C8" i="20"/>
  <c r="T9" i="33" s="1"/>
  <c r="B8" i="28"/>
  <c r="B10" i="28" s="1"/>
  <c r="J3" i="28"/>
  <c r="F30" i="33"/>
  <c r="I5" i="48"/>
  <c r="J3" i="32"/>
  <c r="J5" i="49"/>
  <c r="AM600" i="21"/>
  <c r="AM615" i="21" s="1"/>
  <c r="AP605" i="21"/>
  <c r="Y197" i="21"/>
  <c r="AG197" i="21"/>
  <c r="AL401" i="21"/>
  <c r="O48" i="18"/>
  <c r="P4" i="17"/>
  <c r="K48" i="18"/>
  <c r="W19" i="4"/>
  <c r="X62" i="4"/>
  <c r="G16" i="4"/>
  <c r="G19" i="4" s="1"/>
  <c r="G48" i="18"/>
  <c r="P20" i="17"/>
  <c r="J48" i="17"/>
  <c r="J48" i="18"/>
  <c r="H48" i="17"/>
  <c r="Q20" i="18"/>
  <c r="Q34" i="18" s="1"/>
  <c r="H48" i="18"/>
  <c r="AM63" i="24"/>
  <c r="AM79" i="24" s="1"/>
  <c r="AP606" i="21"/>
  <c r="AP607" i="21" s="1"/>
  <c r="AP613" i="21" s="1"/>
  <c r="AM198" i="21"/>
  <c r="AM199" i="21" s="1"/>
  <c r="AM205" i="21" s="1"/>
  <c r="AP600" i="21"/>
  <c r="AP615" i="21" s="1"/>
  <c r="AM606" i="21"/>
  <c r="AM607" i="21" s="1"/>
  <c r="AM613" i="21" s="1"/>
  <c r="AN605" i="21"/>
  <c r="AM611" i="21"/>
  <c r="AP401" i="21"/>
  <c r="AO600" i="21"/>
  <c r="AO615" i="21" s="1"/>
  <c r="AL192" i="21"/>
  <c r="AL207" i="21" s="1"/>
  <c r="AD62" i="4"/>
  <c r="Z197" i="21"/>
  <c r="AO192" i="21"/>
  <c r="AO207" i="21" s="1"/>
  <c r="AP192" i="21"/>
  <c r="AP207" i="21" s="1"/>
  <c r="AO401" i="21"/>
  <c r="AM401" i="21"/>
  <c r="E10" i="49"/>
  <c r="C21" i="32"/>
  <c r="D37" i="49"/>
  <c r="J4" i="48"/>
  <c r="E7" i="32"/>
  <c r="J4" i="32"/>
  <c r="F25" i="49"/>
  <c r="M3" i="32"/>
  <c r="F19" i="32"/>
  <c r="D25" i="33"/>
  <c r="D27" i="33" s="1"/>
  <c r="F25" i="48"/>
  <c r="O6" i="49"/>
  <c r="E42" i="48"/>
  <c r="D21" i="32"/>
  <c r="M5" i="49"/>
  <c r="K15" i="49"/>
  <c r="F4" i="32"/>
  <c r="D27" i="48"/>
  <c r="O4" i="32"/>
  <c r="K3" i="28"/>
  <c r="H5" i="48"/>
  <c r="L8" i="49"/>
  <c r="O3" i="48"/>
  <c r="V8" i="48"/>
  <c r="C48" i="28"/>
  <c r="I4" i="32"/>
  <c r="O4" i="20"/>
  <c r="B39" i="48"/>
  <c r="S5" i="48"/>
  <c r="C27" i="32"/>
  <c r="L5" i="49"/>
  <c r="D49" i="28"/>
  <c r="L3" i="28"/>
  <c r="J8" i="48"/>
  <c r="D40" i="48"/>
  <c r="K7" i="32"/>
  <c r="O3" i="32"/>
  <c r="H6" i="49"/>
  <c r="B29" i="32"/>
  <c r="F29" i="32" s="1"/>
  <c r="L5" i="28"/>
  <c r="D8" i="28"/>
  <c r="D10" i="28" s="1"/>
  <c r="B49" i="28"/>
  <c r="F6" i="49"/>
  <c r="L7" i="48"/>
  <c r="C41" i="48"/>
  <c r="B42" i="48"/>
  <c r="O5" i="32"/>
  <c r="B10" i="49"/>
  <c r="F10" i="49" s="1"/>
  <c r="D8" i="20"/>
  <c r="D10" i="20" s="1"/>
  <c r="O5" i="49"/>
  <c r="V6" i="33"/>
  <c r="J7" i="49"/>
  <c r="K4" i="32"/>
  <c r="K5" i="32"/>
  <c r="M3" i="20"/>
  <c r="O6" i="48"/>
  <c r="E27" i="49"/>
  <c r="F20" i="49"/>
  <c r="F3" i="32"/>
  <c r="H3" i="32"/>
  <c r="M4" i="32"/>
  <c r="F5" i="32"/>
  <c r="K5" i="49"/>
  <c r="L6" i="48"/>
  <c r="D28" i="32"/>
  <c r="D31" i="32" s="1"/>
  <c r="K3" i="32"/>
  <c r="I7" i="49"/>
  <c r="I5" i="32"/>
  <c r="F19" i="33"/>
  <c r="L14" i="33"/>
  <c r="H4" i="28"/>
  <c r="L4" i="32"/>
  <c r="F22" i="48"/>
  <c r="C33" i="49"/>
  <c r="C40" i="49" s="1"/>
  <c r="F5" i="49"/>
  <c r="K7" i="48"/>
  <c r="V6" i="48"/>
  <c r="O7" i="49"/>
  <c r="J6" i="48"/>
  <c r="H5" i="49"/>
  <c r="L3" i="32"/>
  <c r="C40" i="48"/>
  <c r="B38" i="48"/>
  <c r="O4" i="48"/>
  <c r="K5" i="20"/>
  <c r="C91" i="34"/>
  <c r="B36" i="33"/>
  <c r="F36" i="33" s="1"/>
  <c r="B91" i="34"/>
  <c r="H8" i="28"/>
  <c r="F6" i="48"/>
  <c r="E37" i="49"/>
  <c r="I4" i="28"/>
  <c r="K5" i="28"/>
  <c r="H4" i="48"/>
  <c r="M4" i="28"/>
  <c r="C50" i="20"/>
  <c r="D39" i="48"/>
  <c r="O14" i="33"/>
  <c r="H8" i="49"/>
  <c r="M5" i="33"/>
  <c r="E25" i="33"/>
  <c r="E32" i="48" s="1"/>
  <c r="F17" i="32"/>
  <c r="N16" i="34"/>
  <c r="N61" i="34"/>
  <c r="D10" i="49"/>
  <c r="D12" i="49" s="1"/>
  <c r="F8" i="49"/>
  <c r="L3" i="49"/>
  <c r="F4" i="28"/>
  <c r="H8" i="48"/>
  <c r="H4" i="33"/>
  <c r="O5" i="48"/>
  <c r="I6" i="48"/>
  <c r="E41" i="48"/>
  <c r="B27" i="49"/>
  <c r="F27" i="49" s="1"/>
  <c r="C10" i="49"/>
  <c r="F21" i="33"/>
  <c r="O4" i="28"/>
  <c r="F5" i="48"/>
  <c r="F3" i="28"/>
  <c r="H5" i="20"/>
  <c r="T5" i="33"/>
  <c r="E49" i="28"/>
  <c r="M5" i="48"/>
  <c r="F22" i="49"/>
  <c r="E27" i="48"/>
  <c r="S4" i="48"/>
  <c r="L5" i="48"/>
  <c r="I8" i="48"/>
  <c r="C42" i="48"/>
  <c r="J4" i="28"/>
  <c r="S4" i="33"/>
  <c r="O5" i="20"/>
  <c r="C25" i="33"/>
  <c r="C32" i="48" s="1"/>
  <c r="D27" i="49"/>
  <c r="F8" i="48"/>
  <c r="J5" i="48"/>
  <c r="D42" i="48"/>
  <c r="J4" i="33"/>
  <c r="M14" i="33"/>
  <c r="F21" i="49"/>
  <c r="C28" i="32"/>
  <c r="I4" i="33"/>
  <c r="B25" i="33"/>
  <c r="B32" i="48" s="1"/>
  <c r="M61" i="34"/>
  <c r="L4" i="28"/>
  <c r="L8" i="48"/>
  <c r="K8" i="48"/>
  <c r="H3" i="49"/>
  <c r="AO9" i="29"/>
  <c r="AP9" i="29" s="1"/>
  <c r="B16" i="34"/>
  <c r="C37" i="48"/>
  <c r="B37" i="49"/>
  <c r="F37" i="49" s="1"/>
  <c r="O8" i="48"/>
  <c r="J14" i="33"/>
  <c r="F24" i="48"/>
  <c r="E10" i="48"/>
  <c r="M21" i="48" s="1"/>
  <c r="M8" i="48"/>
  <c r="F3" i="48"/>
  <c r="I14" i="33"/>
  <c r="F23" i="48"/>
  <c r="D38" i="33"/>
  <c r="M6" i="33"/>
  <c r="U6" i="48"/>
  <c r="K6" i="33"/>
  <c r="AA8" i="29"/>
  <c r="AQ9" i="29"/>
  <c r="T6" i="48"/>
  <c r="L6" i="33"/>
  <c r="C38" i="33"/>
  <c r="F34" i="49"/>
  <c r="F20" i="48"/>
  <c r="F3" i="20"/>
  <c r="J4" i="20"/>
  <c r="K14" i="33"/>
  <c r="M7" i="48"/>
  <c r="I3" i="20"/>
  <c r="F5" i="20"/>
  <c r="O3" i="49"/>
  <c r="L3" i="48"/>
  <c r="K4" i="48"/>
  <c r="V4" i="33"/>
  <c r="V5" i="33"/>
  <c r="AJ8" i="29"/>
  <c r="F20" i="33"/>
  <c r="F3" i="49"/>
  <c r="M3" i="48"/>
  <c r="U7" i="48"/>
  <c r="I4" i="48"/>
  <c r="F5" i="33"/>
  <c r="C10" i="48"/>
  <c r="B21" i="32"/>
  <c r="F21" i="32" s="1"/>
  <c r="B28" i="32"/>
  <c r="C38" i="48"/>
  <c r="M8" i="49"/>
  <c r="I7" i="48"/>
  <c r="D38" i="48"/>
  <c r="F4" i="20"/>
  <c r="B8" i="20"/>
  <c r="J3" i="20"/>
  <c r="F24" i="49"/>
  <c r="C11" i="33"/>
  <c r="B41" i="48"/>
  <c r="F41" i="48" s="1"/>
  <c r="D34" i="49"/>
  <c r="E50" i="20"/>
  <c r="O7" i="48"/>
  <c r="F4" i="48"/>
  <c r="E8" i="20"/>
  <c r="J5" i="33"/>
  <c r="H3" i="20"/>
  <c r="H7" i="48"/>
  <c r="K19" i="33"/>
  <c r="K21" i="33" s="1"/>
  <c r="H14" i="33"/>
  <c r="E27" i="32"/>
  <c r="AK8" i="29"/>
  <c r="B53" i="20"/>
  <c r="M5" i="20"/>
  <c r="O3" i="28"/>
  <c r="M3" i="49"/>
  <c r="F7" i="48"/>
  <c r="I3" i="48"/>
  <c r="V5" i="48"/>
  <c r="O3" i="20"/>
  <c r="E37" i="33"/>
  <c r="F37" i="33" s="1"/>
  <c r="C12" i="32"/>
  <c r="M4" i="20"/>
  <c r="L5" i="20"/>
  <c r="E8" i="28"/>
  <c r="J7" i="48"/>
  <c r="K3" i="48"/>
  <c r="L4" i="48"/>
  <c r="F14" i="33"/>
  <c r="Q19" i="33" s="1"/>
  <c r="B10" i="48"/>
  <c r="D33" i="49"/>
  <c r="D10" i="48"/>
  <c r="M4" i="48"/>
  <c r="M3" i="28"/>
  <c r="K3" i="49"/>
  <c r="D38" i="49"/>
  <c r="E21" i="32"/>
  <c r="L5" i="33"/>
  <c r="J5" i="20"/>
  <c r="B27" i="48"/>
  <c r="L4" i="20"/>
  <c r="F21" i="48"/>
  <c r="I3" i="49"/>
  <c r="J3" i="48"/>
  <c r="O8" i="49"/>
  <c r="K8" i="49"/>
  <c r="E49" i="20"/>
  <c r="T4" i="48"/>
  <c r="G62" i="4"/>
  <c r="T62" i="4" s="1"/>
  <c r="G44" i="4"/>
  <c r="G47" i="4" s="1"/>
  <c r="AB62" i="4"/>
  <c r="F39" i="35"/>
  <c r="F28" i="35"/>
  <c r="U55" i="36"/>
  <c r="J58" i="4"/>
  <c r="AR56" i="36"/>
  <c r="AS26" i="36"/>
  <c r="D44" i="4"/>
  <c r="D57" i="4" s="1"/>
  <c r="AD44" i="4"/>
  <c r="AD47" i="4" s="1"/>
  <c r="AR54" i="36"/>
  <c r="G16" i="18"/>
  <c r="D33" i="37"/>
  <c r="AS57" i="36"/>
  <c r="U12" i="36"/>
  <c r="X3" i="38" s="1"/>
  <c r="AQ12" i="36"/>
  <c r="R74" i="36"/>
  <c r="C44" i="4"/>
  <c r="C57" i="4" s="1"/>
  <c r="F21" i="35"/>
  <c r="AR65" i="36"/>
  <c r="F23" i="37"/>
  <c r="D23" i="37"/>
  <c r="I23" i="37"/>
  <c r="E23" i="37"/>
  <c r="AP63" i="36"/>
  <c r="Z65" i="36"/>
  <c r="AP65" i="36" s="1"/>
  <c r="S63" i="36"/>
  <c r="K65" i="36"/>
  <c r="W65" i="36" s="1"/>
  <c r="W63" i="36"/>
  <c r="M32" i="36"/>
  <c r="X57" i="36"/>
  <c r="P59" i="36"/>
  <c r="X59" i="36" s="1"/>
  <c r="AD59" i="36"/>
  <c r="AQ59" i="36" s="1"/>
  <c r="AQ57" i="36"/>
  <c r="AI43" i="4"/>
  <c r="T38" i="4"/>
  <c r="AI39" i="4"/>
  <c r="AR12" i="36"/>
  <c r="AG14" i="36"/>
  <c r="AR14" i="36" s="1"/>
  <c r="AN12" i="36"/>
  <c r="AJ32" i="36"/>
  <c r="AM30" i="36"/>
  <c r="Z32" i="36"/>
  <c r="AP30" i="36"/>
  <c r="J59" i="36"/>
  <c r="V59" i="36" s="1"/>
  <c r="V57" i="36"/>
  <c r="F71" i="36"/>
  <c r="AI37" i="4"/>
  <c r="P74" i="36"/>
  <c r="X74" i="36" s="1"/>
  <c r="X72" i="36"/>
  <c r="AP57" i="36"/>
  <c r="AM57" i="36"/>
  <c r="Z59" i="36"/>
  <c r="AM59" i="36" s="1"/>
  <c r="T37" i="4"/>
  <c r="AH59" i="36"/>
  <c r="AR59" i="36" s="1"/>
  <c r="AN57" i="36"/>
  <c r="AR57" i="36"/>
  <c r="O71" i="36"/>
  <c r="X71" i="36" s="1"/>
  <c r="X69" i="36"/>
  <c r="AK71" i="36"/>
  <c r="AS69" i="36"/>
  <c r="J71" i="36"/>
  <c r="K59" i="36"/>
  <c r="S57" i="36"/>
  <c r="W57" i="36"/>
  <c r="AC47" i="36"/>
  <c r="AQ47" i="36" s="1"/>
  <c r="AQ45" i="36"/>
  <c r="E11" i="37"/>
  <c r="I11" i="37"/>
  <c r="K74" i="36"/>
  <c r="W74" i="36" s="1"/>
  <c r="S72" i="36"/>
  <c r="W72" i="36"/>
  <c r="AD32" i="36"/>
  <c r="AQ32" i="36" s="1"/>
  <c r="AQ30" i="36"/>
  <c r="AM54" i="36"/>
  <c r="AP54" i="36"/>
  <c r="AG38" i="36"/>
  <c r="N38" i="36"/>
  <c r="X38" i="36" s="1"/>
  <c r="X36" i="36"/>
  <c r="J56" i="36"/>
  <c r="M56" i="36"/>
  <c r="AI36" i="4"/>
  <c r="L12" i="36"/>
  <c r="S12" i="36" s="1"/>
  <c r="AC62" i="4"/>
  <c r="AF32" i="36"/>
  <c r="AN54" i="36"/>
  <c r="AS54" i="36"/>
  <c r="AJ56" i="36"/>
  <c r="AS56" i="36" s="1"/>
  <c r="AI38" i="4"/>
  <c r="AF26" i="36"/>
  <c r="AR26" i="36" s="1"/>
  <c r="T36" i="4"/>
  <c r="R54" i="36"/>
  <c r="G63" i="36"/>
  <c r="R63" i="36" s="1"/>
  <c r="AR24" i="36"/>
  <c r="AQ63" i="36"/>
  <c r="AB44" i="4"/>
  <c r="AB47" i="4" s="1"/>
  <c r="AS59" i="36"/>
  <c r="R45" i="36"/>
  <c r="H16" i="38"/>
  <c r="W45" i="36"/>
  <c r="L24" i="36"/>
  <c r="F30" i="36"/>
  <c r="B40" i="35"/>
  <c r="U59" i="36"/>
  <c r="F20" i="28"/>
  <c r="F37" i="35"/>
  <c r="AM12" i="36"/>
  <c r="T39" i="4"/>
  <c r="V14" i="36"/>
  <c r="F20" i="20"/>
  <c r="AF47" i="4"/>
  <c r="AF57" i="4"/>
  <c r="H22" i="17"/>
  <c r="H36" i="17" s="1"/>
  <c r="H43" i="17" s="1"/>
  <c r="AA62" i="4"/>
  <c r="G52" i="17"/>
  <c r="F15" i="37"/>
  <c r="D15" i="37"/>
  <c r="AQ24" i="36"/>
  <c r="AD26" i="36"/>
  <c r="AQ26" i="36" s="1"/>
  <c r="AB26" i="36"/>
  <c r="I20" i="38"/>
  <c r="V63" i="36"/>
  <c r="H65" i="36"/>
  <c r="AQ65" i="36"/>
  <c r="AM65" i="36"/>
  <c r="AS45" i="36"/>
  <c r="AK47" i="36"/>
  <c r="AS47" i="36" s="1"/>
  <c r="F9" i="11"/>
  <c r="AN63" i="36"/>
  <c r="AS63" i="36"/>
  <c r="AI65" i="36"/>
  <c r="N47" i="36"/>
  <c r="X47" i="36" s="1"/>
  <c r="X45" i="36"/>
  <c r="V74" i="36"/>
  <c r="D20" i="37"/>
  <c r="AS24" i="36"/>
  <c r="G56" i="36"/>
  <c r="N14" i="36"/>
  <c r="X14" i="36" s="1"/>
  <c r="X12" i="36"/>
  <c r="E38" i="36"/>
  <c r="U36" i="36"/>
  <c r="AP59" i="36"/>
  <c r="AC14" i="36"/>
  <c r="AQ14" i="36" s="1"/>
  <c r="AM45" i="36"/>
  <c r="V24" i="36"/>
  <c r="AP45" i="36"/>
  <c r="AA47" i="36"/>
  <c r="K14" i="36"/>
  <c r="L47" i="36"/>
  <c r="S45" i="36"/>
  <c r="V47" i="36"/>
  <c r="R57" i="36"/>
  <c r="U57" i="36"/>
  <c r="R59" i="36"/>
  <c r="U45" i="36"/>
  <c r="E47" i="36"/>
  <c r="I13" i="37"/>
  <c r="E13" i="37"/>
  <c r="AI14" i="36"/>
  <c r="AS12" i="36"/>
  <c r="AT12" i="36" s="1"/>
  <c r="Z14" i="36"/>
  <c r="V45" i="36"/>
  <c r="AM63" i="36"/>
  <c r="P65" i="36"/>
  <c r="X63" i="36"/>
  <c r="S8" i="38"/>
  <c r="I36" i="36"/>
  <c r="Z38" i="36"/>
  <c r="AF45" i="36"/>
  <c r="R12" i="36"/>
  <c r="F14" i="36"/>
  <c r="AR63" i="36"/>
  <c r="AG62" i="4"/>
  <c r="V35" i="4"/>
  <c r="AI35" i="4" s="1"/>
  <c r="Z5" i="29"/>
  <c r="I58" i="4"/>
  <c r="K16" i="17"/>
  <c r="Y35" i="4"/>
  <c r="AE58" i="4"/>
  <c r="D50" i="20"/>
  <c r="AF8" i="29"/>
  <c r="AG57" i="4"/>
  <c r="AG59" i="4" s="1"/>
  <c r="O31" i="17"/>
  <c r="P16" i="18"/>
  <c r="P93" i="18" s="1"/>
  <c r="I57" i="4"/>
  <c r="G5" i="36"/>
  <c r="AO4" i="29"/>
  <c r="AP4" i="29" s="1"/>
  <c r="I12" i="37"/>
  <c r="K31" i="18"/>
  <c r="T28" i="18"/>
  <c r="T31" i="18" s="1"/>
  <c r="T32" i="18" s="1"/>
  <c r="AQ7" i="29"/>
  <c r="U4" i="36"/>
  <c r="R4" i="36"/>
  <c r="T27" i="4"/>
  <c r="E7" i="37"/>
  <c r="F7" i="37"/>
  <c r="R31" i="17"/>
  <c r="Q58" i="4"/>
  <c r="T28" i="17"/>
  <c r="T31" i="17" s="1"/>
  <c r="H31" i="17"/>
  <c r="AI25" i="4"/>
  <c r="B31" i="34"/>
  <c r="AB32" i="4"/>
  <c r="K5" i="36"/>
  <c r="S4" i="36"/>
  <c r="AI31" i="4"/>
  <c r="W58" i="4"/>
  <c r="W32" i="4"/>
  <c r="E12" i="37"/>
  <c r="AC5" i="36"/>
  <c r="E20" i="35"/>
  <c r="E25" i="35"/>
  <c r="E5" i="35"/>
  <c r="E19" i="35"/>
  <c r="E13" i="35"/>
  <c r="E36" i="35"/>
  <c r="E37" i="35"/>
  <c r="E40" i="35"/>
  <c r="E8" i="35"/>
  <c r="E24" i="35"/>
  <c r="E21" i="35"/>
  <c r="E41" i="35"/>
  <c r="E11" i="35"/>
  <c r="E39" i="35"/>
  <c r="E32" i="35"/>
  <c r="E30" i="35"/>
  <c r="E15" i="35"/>
  <c r="E3" i="35"/>
  <c r="E12" i="35"/>
  <c r="C43" i="35"/>
  <c r="E28" i="35"/>
  <c r="E29" i="35"/>
  <c r="E35" i="35"/>
  <c r="E10" i="35"/>
  <c r="AR4" i="36"/>
  <c r="AG5" i="36"/>
  <c r="AN4" i="36"/>
  <c r="M16" i="17"/>
  <c r="M93" i="17" s="1"/>
  <c r="T13" i="18"/>
  <c r="H16" i="18"/>
  <c r="J5" i="36"/>
  <c r="O8" i="29"/>
  <c r="AI22" i="4"/>
  <c r="W4" i="36"/>
  <c r="I52" i="18"/>
  <c r="N20" i="17"/>
  <c r="N20" i="18"/>
  <c r="N34" i="18" s="1"/>
  <c r="N41" i="18" s="1"/>
  <c r="H19" i="4"/>
  <c r="R48" i="17"/>
  <c r="AG19" i="4"/>
  <c r="J20" i="17"/>
  <c r="J34" i="17" s="1"/>
  <c r="J41" i="17" s="1"/>
  <c r="M48" i="17"/>
  <c r="R16" i="4"/>
  <c r="Y62" i="4"/>
  <c r="M4" i="17"/>
  <c r="J62" i="4"/>
  <c r="Y16" i="4"/>
  <c r="Y19" i="4" s="1"/>
  <c r="M48" i="18"/>
  <c r="M20" i="17"/>
  <c r="N19" i="4"/>
  <c r="AC19" i="4"/>
  <c r="AE62" i="4"/>
  <c r="R4" i="17"/>
  <c r="R4" i="18"/>
  <c r="L48" i="18"/>
  <c r="L16" i="4"/>
  <c r="G20" i="18"/>
  <c r="L48" i="17"/>
  <c r="AB19" i="4"/>
  <c r="Q19" i="4"/>
  <c r="J20" i="18"/>
  <c r="AG18" i="36"/>
  <c r="AG20" i="36" s="1"/>
  <c r="P18" i="36"/>
  <c r="P20" i="36" s="1"/>
  <c r="AH18" i="36"/>
  <c r="AH20" i="36" s="1"/>
  <c r="Z18" i="36"/>
  <c r="AA18" i="36"/>
  <c r="AA20" i="36" s="1"/>
  <c r="I20" i="17"/>
  <c r="I20" i="18"/>
  <c r="B6" i="37"/>
  <c r="C6" i="35"/>
  <c r="Q48" i="17"/>
  <c r="Q48" i="18"/>
  <c r="J19" i="4"/>
  <c r="J57" i="4"/>
  <c r="V19" i="4"/>
  <c r="X19" i="4"/>
  <c r="X57" i="4"/>
  <c r="X59" i="4" s="1"/>
  <c r="C6" i="37"/>
  <c r="C6" i="34"/>
  <c r="K18" i="36"/>
  <c r="AF18" i="36"/>
  <c r="AE18" i="36"/>
  <c r="AE20" i="36" s="1"/>
  <c r="AC18" i="36"/>
  <c r="I18" i="36"/>
  <c r="I20" i="36" s="1"/>
  <c r="L18" i="36"/>
  <c r="L20" i="36" s="1"/>
  <c r="F18" i="36"/>
  <c r="F20" i="36" s="1"/>
  <c r="O18" i="36"/>
  <c r="O20" i="36" s="1"/>
  <c r="I48" i="17"/>
  <c r="I62" i="4"/>
  <c r="O20" i="17"/>
  <c r="AK18" i="36"/>
  <c r="AK20" i="36" s="1"/>
  <c r="AI18" i="36"/>
  <c r="N18" i="36"/>
  <c r="AJ18" i="36"/>
  <c r="AJ20" i="36" s="1"/>
  <c r="H18" i="36"/>
  <c r="AG5" i="29"/>
  <c r="AG8" i="29" s="1"/>
  <c r="T192" i="21"/>
  <c r="T207" i="21" s="1"/>
  <c r="AH396" i="21"/>
  <c r="AH411" i="21" s="1"/>
  <c r="AH402" i="21"/>
  <c r="AH403" i="21" s="1"/>
  <c r="AH409" i="21" s="1"/>
  <c r="AH401" i="21"/>
  <c r="T197" i="21"/>
  <c r="T198" i="21"/>
  <c r="T199" i="21" s="1"/>
  <c r="T205" i="21" s="1"/>
  <c r="AH192" i="21"/>
  <c r="AH207" i="21" s="1"/>
  <c r="AH197" i="21"/>
  <c r="AH198" i="21"/>
  <c r="AH199" i="21" s="1"/>
  <c r="AH205" i="21" s="1"/>
  <c r="BE52" i="21"/>
  <c r="BF52" i="21"/>
  <c r="BC18" i="21"/>
  <c r="BC52" i="21" s="1"/>
  <c r="BD34" i="21"/>
  <c r="BC34" i="21"/>
  <c r="BH23" i="21"/>
  <c r="AW34" i="21"/>
  <c r="BB18" i="21"/>
  <c r="BH10" i="21"/>
  <c r="BD18" i="21"/>
  <c r="BD52" i="21" s="1"/>
  <c r="BH6" i="21"/>
  <c r="BH43" i="21"/>
  <c r="BB50" i="21"/>
  <c r="BH27" i="21"/>
  <c r="BB34" i="21"/>
  <c r="AH5" i="29"/>
  <c r="AR60" i="36" l="1"/>
  <c r="V54" i="36"/>
  <c r="AR36" i="36"/>
  <c r="AP24" i="36"/>
  <c r="W69" i="36"/>
  <c r="AN60" i="36"/>
  <c r="S69" i="36"/>
  <c r="W30" i="36"/>
  <c r="S74" i="36"/>
  <c r="V56" i="36"/>
  <c r="AS42" i="36"/>
  <c r="Z75" i="24"/>
  <c r="AN68" i="24"/>
  <c r="AQ68" i="24" s="1"/>
  <c r="AH62" i="24"/>
  <c r="Z69" i="24"/>
  <c r="Z70" i="24" s="1"/>
  <c r="Z77" i="24" s="1"/>
  <c r="T68" i="24"/>
  <c r="N92" i="17"/>
  <c r="N94" i="17"/>
  <c r="AI17" i="36"/>
  <c r="AS17" i="36" s="1"/>
  <c r="N96" i="17"/>
  <c r="G28" i="35"/>
  <c r="F43" i="35"/>
  <c r="Q96" i="17"/>
  <c r="Q94" i="17"/>
  <c r="Q93" i="17"/>
  <c r="R96" i="18"/>
  <c r="R101" i="18" s="1"/>
  <c r="R94" i="18"/>
  <c r="R92" i="18"/>
  <c r="G11" i="35"/>
  <c r="S6" i="48"/>
  <c r="I6" i="33"/>
  <c r="G2" i="35"/>
  <c r="G12" i="35"/>
  <c r="G35" i="35"/>
  <c r="G16" i="35"/>
  <c r="G39" i="35"/>
  <c r="G29" i="35"/>
  <c r="G36" i="35"/>
  <c r="G21" i="35"/>
  <c r="G31" i="35"/>
  <c r="G24" i="35"/>
  <c r="G38" i="35"/>
  <c r="G37" i="35"/>
  <c r="D2" i="35"/>
  <c r="G33" i="35"/>
  <c r="G8" i="35"/>
  <c r="O7" i="32"/>
  <c r="E9" i="35"/>
  <c r="F7" i="32"/>
  <c r="F9" i="32" s="1"/>
  <c r="B15" i="49"/>
  <c r="F15" i="49" s="1"/>
  <c r="F12" i="49" s="1"/>
  <c r="AW9" i="36"/>
  <c r="T16" i="18"/>
  <c r="W16" i="18" s="1"/>
  <c r="I7" i="32"/>
  <c r="H6" i="33"/>
  <c r="H7" i="32"/>
  <c r="J7" i="32"/>
  <c r="AQ66" i="24"/>
  <c r="M96" i="18"/>
  <c r="M100" i="18" s="1"/>
  <c r="I7" i="37"/>
  <c r="V60" i="36"/>
  <c r="P94" i="17"/>
  <c r="Z57" i="4"/>
  <c r="Z59" i="4" s="1"/>
  <c r="Z60" i="4" s="1"/>
  <c r="P92" i="17"/>
  <c r="P96" i="17"/>
  <c r="P101" i="17" s="1"/>
  <c r="M94" i="18"/>
  <c r="T37" i="17"/>
  <c r="T44" i="17" s="1"/>
  <c r="I22" i="38"/>
  <c r="R60" i="36"/>
  <c r="M93" i="18"/>
  <c r="K44" i="36"/>
  <c r="S44" i="36" s="1"/>
  <c r="AS44" i="36"/>
  <c r="AR27" i="36"/>
  <c r="F24" i="37"/>
  <c r="G24" i="37" s="1"/>
  <c r="W48" i="36"/>
  <c r="Y21" i="38" s="1"/>
  <c r="AF21" i="38" s="1"/>
  <c r="AN41" i="36"/>
  <c r="W42" i="36"/>
  <c r="Y7" i="38" s="1"/>
  <c r="AF7" i="38" s="1"/>
  <c r="P92" i="18"/>
  <c r="G32" i="35"/>
  <c r="I21" i="38"/>
  <c r="D12" i="37"/>
  <c r="F38" i="49"/>
  <c r="F23" i="28"/>
  <c r="G25" i="35"/>
  <c r="F18" i="35"/>
  <c r="G18" i="35" s="1"/>
  <c r="AQ60" i="36"/>
  <c r="J10" i="49"/>
  <c r="G29" i="37"/>
  <c r="AS48" i="36"/>
  <c r="AN27" i="36"/>
  <c r="X33" i="36"/>
  <c r="V48" i="36"/>
  <c r="X7" i="38"/>
  <c r="C31" i="32"/>
  <c r="AY9" i="36"/>
  <c r="G3" i="35"/>
  <c r="G13" i="35"/>
  <c r="AU9" i="36"/>
  <c r="AR29" i="36"/>
  <c r="E15" i="49"/>
  <c r="M15" i="49" s="1"/>
  <c r="L7" i="32"/>
  <c r="X27" i="36"/>
  <c r="U62" i="36"/>
  <c r="G20" i="35"/>
  <c r="G41" i="35"/>
  <c r="G5" i="35"/>
  <c r="G4" i="35"/>
  <c r="AF59" i="4"/>
  <c r="AF60" i="4" s="1"/>
  <c r="X48" i="36"/>
  <c r="G17" i="35"/>
  <c r="C10" i="20"/>
  <c r="O96" i="17"/>
  <c r="O101" i="17" s="1"/>
  <c r="I10" i="49"/>
  <c r="I8" i="37"/>
  <c r="O93" i="17"/>
  <c r="O92" i="17"/>
  <c r="AR68" i="36"/>
  <c r="F49" i="20"/>
  <c r="G34" i="35"/>
  <c r="R93" i="17"/>
  <c r="AA57" i="4"/>
  <c r="AA59" i="4" s="1"/>
  <c r="AA60" i="4" s="1"/>
  <c r="AM33" i="36"/>
  <c r="J31" i="35"/>
  <c r="L31" i="35" s="1"/>
  <c r="AP33" i="36"/>
  <c r="AT33" i="36" s="1"/>
  <c r="V15" i="36"/>
  <c r="AN62" i="36"/>
  <c r="F4" i="11"/>
  <c r="F17" i="37"/>
  <c r="G17" i="37" s="1"/>
  <c r="AN48" i="36"/>
  <c r="O96" i="18"/>
  <c r="O100" i="18" s="1"/>
  <c r="O6" i="33"/>
  <c r="R41" i="36"/>
  <c r="AN15" i="36"/>
  <c r="AM68" i="36"/>
  <c r="C29" i="48"/>
  <c r="M7" i="32"/>
  <c r="W62" i="36"/>
  <c r="S62" i="36"/>
  <c r="L10" i="49"/>
  <c r="AT51" i="36"/>
  <c r="F23" i="20"/>
  <c r="AM60" i="36"/>
  <c r="S50" i="36"/>
  <c r="C27" i="33"/>
  <c r="I5" i="37"/>
  <c r="AS60" i="36"/>
  <c r="AJ50" i="36"/>
  <c r="H22" i="38"/>
  <c r="K8" i="20"/>
  <c r="M10" i="49"/>
  <c r="O10" i="49"/>
  <c r="AR9" i="29"/>
  <c r="B27" i="33"/>
  <c r="E9" i="32"/>
  <c r="AQ15" i="36"/>
  <c r="E33" i="36"/>
  <c r="F48" i="20"/>
  <c r="Z48" i="36"/>
  <c r="X60" i="36"/>
  <c r="S7" i="38"/>
  <c r="AQ17" i="36"/>
  <c r="AQ48" i="36"/>
  <c r="S48" i="36"/>
  <c r="I7" i="38"/>
  <c r="R42" i="36"/>
  <c r="B14" i="37"/>
  <c r="K11" i="36"/>
  <c r="W9" i="36"/>
  <c r="Y2" i="38" s="1"/>
  <c r="V62" i="36"/>
  <c r="U60" i="36"/>
  <c r="X22" i="38" s="1"/>
  <c r="W35" i="36"/>
  <c r="E15" i="36"/>
  <c r="Z42" i="36"/>
  <c r="W33" i="36"/>
  <c r="Y10" i="38" s="1"/>
  <c r="AF10" i="38" s="1"/>
  <c r="Z15" i="36"/>
  <c r="AP60" i="36"/>
  <c r="AT60" i="36" s="1"/>
  <c r="AF17" i="36"/>
  <c r="D19" i="35"/>
  <c r="F19" i="35"/>
  <c r="G19" i="35" s="1"/>
  <c r="S60" i="36"/>
  <c r="W60" i="36"/>
  <c r="I15" i="38"/>
  <c r="Z6" i="4"/>
  <c r="AI6" i="4" s="1"/>
  <c r="AI16" i="4" s="1"/>
  <c r="AI19" i="4" s="1"/>
  <c r="AD3" i="29"/>
  <c r="AD8" i="29" s="1"/>
  <c r="E9" i="36"/>
  <c r="S2" i="38"/>
  <c r="AF50" i="36"/>
  <c r="AR50" i="36" s="1"/>
  <c r="AR48" i="36"/>
  <c r="E48" i="36"/>
  <c r="S3" i="29"/>
  <c r="AO3" i="29" s="1"/>
  <c r="C6" i="11"/>
  <c r="B10" i="35"/>
  <c r="L6" i="4"/>
  <c r="T6" i="4" s="1"/>
  <c r="T16" i="4" s="1"/>
  <c r="T19" i="4" s="1"/>
  <c r="J52" i="17"/>
  <c r="O94" i="18"/>
  <c r="G52" i="18"/>
  <c r="Y24" i="38"/>
  <c r="AF24" i="38" s="1"/>
  <c r="G10" i="37"/>
  <c r="G27" i="37"/>
  <c r="AQ50" i="36"/>
  <c r="W68" i="36"/>
  <c r="S68" i="36"/>
  <c r="W41" i="36"/>
  <c r="S41" i="36"/>
  <c r="G12" i="37"/>
  <c r="C40" i="11"/>
  <c r="B53" i="28"/>
  <c r="N96" i="18"/>
  <c r="N100" i="18" s="1"/>
  <c r="N92" i="18"/>
  <c r="N94" i="18"/>
  <c r="O93" i="18"/>
  <c r="AT72" i="36"/>
  <c r="G7" i="37"/>
  <c r="F48" i="28"/>
  <c r="R68" i="36"/>
  <c r="U68" i="36"/>
  <c r="U21" i="36"/>
  <c r="T23" i="4"/>
  <c r="X29" i="36"/>
  <c r="U27" i="36"/>
  <c r="O21" i="18"/>
  <c r="O35" i="18" s="1"/>
  <c r="O42" i="18" s="1"/>
  <c r="O21" i="17"/>
  <c r="O35" i="17" s="1"/>
  <c r="O42" i="17" s="1"/>
  <c r="H49" i="18"/>
  <c r="H52" i="18" s="1"/>
  <c r="H49" i="17"/>
  <c r="H29" i="4"/>
  <c r="H32" i="4" s="1"/>
  <c r="K52" i="17"/>
  <c r="I5" i="18"/>
  <c r="C27" i="34"/>
  <c r="N5" i="17"/>
  <c r="N5" i="18"/>
  <c r="G5" i="17"/>
  <c r="G5" i="18"/>
  <c r="K3" i="11"/>
  <c r="L3" i="11" s="1"/>
  <c r="I4" i="38"/>
  <c r="U3" i="36"/>
  <c r="I6" i="38"/>
  <c r="D3" i="11"/>
  <c r="Q93" i="18"/>
  <c r="Q92" i="18"/>
  <c r="F49" i="28"/>
  <c r="F23" i="35"/>
  <c r="G23" i="35" s="1"/>
  <c r="Q96" i="18"/>
  <c r="Q101" i="18" s="1"/>
  <c r="G21" i="18"/>
  <c r="G35" i="18" s="1"/>
  <c r="G42" i="18" s="1"/>
  <c r="G21" i="17"/>
  <c r="G35" i="17" s="1"/>
  <c r="G42" i="17" s="1"/>
  <c r="O5" i="17"/>
  <c r="O5" i="18"/>
  <c r="D53" i="28"/>
  <c r="AQ4" i="29"/>
  <c r="AR4" i="29" s="1"/>
  <c r="AI23" i="4"/>
  <c r="C14" i="35"/>
  <c r="E14" i="35" s="1"/>
  <c r="B8" i="37"/>
  <c r="AP8" i="36"/>
  <c r="AM8" i="36"/>
  <c r="C23" i="34"/>
  <c r="M29" i="4"/>
  <c r="M32" i="4" s="1"/>
  <c r="M49" i="18"/>
  <c r="W29" i="36"/>
  <c r="C20" i="34"/>
  <c r="H5" i="17"/>
  <c r="H5" i="18"/>
  <c r="Q5" i="18"/>
  <c r="Q5" i="17"/>
  <c r="J21" i="17"/>
  <c r="J35" i="17" s="1"/>
  <c r="J42" i="17" s="1"/>
  <c r="J21" i="18"/>
  <c r="J35" i="18" s="1"/>
  <c r="J42" i="18" s="1"/>
  <c r="C25" i="34"/>
  <c r="C22" i="34"/>
  <c r="M21" i="17"/>
  <c r="M35" i="17" s="1"/>
  <c r="M42" i="17" s="1"/>
  <c r="M21" i="18"/>
  <c r="M35" i="18" s="1"/>
  <c r="I21" i="17"/>
  <c r="I35" i="17" s="1"/>
  <c r="I42" i="17" s="1"/>
  <c r="I21" i="18"/>
  <c r="I35" i="18" s="1"/>
  <c r="I42" i="18" s="1"/>
  <c r="V29" i="36"/>
  <c r="V21" i="36"/>
  <c r="R21" i="36"/>
  <c r="L91" i="17"/>
  <c r="AQ3" i="36"/>
  <c r="S8" i="36"/>
  <c r="I9" i="37"/>
  <c r="B14" i="35"/>
  <c r="S7" i="29"/>
  <c r="L22" i="4"/>
  <c r="C5" i="11"/>
  <c r="F5" i="11" s="1"/>
  <c r="C24" i="34"/>
  <c r="F23" i="36"/>
  <c r="U23" i="36" s="1"/>
  <c r="H6" i="38"/>
  <c r="L5" i="36"/>
  <c r="S3" i="36"/>
  <c r="AS21" i="36"/>
  <c r="I23" i="36"/>
  <c r="R96" i="17"/>
  <c r="R101" i="17" s="1"/>
  <c r="H4" i="38"/>
  <c r="O23" i="36"/>
  <c r="X23" i="36" s="1"/>
  <c r="X21" i="36"/>
  <c r="V3" i="36"/>
  <c r="L91" i="18"/>
  <c r="R3" i="36"/>
  <c r="U5" i="36"/>
  <c r="AQ21" i="36"/>
  <c r="AC23" i="36"/>
  <c r="AQ23" i="36" s="1"/>
  <c r="W3" i="36"/>
  <c r="K21" i="17"/>
  <c r="K35" i="17" s="1"/>
  <c r="K42" i="17" s="1"/>
  <c r="K21" i="18"/>
  <c r="K35" i="18" s="1"/>
  <c r="K42" i="18" s="1"/>
  <c r="C26" i="34"/>
  <c r="AJ29" i="36"/>
  <c r="AS27" i="36"/>
  <c r="R21" i="18"/>
  <c r="R35" i="18" s="1"/>
  <c r="R42" i="18" s="1"/>
  <c r="R21" i="17"/>
  <c r="R35" i="17" s="1"/>
  <c r="R42" i="17" s="1"/>
  <c r="W21" i="36"/>
  <c r="I12" i="38"/>
  <c r="H21" i="17"/>
  <c r="H21" i="18"/>
  <c r="B5" i="37"/>
  <c r="AI5" i="36"/>
  <c r="AS5" i="36" s="1"/>
  <c r="AS3" i="36"/>
  <c r="R5" i="18"/>
  <c r="R5" i="17"/>
  <c r="AF21" i="36"/>
  <c r="P49" i="18"/>
  <c r="P29" i="4"/>
  <c r="P32" i="4" s="1"/>
  <c r="P49" i="17"/>
  <c r="T49" i="17" s="1"/>
  <c r="V5" i="36"/>
  <c r="AF3" i="36"/>
  <c r="S21" i="36"/>
  <c r="V27" i="36"/>
  <c r="W27" i="36"/>
  <c r="Y12" i="38" s="1"/>
  <c r="AF12" i="38" s="1"/>
  <c r="R27" i="36"/>
  <c r="S27" i="36"/>
  <c r="R94" i="17"/>
  <c r="AA21" i="36"/>
  <c r="C19" i="34"/>
  <c r="AI29" i="4"/>
  <c r="AI32" i="4" s="1"/>
  <c r="AQ27" i="36"/>
  <c r="AC29" i="36"/>
  <c r="AQ29" i="36" s="1"/>
  <c r="Q21" i="17"/>
  <c r="Q35" i="17" s="1"/>
  <c r="Q42" i="17" s="1"/>
  <c r="Q21" i="18"/>
  <c r="Q35" i="18" s="1"/>
  <c r="Q42" i="18" s="1"/>
  <c r="X5" i="36"/>
  <c r="P22" i="4"/>
  <c r="W7" i="29"/>
  <c r="AQ5" i="36"/>
  <c r="AS23" i="36"/>
  <c r="C29" i="34"/>
  <c r="C30" i="34"/>
  <c r="G29" i="36"/>
  <c r="H12" i="38"/>
  <c r="Z3" i="36"/>
  <c r="X3" i="36"/>
  <c r="C21" i="34"/>
  <c r="AM27" i="36"/>
  <c r="Z29" i="36"/>
  <c r="AP27" i="36"/>
  <c r="L21" i="17"/>
  <c r="L35" i="17" s="1"/>
  <c r="L42" i="17" s="1"/>
  <c r="L21" i="18"/>
  <c r="L35" i="18" s="1"/>
  <c r="L42" i="18" s="1"/>
  <c r="F9" i="35"/>
  <c r="G9" i="35" s="1"/>
  <c r="G3" i="37"/>
  <c r="G32" i="37"/>
  <c r="G15" i="37"/>
  <c r="G16" i="37"/>
  <c r="G18" i="37"/>
  <c r="G23" i="37"/>
  <c r="G26" i="37"/>
  <c r="G19" i="37"/>
  <c r="G28" i="37"/>
  <c r="AN63" i="24"/>
  <c r="AN69" i="24"/>
  <c r="Z68" i="24"/>
  <c r="AQ64" i="24"/>
  <c r="AN75" i="24"/>
  <c r="AN26" i="36"/>
  <c r="U24" i="36"/>
  <c r="X13" i="38" s="1"/>
  <c r="U26" i="36"/>
  <c r="I13" i="38"/>
  <c r="AM24" i="36"/>
  <c r="K50" i="18"/>
  <c r="K52" i="18" s="1"/>
  <c r="N26" i="36"/>
  <c r="X26" i="36" s="1"/>
  <c r="X24" i="36"/>
  <c r="F13" i="37"/>
  <c r="G13" i="37" s="1"/>
  <c r="S24" i="36"/>
  <c r="R5" i="29"/>
  <c r="R8" i="29" s="1"/>
  <c r="K35" i="4"/>
  <c r="H13" i="38"/>
  <c r="R24" i="36"/>
  <c r="K44" i="4"/>
  <c r="K47" i="4" s="1"/>
  <c r="K62" i="4"/>
  <c r="K22" i="18"/>
  <c r="V26" i="36"/>
  <c r="D22" i="37"/>
  <c r="F22" i="37"/>
  <c r="G22" i="37" s="1"/>
  <c r="I22" i="18"/>
  <c r="I36" i="18" s="1"/>
  <c r="I43" i="18" s="1"/>
  <c r="F26" i="35"/>
  <c r="G26" i="35" s="1"/>
  <c r="E26" i="35"/>
  <c r="AE57" i="4"/>
  <c r="AE59" i="4" s="1"/>
  <c r="AE60" i="4" s="1"/>
  <c r="I63" i="4"/>
  <c r="F25" i="37"/>
  <c r="G25" i="37" s="1"/>
  <c r="D25" i="37"/>
  <c r="H22" i="18"/>
  <c r="H36" i="18" s="1"/>
  <c r="H43" i="18" s="1"/>
  <c r="I6" i="17"/>
  <c r="AQ71" i="36"/>
  <c r="C59" i="34"/>
  <c r="C51" i="34"/>
  <c r="Z71" i="36"/>
  <c r="AP71" i="36" s="1"/>
  <c r="AP69" i="36"/>
  <c r="AT69" i="36" s="1"/>
  <c r="AF71" i="36"/>
  <c r="AR71" i="36" s="1"/>
  <c r="AR69" i="36"/>
  <c r="X63" i="4"/>
  <c r="V69" i="36"/>
  <c r="U69" i="36"/>
  <c r="X17" i="38" s="1"/>
  <c r="I17" i="38"/>
  <c r="H17" i="38"/>
  <c r="V71" i="36"/>
  <c r="AQ69" i="36"/>
  <c r="R69" i="36"/>
  <c r="AN69" i="36"/>
  <c r="AM69" i="36"/>
  <c r="AS71" i="36"/>
  <c r="S54" i="36"/>
  <c r="H6" i="17"/>
  <c r="H6" i="18"/>
  <c r="AQ54" i="36"/>
  <c r="AC56" i="36"/>
  <c r="AQ56" i="36" s="1"/>
  <c r="N56" i="36"/>
  <c r="X56" i="36" s="1"/>
  <c r="X54" i="36"/>
  <c r="U54" i="36"/>
  <c r="W54" i="36"/>
  <c r="H52" i="17"/>
  <c r="AS30" i="36"/>
  <c r="X32" i="36"/>
  <c r="AS32" i="36"/>
  <c r="S30" i="36"/>
  <c r="AN30" i="36"/>
  <c r="X30" i="36"/>
  <c r="AR30" i="36"/>
  <c r="B11" i="37"/>
  <c r="C27" i="35"/>
  <c r="H32" i="36"/>
  <c r="V32" i="36" s="1"/>
  <c r="V30" i="36"/>
  <c r="I11" i="38"/>
  <c r="W57" i="4"/>
  <c r="W59" i="4" s="1"/>
  <c r="W60" i="4" s="1"/>
  <c r="H57" i="4"/>
  <c r="H59" i="4" s="1"/>
  <c r="J52" i="18"/>
  <c r="W36" i="36"/>
  <c r="Y8" i="38" s="1"/>
  <c r="AF8" i="38" s="1"/>
  <c r="AN36" i="36"/>
  <c r="AQ38" i="36"/>
  <c r="S36" i="36"/>
  <c r="B9" i="37"/>
  <c r="AK38" i="36"/>
  <c r="AS38" i="36" s="1"/>
  <c r="AS36" i="36"/>
  <c r="AQ36" i="36"/>
  <c r="AB36" i="36"/>
  <c r="H8" i="38"/>
  <c r="G22" i="17"/>
  <c r="G36" i="17" s="1"/>
  <c r="G43" i="17" s="1"/>
  <c r="AD57" i="4"/>
  <c r="AD59" i="4" s="1"/>
  <c r="AD60" i="4" s="1"/>
  <c r="AB57" i="4"/>
  <c r="AB59" i="4" s="1"/>
  <c r="AB60" i="4" s="1"/>
  <c r="AD63" i="4"/>
  <c r="C58" i="34"/>
  <c r="W63" i="4"/>
  <c r="G63" i="4"/>
  <c r="T63" i="4" s="1"/>
  <c r="BD69" i="24"/>
  <c r="BD70" i="24" s="1"/>
  <c r="BD63" i="24"/>
  <c r="BD68" i="24"/>
  <c r="K20" i="18"/>
  <c r="K34" i="18" s="1"/>
  <c r="K41" i="18" s="1"/>
  <c r="K20" i="17"/>
  <c r="K34" i="17" s="1"/>
  <c r="K41" i="17" s="1"/>
  <c r="C7" i="34"/>
  <c r="G20" i="17"/>
  <c r="G34" i="17" s="1"/>
  <c r="P20" i="18"/>
  <c r="P34" i="18" s="1"/>
  <c r="P41" i="18" s="1"/>
  <c r="O4" i="18"/>
  <c r="O4" i="17"/>
  <c r="R53" i="36"/>
  <c r="U53" i="36"/>
  <c r="V17" i="36"/>
  <c r="AM35" i="36"/>
  <c r="AP53" i="36"/>
  <c r="AM53" i="36"/>
  <c r="AS62" i="36"/>
  <c r="AR44" i="36"/>
  <c r="AN44" i="36"/>
  <c r="R44" i="36"/>
  <c r="P94" i="18"/>
  <c r="C53" i="28"/>
  <c r="AM41" i="36"/>
  <c r="AP41" i="36"/>
  <c r="P96" i="18"/>
  <c r="P101" i="18" s="1"/>
  <c r="W53" i="36"/>
  <c r="S53" i="36"/>
  <c r="W50" i="36"/>
  <c r="G31" i="37"/>
  <c r="G30" i="37"/>
  <c r="G20" i="37"/>
  <c r="AM74" i="36"/>
  <c r="G33" i="37"/>
  <c r="W17" i="36"/>
  <c r="S17" i="36"/>
  <c r="X35" i="36"/>
  <c r="S35" i="36"/>
  <c r="AM62" i="36"/>
  <c r="C52" i="34"/>
  <c r="Y63" i="4"/>
  <c r="K22" i="17"/>
  <c r="K36" i="17" s="1"/>
  <c r="K43" i="17" s="1"/>
  <c r="C7" i="35"/>
  <c r="B21" i="37"/>
  <c r="AR11" i="36"/>
  <c r="AN11" i="36"/>
  <c r="G44" i="18"/>
  <c r="T37" i="18"/>
  <c r="T44" i="18" s="1"/>
  <c r="F6" i="33"/>
  <c r="B38" i="33"/>
  <c r="F38" i="33" s="1"/>
  <c r="B7" i="35"/>
  <c r="D7" i="35" s="1"/>
  <c r="J59" i="4"/>
  <c r="J60" i="4" s="1"/>
  <c r="Z63" i="4"/>
  <c r="G6" i="17"/>
  <c r="G6" i="18"/>
  <c r="J6" i="17"/>
  <c r="J6" i="18"/>
  <c r="F39" i="48"/>
  <c r="AG63" i="4"/>
  <c r="C15" i="34"/>
  <c r="O20" i="18"/>
  <c r="O34" i="18" s="1"/>
  <c r="O41" i="18" s="1"/>
  <c r="G57" i="4"/>
  <c r="Q20" i="17"/>
  <c r="Q34" i="17" s="1"/>
  <c r="Q41" i="17" s="1"/>
  <c r="K63" i="4"/>
  <c r="I59" i="4"/>
  <c r="I60" i="4" s="1"/>
  <c r="C8" i="34"/>
  <c r="C5" i="34"/>
  <c r="M20" i="18"/>
  <c r="M34" i="18" s="1"/>
  <c r="H20" i="17"/>
  <c r="H24" i="17" s="1"/>
  <c r="H38" i="17" s="1"/>
  <c r="H45" i="17" s="1"/>
  <c r="AI58" i="4"/>
  <c r="H20" i="18"/>
  <c r="H34" i="18" s="1"/>
  <c r="H41" i="18" s="1"/>
  <c r="J63" i="4"/>
  <c r="H63" i="4"/>
  <c r="F40" i="48"/>
  <c r="D32" i="48"/>
  <c r="D29" i="48" s="1"/>
  <c r="E29" i="48"/>
  <c r="D44" i="48"/>
  <c r="C44" i="48"/>
  <c r="F25" i="33"/>
  <c r="F27" i="33" s="1"/>
  <c r="I8" i="28"/>
  <c r="K10" i="49"/>
  <c r="K8" i="28"/>
  <c r="F32" i="48"/>
  <c r="D40" i="49"/>
  <c r="F38" i="48"/>
  <c r="H10" i="49"/>
  <c r="C12" i="49"/>
  <c r="E27" i="33"/>
  <c r="J10" i="48"/>
  <c r="F42" i="48"/>
  <c r="K10" i="48"/>
  <c r="I10" i="48"/>
  <c r="O10" i="48"/>
  <c r="L21" i="48"/>
  <c r="F27" i="48"/>
  <c r="B29" i="48"/>
  <c r="C9" i="32"/>
  <c r="O12" i="32"/>
  <c r="K12" i="32"/>
  <c r="L12" i="32"/>
  <c r="H12" i="32"/>
  <c r="L8" i="28"/>
  <c r="E10" i="28"/>
  <c r="M8" i="28"/>
  <c r="J8" i="28"/>
  <c r="I8" i="20"/>
  <c r="F8" i="20"/>
  <c r="F10" i="20" s="1"/>
  <c r="B10" i="20"/>
  <c r="H10" i="48"/>
  <c r="T10" i="48"/>
  <c r="C12" i="48"/>
  <c r="K21" i="48"/>
  <c r="K22" i="48" s="1"/>
  <c r="O8" i="28"/>
  <c r="F27" i="32"/>
  <c r="E31" i="32"/>
  <c r="M10" i="48"/>
  <c r="H8" i="20"/>
  <c r="J21" i="48"/>
  <c r="F10" i="48"/>
  <c r="Q21" i="48" s="1"/>
  <c r="F33" i="49"/>
  <c r="J8" i="20"/>
  <c r="O8" i="20"/>
  <c r="E10" i="20"/>
  <c r="M8" i="20"/>
  <c r="L8" i="20"/>
  <c r="B31" i="32"/>
  <c r="F31" i="32" s="1"/>
  <c r="F28" i="32"/>
  <c r="F8" i="28"/>
  <c r="F10" i="28" s="1"/>
  <c r="E53" i="20"/>
  <c r="B44" i="48"/>
  <c r="L10" i="48"/>
  <c r="AN56" i="36"/>
  <c r="AT24" i="36"/>
  <c r="Y17" i="38"/>
  <c r="AF17" i="38" s="1"/>
  <c r="AN59" i="36"/>
  <c r="R26" i="36"/>
  <c r="AM26" i="36"/>
  <c r="Y20" i="38"/>
  <c r="AF20" i="38" s="1"/>
  <c r="AP56" i="36"/>
  <c r="F32" i="36"/>
  <c r="H11" i="38"/>
  <c r="U30" i="36"/>
  <c r="X11" i="38" s="1"/>
  <c r="R30" i="36"/>
  <c r="AR32" i="36"/>
  <c r="AN32" i="36"/>
  <c r="AT30" i="36"/>
  <c r="W32" i="36"/>
  <c r="S32" i="36"/>
  <c r="W24" i="36"/>
  <c r="Y13" i="38" s="1"/>
  <c r="AF13" i="38" s="1"/>
  <c r="L26" i="36"/>
  <c r="W59" i="36"/>
  <c r="S59" i="36"/>
  <c r="AP32" i="36"/>
  <c r="AM32" i="36"/>
  <c r="Y11" i="38"/>
  <c r="AF11" i="38" s="1"/>
  <c r="J22" i="17"/>
  <c r="J22" i="18"/>
  <c r="J36" i="18" s="1"/>
  <c r="J43" i="18" s="1"/>
  <c r="W56" i="36"/>
  <c r="S56" i="36"/>
  <c r="AC63" i="4"/>
  <c r="AC44" i="4"/>
  <c r="U71" i="36"/>
  <c r="R71" i="36"/>
  <c r="G65" i="36"/>
  <c r="U65" i="36" s="1"/>
  <c r="U63" i="36"/>
  <c r="X20" i="38" s="1"/>
  <c r="H20" i="38"/>
  <c r="AP26" i="36"/>
  <c r="S3" i="38"/>
  <c r="W71" i="36"/>
  <c r="S71" i="36"/>
  <c r="D40" i="35"/>
  <c r="F40" i="35"/>
  <c r="G40" i="35" s="1"/>
  <c r="L14" i="36"/>
  <c r="W12" i="36"/>
  <c r="Y3" i="38" s="1"/>
  <c r="AF3" i="38" s="1"/>
  <c r="C55" i="34"/>
  <c r="AG60" i="4"/>
  <c r="D53" i="20"/>
  <c r="F50" i="20"/>
  <c r="AT63" i="36"/>
  <c r="AR38" i="36"/>
  <c r="AN38" i="36"/>
  <c r="R14" i="36"/>
  <c r="U14" i="36"/>
  <c r="I38" i="36"/>
  <c r="V38" i="36" s="1"/>
  <c r="V36" i="36"/>
  <c r="X8" i="38" s="1"/>
  <c r="I8" i="38"/>
  <c r="R36" i="36"/>
  <c r="AP14" i="36"/>
  <c r="AM14" i="36"/>
  <c r="U47" i="36"/>
  <c r="R47" i="36"/>
  <c r="S14" i="36"/>
  <c r="W14" i="36"/>
  <c r="X16" i="38"/>
  <c r="W47" i="36"/>
  <c r="S47" i="36"/>
  <c r="AM47" i="36"/>
  <c r="AP47" i="36"/>
  <c r="AN65" i="36"/>
  <c r="AS65" i="36"/>
  <c r="AR45" i="36"/>
  <c r="AT45" i="36" s="1"/>
  <c r="AF47" i="36"/>
  <c r="AN45" i="36"/>
  <c r="S65" i="36"/>
  <c r="X65" i="36"/>
  <c r="AS14" i="36"/>
  <c r="AN14" i="36"/>
  <c r="W38" i="36"/>
  <c r="S38" i="36"/>
  <c r="U56" i="36"/>
  <c r="R56" i="36"/>
  <c r="Q100" i="17"/>
  <c r="Q101" i="17"/>
  <c r="C22" i="35"/>
  <c r="B4" i="37"/>
  <c r="U38" i="36"/>
  <c r="R65" i="36"/>
  <c r="V65" i="36"/>
  <c r="V44" i="4"/>
  <c r="V63" i="4"/>
  <c r="AI63" i="4" s="1"/>
  <c r="V62" i="4"/>
  <c r="AI62" i="4" s="1"/>
  <c r="C60" i="34"/>
  <c r="B30" i="28"/>
  <c r="G43" i="18"/>
  <c r="F42" i="11"/>
  <c r="T58" i="4"/>
  <c r="R5" i="36"/>
  <c r="V23" i="36"/>
  <c r="M96" i="17"/>
  <c r="M94" i="17"/>
  <c r="M92" i="17"/>
  <c r="S29" i="36"/>
  <c r="W23" i="36"/>
  <c r="W5" i="36"/>
  <c r="S5" i="36"/>
  <c r="N100" i="17"/>
  <c r="N101" i="17"/>
  <c r="C12" i="34"/>
  <c r="C4" i="34"/>
  <c r="T48" i="18"/>
  <c r="C11" i="34"/>
  <c r="C9" i="34"/>
  <c r="J4" i="17"/>
  <c r="J4" i="18"/>
  <c r="R20" i="18"/>
  <c r="R20" i="17"/>
  <c r="N34" i="17"/>
  <c r="N41" i="17" s="1"/>
  <c r="H4" i="18"/>
  <c r="H4" i="17"/>
  <c r="K4" i="18"/>
  <c r="K4" i="17"/>
  <c r="R19" i="4"/>
  <c r="AE63" i="4"/>
  <c r="C13" i="34"/>
  <c r="E3" i="33"/>
  <c r="Y57" i="4"/>
  <c r="Y59" i="4" s="1"/>
  <c r="Y60" i="4" s="1"/>
  <c r="C10" i="34"/>
  <c r="AB63" i="4"/>
  <c r="AA63" i="4"/>
  <c r="N4" i="18"/>
  <c r="N4" i="17"/>
  <c r="X60" i="4"/>
  <c r="O34" i="17"/>
  <c r="O41" i="17" s="1"/>
  <c r="I52" i="17"/>
  <c r="T48" i="17"/>
  <c r="I34" i="17"/>
  <c r="I41" i="17" s="1"/>
  <c r="J34" i="18"/>
  <c r="I34" i="18"/>
  <c r="I41" i="18" s="1"/>
  <c r="M34" i="17"/>
  <c r="Q41" i="18"/>
  <c r="AC20" i="36"/>
  <c r="AQ20" i="36" s="1"/>
  <c r="AQ18" i="36"/>
  <c r="K20" i="36"/>
  <c r="W18" i="36"/>
  <c r="S18" i="36"/>
  <c r="L20" i="18"/>
  <c r="L20" i="17"/>
  <c r="C14" i="34"/>
  <c r="AF63" i="4"/>
  <c r="N20" i="36"/>
  <c r="X20" i="36" s="1"/>
  <c r="X18" i="36"/>
  <c r="G4" i="17"/>
  <c r="G4" i="18"/>
  <c r="Q4" i="18"/>
  <c r="Q4" i="17"/>
  <c r="G34" i="18"/>
  <c r="G24" i="18"/>
  <c r="G38" i="18" s="1"/>
  <c r="G45" i="18" s="1"/>
  <c r="H20" i="36"/>
  <c r="V20" i="36" s="1"/>
  <c r="V18" i="36"/>
  <c r="F6" i="37"/>
  <c r="I6" i="37"/>
  <c r="E6" i="37"/>
  <c r="AI20" i="36"/>
  <c r="AS20" i="36" s="1"/>
  <c r="AS18" i="36"/>
  <c r="AR18" i="36"/>
  <c r="AN18" i="36"/>
  <c r="AF20" i="36"/>
  <c r="F6" i="35"/>
  <c r="G6" i="35" s="1"/>
  <c r="E6" i="35"/>
  <c r="E18" i="36"/>
  <c r="S5" i="38"/>
  <c r="I4" i="17"/>
  <c r="I4" i="18"/>
  <c r="I8" i="18" s="1"/>
  <c r="P34" i="17"/>
  <c r="P41" i="17" s="1"/>
  <c r="D6" i="37"/>
  <c r="L19" i="4"/>
  <c r="Z20" i="36"/>
  <c r="AP18" i="36"/>
  <c r="AM18" i="36"/>
  <c r="L4" i="18"/>
  <c r="L4" i="17"/>
  <c r="BH34" i="21"/>
  <c r="BH50" i="21"/>
  <c r="BB52" i="21"/>
  <c r="AQ5" i="29"/>
  <c r="AH8" i="29"/>
  <c r="BH18" i="21"/>
  <c r="M101" i="18" l="1"/>
  <c r="AN71" i="36"/>
  <c r="P100" i="17"/>
  <c r="R100" i="18"/>
  <c r="O101" i="18"/>
  <c r="E12" i="49"/>
  <c r="J15" i="49"/>
  <c r="B12" i="49"/>
  <c r="O15" i="49"/>
  <c r="N101" i="18"/>
  <c r="O100" i="17"/>
  <c r="W44" i="36"/>
  <c r="H15" i="49"/>
  <c r="I15" i="49"/>
  <c r="L15" i="49"/>
  <c r="X12" i="38"/>
  <c r="R100" i="17"/>
  <c r="X4" i="38"/>
  <c r="X6" i="38"/>
  <c r="AN50" i="36"/>
  <c r="H34" i="17"/>
  <c r="H41" i="17" s="1"/>
  <c r="H60" i="4"/>
  <c r="P100" i="18"/>
  <c r="E35" i="36"/>
  <c r="H10" i="38"/>
  <c r="R33" i="36"/>
  <c r="U33" i="36"/>
  <c r="X10" i="38" s="1"/>
  <c r="F10" i="35"/>
  <c r="G10" i="35" s="1"/>
  <c r="D10" i="35"/>
  <c r="R9" i="36"/>
  <c r="U9" i="36"/>
  <c r="X2" i="38" s="1"/>
  <c r="X36" i="38" s="1"/>
  <c r="E11" i="36"/>
  <c r="H2" i="38"/>
  <c r="H36" i="38" s="1"/>
  <c r="Y22" i="38"/>
  <c r="AF22" i="38" s="1"/>
  <c r="AP15" i="36"/>
  <c r="AT15" i="36" s="1"/>
  <c r="Z17" i="36"/>
  <c r="AM15" i="36"/>
  <c r="F6" i="11"/>
  <c r="D6" i="11"/>
  <c r="AP3" i="29"/>
  <c r="AR3" i="29"/>
  <c r="Z44" i="36"/>
  <c r="AM42" i="36"/>
  <c r="AP42" i="36"/>
  <c r="AT42" i="36" s="1"/>
  <c r="W11" i="36"/>
  <c r="S11" i="36"/>
  <c r="E50" i="36"/>
  <c r="H21" i="38"/>
  <c r="U48" i="36"/>
  <c r="X21" i="38" s="1"/>
  <c r="R48" i="36"/>
  <c r="AR17" i="36"/>
  <c r="AN17" i="36"/>
  <c r="AF2" i="38"/>
  <c r="Y36" i="38"/>
  <c r="AM48" i="36"/>
  <c r="Z50" i="36"/>
  <c r="AP48" i="36"/>
  <c r="AT48" i="36" s="1"/>
  <c r="E17" i="36"/>
  <c r="R15" i="36"/>
  <c r="H15" i="38"/>
  <c r="U15" i="36"/>
  <c r="X15" i="38" s="1"/>
  <c r="F14" i="37"/>
  <c r="G14" i="37" s="1"/>
  <c r="D14" i="37"/>
  <c r="C3" i="33"/>
  <c r="T3" i="33" s="1"/>
  <c r="H24" i="18"/>
  <c r="H38" i="18" s="1"/>
  <c r="H45" i="18" s="1"/>
  <c r="F53" i="28"/>
  <c r="K32" i="11"/>
  <c r="L32" i="11" s="1"/>
  <c r="AT27" i="36"/>
  <c r="H8" i="18"/>
  <c r="T49" i="18"/>
  <c r="Q100" i="18"/>
  <c r="S23" i="36"/>
  <c r="R23" i="36"/>
  <c r="D8" i="37"/>
  <c r="F8" i="37"/>
  <c r="G8" i="37" s="1"/>
  <c r="AO7" i="29"/>
  <c r="AP7" i="29" s="1"/>
  <c r="M5" i="17"/>
  <c r="M5" i="18"/>
  <c r="P5" i="17"/>
  <c r="P5" i="18"/>
  <c r="AN3" i="36"/>
  <c r="AR3" i="36"/>
  <c r="AF5" i="36"/>
  <c r="AR21" i="36"/>
  <c r="AF23" i="36"/>
  <c r="AN21" i="36"/>
  <c r="Y4" i="38"/>
  <c r="AF4" i="38" s="1"/>
  <c r="AP29" i="36"/>
  <c r="AM29" i="36"/>
  <c r="C31" i="34"/>
  <c r="Y6" i="38"/>
  <c r="AF6" i="38" s="1"/>
  <c r="T22" i="4"/>
  <c r="AA23" i="36"/>
  <c r="AM21" i="36"/>
  <c r="AP21" i="36"/>
  <c r="R29" i="36"/>
  <c r="U29" i="36"/>
  <c r="D14" i="35"/>
  <c r="F14" i="35"/>
  <c r="G14" i="35" s="1"/>
  <c r="M42" i="18"/>
  <c r="D29" i="28"/>
  <c r="D29" i="20"/>
  <c r="Z5" i="36"/>
  <c r="AP3" i="36"/>
  <c r="AM3" i="36"/>
  <c r="C29" i="28"/>
  <c r="AS29" i="36"/>
  <c r="AN29" i="36"/>
  <c r="D5" i="37"/>
  <c r="F5" i="37"/>
  <c r="G5" i="37" s="1"/>
  <c r="P21" i="17"/>
  <c r="P35" i="17" s="1"/>
  <c r="P21" i="18"/>
  <c r="P35" i="18" s="1"/>
  <c r="H35" i="18"/>
  <c r="T29" i="4"/>
  <c r="T32" i="4" s="1"/>
  <c r="C29" i="20"/>
  <c r="I24" i="17"/>
  <c r="I38" i="17" s="1"/>
  <c r="I45" i="17" s="1"/>
  <c r="H35" i="17"/>
  <c r="K24" i="17"/>
  <c r="K38" i="17" s="1"/>
  <c r="K45" i="17" s="1"/>
  <c r="AQ69" i="24"/>
  <c r="AN70" i="24"/>
  <c r="AQ63" i="24"/>
  <c r="AN79" i="24"/>
  <c r="I24" i="18"/>
  <c r="I38" i="18" s="1"/>
  <c r="I45" i="18" s="1"/>
  <c r="B30" i="20"/>
  <c r="K36" i="18"/>
  <c r="K43" i="18" s="1"/>
  <c r="K24" i="18"/>
  <c r="K38" i="18" s="1"/>
  <c r="K45" i="18" s="1"/>
  <c r="L22" i="17"/>
  <c r="L36" i="17" s="1"/>
  <c r="L43" i="17" s="1"/>
  <c r="L63" i="4"/>
  <c r="L22" i="18"/>
  <c r="L36" i="18" s="1"/>
  <c r="L43" i="18" s="1"/>
  <c r="K6" i="17"/>
  <c r="K8" i="17" s="1"/>
  <c r="K6" i="18"/>
  <c r="K8" i="18" s="1"/>
  <c r="L50" i="18"/>
  <c r="L52" i="18" s="1"/>
  <c r="L44" i="4"/>
  <c r="L62" i="4"/>
  <c r="L50" i="17"/>
  <c r="L52" i="17" s="1"/>
  <c r="K57" i="4"/>
  <c r="K59" i="4" s="1"/>
  <c r="K60" i="4" s="1"/>
  <c r="S5" i="29"/>
  <c r="S8" i="29" s="1"/>
  <c r="L35" i="4"/>
  <c r="I8" i="17"/>
  <c r="H8" i="17"/>
  <c r="AM71" i="36"/>
  <c r="AM56" i="36"/>
  <c r="G24" i="17"/>
  <c r="G38" i="17" s="1"/>
  <c r="G45" i="17" s="1"/>
  <c r="D27" i="35"/>
  <c r="F27" i="35"/>
  <c r="G27" i="35" s="1"/>
  <c r="E27" i="35"/>
  <c r="D11" i="37"/>
  <c r="F11" i="37"/>
  <c r="G11" i="37" s="1"/>
  <c r="AB38" i="36"/>
  <c r="AP36" i="36"/>
  <c r="AT36" i="36" s="1"/>
  <c r="AM36" i="36"/>
  <c r="F9" i="37"/>
  <c r="D9" i="37"/>
  <c r="J8" i="18"/>
  <c r="J8" i="17"/>
  <c r="AT18" i="36"/>
  <c r="T20" i="18"/>
  <c r="F21" i="37"/>
  <c r="G21" i="37" s="1"/>
  <c r="D21" i="37"/>
  <c r="F7" i="35"/>
  <c r="G7" i="35" s="1"/>
  <c r="E7" i="35"/>
  <c r="B3" i="33"/>
  <c r="B35" i="33" s="1"/>
  <c r="T57" i="4"/>
  <c r="T59" i="4" s="1"/>
  <c r="G59" i="4"/>
  <c r="G60" i="4" s="1"/>
  <c r="F53" i="20"/>
  <c r="F44" i="48"/>
  <c r="F29" i="48"/>
  <c r="D3" i="33"/>
  <c r="U3" i="33" s="1"/>
  <c r="J24" i="18"/>
  <c r="J38" i="18" s="1"/>
  <c r="J45" i="18" s="1"/>
  <c r="C56" i="34"/>
  <c r="U32" i="36"/>
  <c r="R32" i="36"/>
  <c r="J36" i="17"/>
  <c r="J43" i="17" s="1"/>
  <c r="J24" i="17"/>
  <c r="J38" i="17" s="1"/>
  <c r="J45" i="17" s="1"/>
  <c r="S26" i="36"/>
  <c r="W26" i="36"/>
  <c r="AC47" i="4"/>
  <c r="AC57" i="4"/>
  <c r="AC59" i="4" s="1"/>
  <c r="C49" i="34"/>
  <c r="D4" i="37"/>
  <c r="F4" i="37"/>
  <c r="G4" i="37" s="1"/>
  <c r="V47" i="4"/>
  <c r="AI44" i="4"/>
  <c r="AI47" i="4" s="1"/>
  <c r="V57" i="4"/>
  <c r="R38" i="36"/>
  <c r="F22" i="35"/>
  <c r="G22" i="35" s="1"/>
  <c r="E22" i="35"/>
  <c r="AR47" i="36"/>
  <c r="AN47" i="36"/>
  <c r="M101" i="17"/>
  <c r="M100" i="17"/>
  <c r="R34" i="17"/>
  <c r="R41" i="17" s="1"/>
  <c r="V3" i="48"/>
  <c r="E9" i="33"/>
  <c r="E35" i="33"/>
  <c r="E41" i="33" s="1"/>
  <c r="V3" i="33"/>
  <c r="R34" i="18"/>
  <c r="C16" i="34"/>
  <c r="T20" i="17"/>
  <c r="L34" i="17"/>
  <c r="L41" i="17" s="1"/>
  <c r="L24" i="17"/>
  <c r="L38" i="17" s="1"/>
  <c r="L45" i="17" s="1"/>
  <c r="L34" i="18"/>
  <c r="L41" i="18" s="1"/>
  <c r="L24" i="18"/>
  <c r="L38" i="18" s="1"/>
  <c r="L45" i="18" s="1"/>
  <c r="W20" i="36"/>
  <c r="S20" i="36"/>
  <c r="M41" i="17"/>
  <c r="G41" i="17"/>
  <c r="D28" i="20"/>
  <c r="D28" i="28"/>
  <c r="M41" i="18"/>
  <c r="G41" i="18"/>
  <c r="B28" i="28"/>
  <c r="B28" i="20"/>
  <c r="AP20" i="36"/>
  <c r="AM20" i="36"/>
  <c r="AN20" i="36"/>
  <c r="AR20" i="36"/>
  <c r="T4" i="17"/>
  <c r="G8" i="17"/>
  <c r="G6" i="37"/>
  <c r="T4" i="18"/>
  <c r="G8" i="18"/>
  <c r="R18" i="36"/>
  <c r="U18" i="36"/>
  <c r="E20" i="36"/>
  <c r="J41" i="18"/>
  <c r="BH52" i="21"/>
  <c r="C35" i="33" l="1"/>
  <c r="C41" i="33" s="1"/>
  <c r="AT3" i="36"/>
  <c r="K29" i="28"/>
  <c r="AM50" i="36"/>
  <c r="AP50" i="36"/>
  <c r="U17" i="36"/>
  <c r="R17" i="36"/>
  <c r="AP44" i="36"/>
  <c r="AM44" i="36"/>
  <c r="L3" i="33"/>
  <c r="T3" i="48"/>
  <c r="U50" i="36"/>
  <c r="R50" i="36"/>
  <c r="U11" i="36"/>
  <c r="R11" i="36"/>
  <c r="U35" i="36"/>
  <c r="R35" i="36"/>
  <c r="AM17" i="36"/>
  <c r="AP17" i="36"/>
  <c r="AT21" i="36"/>
  <c r="T5" i="18"/>
  <c r="T21" i="18"/>
  <c r="AR7" i="29"/>
  <c r="T5" i="17"/>
  <c r="AN5" i="36"/>
  <c r="AR5" i="36"/>
  <c r="T35" i="18"/>
  <c r="T42" i="18" s="1"/>
  <c r="H42" i="18"/>
  <c r="B29" i="20"/>
  <c r="B32" i="20" s="1"/>
  <c r="B29" i="28"/>
  <c r="I29" i="28" s="1"/>
  <c r="AP5" i="36"/>
  <c r="AM5" i="36"/>
  <c r="AM23" i="36"/>
  <c r="AP23" i="36"/>
  <c r="P42" i="18"/>
  <c r="E29" i="28"/>
  <c r="E29" i="20"/>
  <c r="V35" i="18"/>
  <c r="K29" i="20"/>
  <c r="AR23" i="36"/>
  <c r="AN23" i="36"/>
  <c r="P42" i="17"/>
  <c r="V35" i="17"/>
  <c r="T21" i="17"/>
  <c r="H42" i="17"/>
  <c r="T35" i="17"/>
  <c r="T42" i="17" s="1"/>
  <c r="C30" i="20"/>
  <c r="AN77" i="24"/>
  <c r="AQ70" i="24"/>
  <c r="C30" i="28"/>
  <c r="T5" i="29"/>
  <c r="T8" i="29" s="1"/>
  <c r="M35" i="4"/>
  <c r="L47" i="4"/>
  <c r="L57" i="4"/>
  <c r="L59" i="4" s="1"/>
  <c r="L60" i="4" s="1"/>
  <c r="M50" i="18"/>
  <c r="M52" i="18" s="1"/>
  <c r="M62" i="4"/>
  <c r="M44" i="4"/>
  <c r="M50" i="17"/>
  <c r="M52" i="17" s="1"/>
  <c r="L6" i="17"/>
  <c r="L8" i="17" s="1"/>
  <c r="L6" i="18"/>
  <c r="L8" i="18" s="1"/>
  <c r="F45" i="37" a="1"/>
  <c r="F45" i="37" s="1"/>
  <c r="AP38" i="36"/>
  <c r="AM38" i="36"/>
  <c r="AC60" i="4"/>
  <c r="F44" i="37"/>
  <c r="G9" i="37"/>
  <c r="S3" i="48"/>
  <c r="J3" i="33"/>
  <c r="S3" i="33"/>
  <c r="B9" i="33"/>
  <c r="H9" i="33" s="1"/>
  <c r="F3" i="33"/>
  <c r="H3" i="33"/>
  <c r="T34" i="17"/>
  <c r="T41" i="17" s="1"/>
  <c r="I42" i="37"/>
  <c r="O3" i="33"/>
  <c r="U3" i="48"/>
  <c r="D35" i="33"/>
  <c r="D41" i="33" s="1"/>
  <c r="I3" i="33"/>
  <c r="D9" i="33"/>
  <c r="K9" i="33" s="1"/>
  <c r="K3" i="33"/>
  <c r="M3" i="33"/>
  <c r="C61" i="34"/>
  <c r="V59" i="4"/>
  <c r="V60" i="4" s="1"/>
  <c r="AI57" i="4"/>
  <c r="AI59" i="4" s="1"/>
  <c r="C28" i="28"/>
  <c r="R41" i="18"/>
  <c r="E28" i="28"/>
  <c r="V10" i="48"/>
  <c r="V9" i="33"/>
  <c r="E11" i="33"/>
  <c r="E15" i="48"/>
  <c r="L9" i="33"/>
  <c r="V34" i="18"/>
  <c r="E28" i="20"/>
  <c r="C28" i="20"/>
  <c r="C32" i="20" s="1"/>
  <c r="C34" i="20" s="1"/>
  <c r="B41" i="33"/>
  <c r="F41" i="33" s="1"/>
  <c r="I28" i="28"/>
  <c r="I28" i="20"/>
  <c r="U20" i="36"/>
  <c r="R20" i="36"/>
  <c r="T34" i="18"/>
  <c r="V34" i="17"/>
  <c r="J20" i="33" l="1"/>
  <c r="J21" i="33" s="1"/>
  <c r="B15" i="48"/>
  <c r="H15" i="48" s="1"/>
  <c r="S10" i="48"/>
  <c r="B11" i="33"/>
  <c r="B32" i="28"/>
  <c r="B34" i="28" s="1"/>
  <c r="J29" i="28"/>
  <c r="O29" i="28"/>
  <c r="L29" i="28"/>
  <c r="F29" i="28"/>
  <c r="F29" i="20"/>
  <c r="I29" i="20"/>
  <c r="L29" i="20"/>
  <c r="O29" i="20"/>
  <c r="J29" i="20"/>
  <c r="C32" i="28"/>
  <c r="C34" i="28" s="1"/>
  <c r="M47" i="4"/>
  <c r="M57" i="4"/>
  <c r="M59" i="4" s="1"/>
  <c r="M60" i="4" s="1"/>
  <c r="N50" i="17"/>
  <c r="N52" i="17" s="1"/>
  <c r="N50" i="18"/>
  <c r="N52" i="18" s="1"/>
  <c r="N44" i="4"/>
  <c r="N62" i="4"/>
  <c r="N35" i="4"/>
  <c r="U5" i="29"/>
  <c r="U8" i="29" s="1"/>
  <c r="M63" i="4"/>
  <c r="M22" i="18"/>
  <c r="M22" i="17"/>
  <c r="M6" i="18"/>
  <c r="M8" i="18" s="1"/>
  <c r="M6" i="17"/>
  <c r="M8" i="17" s="1"/>
  <c r="S9" i="33"/>
  <c r="F9" i="33"/>
  <c r="F11" i="33" s="1"/>
  <c r="F35" i="33"/>
  <c r="J9" i="33"/>
  <c r="K28" i="28"/>
  <c r="L20" i="33"/>
  <c r="L21" i="33" s="1"/>
  <c r="M9" i="33"/>
  <c r="O9" i="33"/>
  <c r="D15" i="48"/>
  <c r="M15" i="48" s="1"/>
  <c r="I9" i="33"/>
  <c r="D11" i="33"/>
  <c r="U10" i="48"/>
  <c r="U9" i="33"/>
  <c r="L28" i="20"/>
  <c r="K28" i="20"/>
  <c r="O28" i="28"/>
  <c r="J28" i="20"/>
  <c r="O28" i="20"/>
  <c r="E12" i="48"/>
  <c r="L15" i="48"/>
  <c r="M20" i="48"/>
  <c r="M22" i="48" s="1"/>
  <c r="L28" i="28"/>
  <c r="F28" i="28"/>
  <c r="F28" i="20"/>
  <c r="J28" i="28"/>
  <c r="T41" i="18"/>
  <c r="B34" i="20"/>
  <c r="N19" i="33" l="1"/>
  <c r="N21" i="33" s="1"/>
  <c r="B12" i="48"/>
  <c r="J20" i="48"/>
  <c r="J22" i="48" s="1"/>
  <c r="J15" i="48"/>
  <c r="F15" i="48"/>
  <c r="F12" i="48" s="1"/>
  <c r="Q20" i="33"/>
  <c r="Q21" i="33" s="1"/>
  <c r="N63" i="4"/>
  <c r="N22" i="18"/>
  <c r="N22" i="17"/>
  <c r="V5" i="29"/>
  <c r="V8" i="29" s="1"/>
  <c r="O35" i="4"/>
  <c r="M36" i="17"/>
  <c r="M43" i="17" s="1"/>
  <c r="M24" i="17"/>
  <c r="M38" i="17" s="1"/>
  <c r="M45" i="17" s="1"/>
  <c r="N47" i="4"/>
  <c r="N57" i="4"/>
  <c r="N59" i="4" s="1"/>
  <c r="N60" i="4" s="1"/>
  <c r="M36" i="18"/>
  <c r="M24" i="18"/>
  <c r="M38" i="18" s="1"/>
  <c r="M45" i="18" s="1"/>
  <c r="N6" i="17"/>
  <c r="N8" i="17" s="1"/>
  <c r="N6" i="18"/>
  <c r="N8" i="18" s="1"/>
  <c r="O50" i="17"/>
  <c r="O52" i="17" s="1"/>
  <c r="O50" i="18"/>
  <c r="O52" i="18" s="1"/>
  <c r="O44" i="4"/>
  <c r="O62" i="4"/>
  <c r="L20" i="48"/>
  <c r="L22" i="48" s="1"/>
  <c r="K15" i="48"/>
  <c r="O15" i="48"/>
  <c r="I15" i="48"/>
  <c r="D12" i="48"/>
  <c r="Q20" i="48" l="1"/>
  <c r="Q22" i="48" s="1"/>
  <c r="P50" i="18"/>
  <c r="P50" i="17"/>
  <c r="P52" i="17" s="1"/>
  <c r="P44" i="4"/>
  <c r="P62" i="4"/>
  <c r="O22" i="18"/>
  <c r="O22" i="17"/>
  <c r="O63" i="4"/>
  <c r="W5" i="29"/>
  <c r="P35" i="4"/>
  <c r="O6" i="17"/>
  <c r="O8" i="17" s="1"/>
  <c r="O6" i="18"/>
  <c r="O8" i="18" s="1"/>
  <c r="O57" i="4"/>
  <c r="O59" i="4" s="1"/>
  <c r="O60" i="4" s="1"/>
  <c r="O47" i="4"/>
  <c r="N24" i="17"/>
  <c r="N38" i="17" s="1"/>
  <c r="N45" i="17" s="1"/>
  <c r="N36" i="17"/>
  <c r="N43" i="17" s="1"/>
  <c r="N36" i="18"/>
  <c r="N43" i="18" s="1"/>
  <c r="N24" i="18"/>
  <c r="N38" i="18" s="1"/>
  <c r="N45" i="18" s="1"/>
  <c r="M43" i="18"/>
  <c r="W8" i="29" l="1"/>
  <c r="O36" i="17"/>
  <c r="O43" i="17" s="1"/>
  <c r="O24" i="17"/>
  <c r="O38" i="17" s="1"/>
  <c r="O45" i="17" s="1"/>
  <c r="O36" i="18"/>
  <c r="O24" i="18"/>
  <c r="O38" i="18" s="1"/>
  <c r="O45" i="18" s="1"/>
  <c r="P6" i="18"/>
  <c r="P6" i="17"/>
  <c r="Q62" i="4"/>
  <c r="Q50" i="17"/>
  <c r="Q52" i="17" s="1"/>
  <c r="Q50" i="18"/>
  <c r="Q52" i="18" s="1"/>
  <c r="Q44" i="4"/>
  <c r="P57" i="4"/>
  <c r="P59" i="4" s="1"/>
  <c r="P60" i="4" s="1"/>
  <c r="P47" i="4"/>
  <c r="Q35" i="4"/>
  <c r="X5" i="29"/>
  <c r="X8" i="29" s="1"/>
  <c r="P22" i="18"/>
  <c r="P22" i="17"/>
  <c r="P63" i="4"/>
  <c r="C2" i="11"/>
  <c r="P52" i="18"/>
  <c r="B15" i="35" l="1"/>
  <c r="D15" i="35" s="1"/>
  <c r="P36" i="18"/>
  <c r="P24" i="18"/>
  <c r="P38" i="18" s="1"/>
  <c r="R44" i="4"/>
  <c r="T44" i="4" s="1"/>
  <c r="T47" i="4" s="1"/>
  <c r="R50" i="18"/>
  <c r="R50" i="17"/>
  <c r="R52" i="17" s="1"/>
  <c r="R62" i="4"/>
  <c r="Q6" i="18"/>
  <c r="Q8" i="18" s="1"/>
  <c r="Q6" i="17"/>
  <c r="Q8" i="17" s="1"/>
  <c r="P8" i="17"/>
  <c r="Q22" i="18"/>
  <c r="Q22" i="17"/>
  <c r="Q63" i="4"/>
  <c r="P8" i="18"/>
  <c r="E27" i="11"/>
  <c r="E23" i="11"/>
  <c r="E13" i="11"/>
  <c r="E28" i="11"/>
  <c r="E8" i="11"/>
  <c r="E16" i="11"/>
  <c r="E5" i="11"/>
  <c r="E9" i="11"/>
  <c r="E7" i="11"/>
  <c r="E29" i="11"/>
  <c r="E21" i="11"/>
  <c r="E19" i="11"/>
  <c r="F2" i="11"/>
  <c r="E3" i="11"/>
  <c r="E17" i="11"/>
  <c r="E10" i="11"/>
  <c r="E20" i="11"/>
  <c r="E26" i="11"/>
  <c r="E25" i="11"/>
  <c r="E18" i="11"/>
  <c r="E11" i="11"/>
  <c r="E12" i="11"/>
  <c r="E22" i="11"/>
  <c r="D2" i="11"/>
  <c r="E4" i="11"/>
  <c r="E2" i="11"/>
  <c r="C35" i="11"/>
  <c r="E15" i="11"/>
  <c r="C32" i="11"/>
  <c r="C42" i="11" s="1"/>
  <c r="E24" i="11"/>
  <c r="E14" i="11"/>
  <c r="E6" i="11"/>
  <c r="P24" i="17"/>
  <c r="P38" i="17" s="1"/>
  <c r="P45" i="17" s="1"/>
  <c r="P36" i="17"/>
  <c r="O43" i="18"/>
  <c r="D30" i="20"/>
  <c r="D30" i="28"/>
  <c r="Q47" i="4"/>
  <c r="Q57" i="4"/>
  <c r="Q59" i="4" s="1"/>
  <c r="Q60" i="4" s="1"/>
  <c r="Y5" i="29"/>
  <c r="R35" i="4"/>
  <c r="T35" i="4" s="1"/>
  <c r="C38" i="11" l="1"/>
  <c r="T50" i="17"/>
  <c r="T52" i="17" s="1"/>
  <c r="F15" i="35"/>
  <c r="G15" i="35" s="1"/>
  <c r="P43" i="17"/>
  <c r="P43" i="18"/>
  <c r="R52" i="18"/>
  <c r="T50" i="18"/>
  <c r="T52" i="18" s="1"/>
  <c r="Y8" i="29"/>
  <c r="AO8" i="29" s="1"/>
  <c r="AO5" i="29"/>
  <c r="K30" i="28"/>
  <c r="D32" i="28"/>
  <c r="I30" i="28"/>
  <c r="Q24" i="17"/>
  <c r="Q38" i="17" s="1"/>
  <c r="Q36" i="17"/>
  <c r="Q43" i="17" s="1"/>
  <c r="R57" i="4"/>
  <c r="R59" i="4" s="1"/>
  <c r="R60" i="4" s="1"/>
  <c r="R47" i="4"/>
  <c r="I30" i="20"/>
  <c r="K30" i="20"/>
  <c r="D32" i="20"/>
  <c r="Q36" i="18"/>
  <c r="Q43" i="18" s="1"/>
  <c r="Q24" i="18"/>
  <c r="Q38" i="18" s="1"/>
  <c r="Q45" i="18" s="1"/>
  <c r="R6" i="17"/>
  <c r="R6" i="18"/>
  <c r="R8" i="18" s="1"/>
  <c r="R22" i="18"/>
  <c r="R63" i="4"/>
  <c r="R22" i="17"/>
  <c r="P45" i="18"/>
  <c r="G19" i="11"/>
  <c r="F35" i="11"/>
  <c r="G12" i="11"/>
  <c r="G4" i="11"/>
  <c r="F32" i="11"/>
  <c r="F44" i="11" s="1"/>
  <c r="G9" i="11"/>
  <c r="G15" i="11"/>
  <c r="G8" i="11"/>
  <c r="G13" i="11"/>
  <c r="G3" i="11"/>
  <c r="G14" i="11"/>
  <c r="G28" i="11"/>
  <c r="G6" i="11"/>
  <c r="G21" i="11"/>
  <c r="G2" i="11"/>
  <c r="G7" i="11"/>
  <c r="G16" i="11"/>
  <c r="G23" i="11"/>
  <c r="G10" i="11"/>
  <c r="G20" i="11"/>
  <c r="G18" i="11"/>
  <c r="G5" i="11"/>
  <c r="G17" i="11"/>
  <c r="G27" i="11"/>
  <c r="G24" i="11"/>
  <c r="G25" i="11"/>
  <c r="G26" i="11"/>
  <c r="G29" i="11"/>
  <c r="G11" i="11"/>
  <c r="G22" i="11"/>
  <c r="F38" i="11" l="1"/>
  <c r="F40" i="11" s="1"/>
  <c r="AR8" i="29"/>
  <c r="AP8" i="29"/>
  <c r="I32" i="20"/>
  <c r="K32" i="20"/>
  <c r="D34" i="20"/>
  <c r="K32" i="28"/>
  <c r="D34" i="28"/>
  <c r="I32" i="28"/>
  <c r="R36" i="17"/>
  <c r="R24" i="17"/>
  <c r="R38" i="17" s="1"/>
  <c r="R45" i="17" s="1"/>
  <c r="T22" i="17"/>
  <c r="T24" i="17" s="1"/>
  <c r="AP5" i="29"/>
  <c r="AR5" i="29"/>
  <c r="T6" i="18"/>
  <c r="T8" i="18" s="1"/>
  <c r="T22" i="18"/>
  <c r="T24" i="18" s="1"/>
  <c r="R24" i="18"/>
  <c r="R38" i="18" s="1"/>
  <c r="R45" i="18" s="1"/>
  <c r="R36" i="18"/>
  <c r="V36" i="18" s="1"/>
  <c r="Q45" i="17"/>
  <c r="R8" i="17"/>
  <c r="T6" i="17"/>
  <c r="T8" i="17" s="1"/>
  <c r="T36" i="17"/>
  <c r="V38" i="17" l="1"/>
  <c r="T39" i="18"/>
  <c r="V38" i="18"/>
  <c r="T36" i="18"/>
  <c r="E30" i="20"/>
  <c r="R43" i="18"/>
  <c r="E30" i="28"/>
  <c r="T38" i="17"/>
  <c r="T43" i="17"/>
  <c r="T45" i="17" s="1"/>
  <c r="V36" i="17"/>
  <c r="R43" i="17"/>
  <c r="T43" i="18" l="1"/>
  <c r="T45" i="18" s="1"/>
  <c r="T38" i="18"/>
  <c r="J30" i="28"/>
  <c r="L30" i="28"/>
  <c r="E32" i="28"/>
  <c r="O30" i="28"/>
  <c r="F30" i="28"/>
  <c r="L30" i="20"/>
  <c r="E32" i="20"/>
  <c r="J30" i="20"/>
  <c r="F30" i="20"/>
  <c r="O30" i="20"/>
  <c r="J32" i="20" l="1"/>
  <c r="E34" i="20"/>
  <c r="L32" i="20"/>
  <c r="O32" i="20"/>
  <c r="F32" i="20"/>
  <c r="F34" i="20" s="1"/>
  <c r="J32" i="28"/>
  <c r="L32" i="28"/>
  <c r="E34" i="28"/>
  <c r="F32" i="28"/>
  <c r="F34" i="28" s="1"/>
  <c r="O32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tc={EA5F6D43-4D62-4244-8DE4-BA1A98041E25}</author>
  </authors>
  <commentList>
    <comment ref="S18" authorId="0" shapeId="0" xr:uid="{EA5F6D43-4D62-4244-8DE4-BA1A98041E25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5 wk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tc={AD7BDAD8-5DC0-4B92-B916-264F71D5B3DF}</author>
  </authors>
  <commentList>
    <comment ref="M16" authorId="0" shapeId="0" xr:uid="{00000000-0006-0000-0D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25% of $27K retainer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tc={56B10040-97ED-4D24-9713-32E898E06A6C}</author>
    <author>tc={5C94D896-9BEA-4FA7-8167-B22C4DD204B2}</author>
    <author>tc={399AFB24-4604-43DC-B457-2FEA57F14507}</author>
  </authors>
  <commentList>
    <comment ref="A5" authorId="0" shapeId="0" xr:uid="{00000000-0006-0000-1E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Ths is embedded in Marus for now.</t>
      </text>
    </comment>
    <comment ref="E11" authorId="1" shapeId="0" xr:uid="{00000000-0006-0000-1E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Pending projects are discounted by 50%. This could go substantially higher or lower.</t>
      </text>
    </comment>
    <comment ref="I11" authorId="2" shapeId="0" xr:uid="{00000000-0006-0000-1E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$130,000 discounted by 50%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<sst xmlns="http://schemas.openxmlformats.org/spreadsheetml/2006/main" count="4249" uniqueCount="768">
  <si>
    <t xml:space="preserve"> </t>
  </si>
  <si>
    <t>Legend: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</si>
  <si>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</si>
  <si>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</si>
  <si>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</si>
  <si>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</si>
  <si>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</si>
  <si>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</si>
  <si>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</si>
  <si>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</si>
  <si>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</si>
  <si>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</si>
  <si>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</si>
  <si>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</si>
  <si>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Total</t>
  </si>
  <si>
    <t>Total: L1+L2+L3</t>
  </si>
  <si>
    <t>Team Furey</t>
  </si>
  <si>
    <t>Expected: L1+0.5*L2+0.25*L3</t>
  </si>
  <si>
    <t>Team Thurber</t>
  </si>
  <si>
    <t>In the Bag: L1</t>
  </si>
  <si>
    <t>Team Chipman</t>
  </si>
  <si>
    <t>Team Colletti</t>
  </si>
  <si>
    <t xml:space="preserve">  Total DMA Revenues</t>
  </si>
  <si>
    <t>Actual Revenue</t>
  </si>
  <si>
    <t>DMA Budget</t>
  </si>
  <si>
    <t xml:space="preserve">  Total DMA Budget</t>
  </si>
  <si>
    <t>DMA Expected Revenue (L1+Discounted Revenues)</t>
  </si>
  <si>
    <t>Total Expected Revenue</t>
  </si>
  <si>
    <t>DMA Expected Revenue Incremental</t>
  </si>
  <si>
    <t>DMA Expected Revenue Total</t>
  </si>
  <si>
    <t>DMA Over (Under) vs. Expected</t>
  </si>
  <si>
    <t xml:space="preserve">  Total DMA Over (Under)</t>
  </si>
  <si>
    <t>DMA In Bag (L1)</t>
  </si>
  <si>
    <t>Total In Bag</t>
  </si>
  <si>
    <t>Data Revenue</t>
  </si>
  <si>
    <t>Profit Goal</t>
  </si>
  <si>
    <t>Actual Profit</t>
  </si>
  <si>
    <t>Furey</t>
  </si>
  <si>
    <t>Thurber</t>
  </si>
  <si>
    <t>Chipman</t>
  </si>
  <si>
    <t>Jan to Dec Difference</t>
  </si>
  <si>
    <t>BOOK PERFORMANCE</t>
  </si>
  <si>
    <t>DSS Expected Revenue (L1+Discounted Revenues)</t>
  </si>
  <si>
    <t>Team Kostopoulos</t>
  </si>
  <si>
    <t>Team CVS</t>
  </si>
  <si>
    <t>Team Deshpande</t>
  </si>
  <si>
    <t>Team Europe</t>
  </si>
  <si>
    <t>Team Other</t>
  </si>
  <si>
    <t>Account</t>
  </si>
  <si>
    <t>Description</t>
  </si>
  <si>
    <t>Vendor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</si>
  <si>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</si>
  <si>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</si>
  <si>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</si>
  <si>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</si>
  <si>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</si>
  <si>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</si>
  <si>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</si>
  <si>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</si>
  <si>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</si>
  <si>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</si>
  <si>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</si>
  <si>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</si>
  <si>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Notes</t>
  </si>
  <si>
    <t>422100-205-000</t>
  </si>
  <si>
    <t>Data science revenue</t>
  </si>
  <si>
    <t>422600-205-000</t>
  </si>
  <si>
    <t>Data fee revenue</t>
  </si>
  <si>
    <t>423100-210-000</t>
  </si>
  <si>
    <t>Technology revenue</t>
  </si>
  <si>
    <t>Adobe revenue</t>
  </si>
  <si>
    <t>Added cost for 2 data engineers, Mega and Kristin</t>
  </si>
  <si>
    <t>Added $50K additional in travel cost</t>
  </si>
  <si>
    <t>Placeholders for Director, Manager and Analyst</t>
  </si>
  <si>
    <t>$124K for May</t>
  </si>
  <si>
    <t>Client</t>
  </si>
  <si>
    <t>2021 Forecast</t>
  </si>
  <si>
    <t>Delivery Status</t>
  </si>
  <si>
    <t>CVS</t>
  </si>
  <si>
    <t>Suntrust</t>
  </si>
  <si>
    <t>Inspire</t>
  </si>
  <si>
    <t>PCH</t>
  </si>
  <si>
    <t>Benefytt</t>
  </si>
  <si>
    <t>Astound</t>
  </si>
  <si>
    <t>Marriott</t>
  </si>
  <si>
    <t>Warner Media</t>
  </si>
  <si>
    <t>AARP</t>
  </si>
  <si>
    <t>LinkedIn</t>
  </si>
  <si>
    <t>Grammarly</t>
  </si>
  <si>
    <t>BlueOcean</t>
  </si>
  <si>
    <t>DSS Europe [not incl. EF]</t>
  </si>
  <si>
    <t>Walmart</t>
  </si>
  <si>
    <t>Visa</t>
  </si>
  <si>
    <t>Dynata</t>
  </si>
  <si>
    <t>Fresh Direct</t>
  </si>
  <si>
    <t>Gusto</t>
  </si>
  <si>
    <t>Hilton Grand Vacation</t>
  </si>
  <si>
    <t>Stanley Black &amp; Decker</t>
  </si>
  <si>
    <t>Myovant</t>
  </si>
  <si>
    <t>Unlock</t>
  </si>
  <si>
    <t>Time4Learning</t>
  </si>
  <si>
    <t>Appaman</t>
  </si>
  <si>
    <t>Sunovion</t>
  </si>
  <si>
    <t>Flavor Cloud</t>
  </si>
  <si>
    <t>21st Century/LeadCloud</t>
  </si>
  <si>
    <t>Credible</t>
  </si>
  <si>
    <t>Lowe's</t>
  </si>
  <si>
    <t>Salesforce</t>
  </si>
  <si>
    <t>Chewy</t>
  </si>
  <si>
    <t>Clear Channel Outdoor</t>
  </si>
  <si>
    <t>Harte Hanks - RJR</t>
  </si>
  <si>
    <t>OTA</t>
  </si>
  <si>
    <t>Goldman</t>
  </si>
  <si>
    <t>Global VetLink</t>
  </si>
  <si>
    <t>&lt;- Month</t>
  </si>
  <si>
    <t>2020 - YTD</t>
  </si>
  <si>
    <t>2021 - YTD</t>
  </si>
  <si>
    <t>YTD Growth</t>
  </si>
  <si>
    <t>Pct of Rev (2021)</t>
  </si>
  <si>
    <t>Growth</t>
  </si>
  <si>
    <t>Pct of YTD
Growth</t>
  </si>
  <si>
    <t>2021 Target</t>
  </si>
  <si>
    <t>2021 Growth</t>
  </si>
  <si>
    <t>Book</t>
  </si>
  <si>
    <t>Solution Leader</t>
  </si>
  <si>
    <t>Relationship Leader</t>
  </si>
  <si>
    <t>Month</t>
  </si>
  <si>
    <t>Dimo</t>
  </si>
  <si>
    <t>Bo</t>
  </si>
  <si>
    <t>TBD</t>
  </si>
  <si>
    <t>$545K fully locked in for campaign team</t>
  </si>
  <si>
    <t>Korey</t>
  </si>
  <si>
    <t>Deb</t>
  </si>
  <si>
    <t>Annette/Prem are ok with this</t>
  </si>
  <si>
    <t>Consumer Reports</t>
  </si>
  <si>
    <t>Prem</t>
  </si>
  <si>
    <t>Annette</t>
  </si>
  <si>
    <t>Pet Plan</t>
  </si>
  <si>
    <t>Laureate</t>
  </si>
  <si>
    <t>Annette to weigh in</t>
  </si>
  <si>
    <t>Stretch</t>
  </si>
  <si>
    <t>Mariott</t>
  </si>
  <si>
    <t>SEI - Strayer</t>
  </si>
  <si>
    <t>Amit</t>
  </si>
  <si>
    <t>Zack</t>
  </si>
  <si>
    <t>Too high.  $75k would be a stretch.  Should be baked in the increased Visa #s.</t>
  </si>
  <si>
    <t>Amex</t>
  </si>
  <si>
    <t>Data Accts</t>
  </si>
  <si>
    <t>comScore</t>
  </si>
  <si>
    <t>Point</t>
  </si>
  <si>
    <t>Norwegian Cruise Lines</t>
  </si>
  <si>
    <t>Prime</t>
  </si>
  <si>
    <t>SAP</t>
  </si>
  <si>
    <t>Surterra</t>
  </si>
  <si>
    <t>Hilton Hotels</t>
  </si>
  <si>
    <t>SHRM</t>
  </si>
  <si>
    <t>Staples</t>
  </si>
  <si>
    <t>Homebridge</t>
  </si>
  <si>
    <t>Colruyt</t>
  </si>
  <si>
    <t>Europe - New Business</t>
  </si>
  <si>
    <t>Microsoft - New</t>
  </si>
  <si>
    <t xml:space="preserve">New </t>
  </si>
  <si>
    <t>GM - New</t>
  </si>
  <si>
    <t>New Business</t>
  </si>
  <si>
    <t>TOTAL</t>
  </si>
  <si>
    <t>2020 Revenue</t>
  </si>
  <si>
    <t>BOB</t>
  </si>
  <si>
    <t>Column1</t>
  </si>
  <si>
    <t>Column2</t>
  </si>
  <si>
    <t>Existing Clients</t>
  </si>
  <si>
    <t>New New</t>
  </si>
  <si>
    <t>2021 Goal</t>
  </si>
  <si>
    <t>2020 Results</t>
  </si>
  <si>
    <t>YTD Results</t>
  </si>
  <si>
    <t>MTS Results</t>
  </si>
  <si>
    <t>Revenue (Net)</t>
  </si>
  <si>
    <t>COGS</t>
  </si>
  <si>
    <t>Gross Profit</t>
  </si>
  <si>
    <t>Gross Profit %</t>
  </si>
  <si>
    <t>Indirect Expense</t>
  </si>
  <si>
    <t>Payroll</t>
  </si>
  <si>
    <t>Commission</t>
  </si>
  <si>
    <t>Total Payroll</t>
  </si>
  <si>
    <t>T&amp;E</t>
  </si>
  <si>
    <t>OpEx</t>
  </si>
  <si>
    <t>Total Indirect Expense</t>
  </si>
  <si>
    <t>Division Profit</t>
  </si>
  <si>
    <t>Profit/Revenue</t>
  </si>
  <si>
    <t>Weeks 2020</t>
  </si>
  <si>
    <t>DSM Results</t>
  </si>
  <si>
    <t>Revenue Total</t>
  </si>
  <si>
    <t>Total COGS</t>
  </si>
  <si>
    <t>GP Total</t>
  </si>
  <si>
    <t>Operating Expense</t>
  </si>
  <si>
    <t>Total T&amp;E</t>
  </si>
  <si>
    <t>Total Costs</t>
  </si>
  <si>
    <t>Analytics Results</t>
  </si>
  <si>
    <t>GP</t>
  </si>
  <si>
    <t>Payroll/Commission</t>
  </si>
  <si>
    <t>B/U Profit</t>
  </si>
  <si>
    <t>MarTech Results</t>
  </si>
  <si>
    <t>G&amp;A Results</t>
  </si>
  <si>
    <t>Finance Total</t>
  </si>
  <si>
    <t>HR Total</t>
  </si>
  <si>
    <t>Marketing Total</t>
  </si>
  <si>
    <t>Operations Total</t>
  </si>
  <si>
    <t>G&amp;A Subtotal</t>
  </si>
  <si>
    <t>Denver</t>
  </si>
  <si>
    <t>Allstar Subsidy</t>
  </si>
  <si>
    <t>Total G&amp;A</t>
  </si>
  <si>
    <t>BLEND360 Results</t>
  </si>
  <si>
    <t>Revenue</t>
  </si>
  <si>
    <t>Total Expense</t>
  </si>
  <si>
    <t>G&amp;A</t>
  </si>
  <si>
    <t>BLEND360 EBITDA</t>
  </si>
  <si>
    <t>Client Lead</t>
  </si>
  <si>
    <t>RL</t>
  </si>
  <si>
    <t>Metrics</t>
  </si>
  <si>
    <t>2020 H1 Total</t>
  </si>
  <si>
    <t>2020 H2 Total</t>
  </si>
  <si>
    <t>Q1</t>
  </si>
  <si>
    <t>Q2</t>
  </si>
  <si>
    <t>Q3</t>
  </si>
  <si>
    <t>Q4</t>
  </si>
  <si>
    <t>Good</t>
  </si>
  <si>
    <t>OK</t>
  </si>
  <si>
    <t>Great</t>
  </si>
  <si>
    <t xml:space="preserve">AARP </t>
  </si>
  <si>
    <t>Act Expected Rev</t>
  </si>
  <si>
    <t>Goal Rev</t>
  </si>
  <si>
    <t>Remaining Rev</t>
  </si>
  <si>
    <t>Na</t>
  </si>
  <si>
    <t>Committed 2021 Revenue</t>
  </si>
  <si>
    <t>Client Leader</t>
  </si>
  <si>
    <t>Relationship Partner</t>
  </si>
  <si>
    <t>Adarsh</t>
  </si>
  <si>
    <t>na</t>
  </si>
  <si>
    <t>FreshDirect</t>
  </si>
  <si>
    <t>Petplan</t>
  </si>
  <si>
    <t>Hilton Grand Vacations</t>
  </si>
  <si>
    <t>GVL</t>
  </si>
  <si>
    <t>TPG</t>
  </si>
  <si>
    <t>Ability to Make Impact</t>
  </si>
  <si>
    <t>Growth Potential</t>
  </si>
  <si>
    <t>Help Needed (Client Leader to provide input)</t>
  </si>
  <si>
    <t>A/B/C</t>
  </si>
  <si>
    <t>Assignment</t>
  </si>
  <si>
    <t>A</t>
  </si>
  <si>
    <t>Thought leadership &amp; SME</t>
  </si>
  <si>
    <t>Relationship help</t>
  </si>
  <si>
    <t>Account management help &amp; delivery</t>
  </si>
  <si>
    <t xml:space="preserve">Relationship help </t>
  </si>
  <si>
    <t>B</t>
  </si>
  <si>
    <t>Feng</t>
  </si>
  <si>
    <t>RCN/TPG</t>
  </si>
  <si>
    <t>C</t>
  </si>
  <si>
    <t>Lead</t>
  </si>
  <si>
    <t>2019 Actual</t>
  </si>
  <si>
    <t>2020 Target</t>
  </si>
  <si>
    <t>Delta</t>
  </si>
  <si>
    <t>Increase Pct</t>
  </si>
  <si>
    <t>Account Segment</t>
  </si>
  <si>
    <t>2020 Q1 Actual</t>
  </si>
  <si>
    <t>2020 Q2 Actual</t>
  </si>
  <si>
    <t>2020 H2 Revised Target (Annualized)</t>
  </si>
  <si>
    <t>2020 Q3 Target</t>
  </si>
  <si>
    <t>2020 Q4 Target</t>
  </si>
  <si>
    <t>2020 H2 Target</t>
  </si>
  <si>
    <t>Pct of Revenue</t>
  </si>
  <si>
    <t>Revised Delta</t>
  </si>
  <si>
    <t>2020 Q3 - Oz to input</t>
  </si>
  <si>
    <t>2020 Q4 - Oz to input</t>
  </si>
  <si>
    <t>2020 Actual</t>
  </si>
  <si>
    <t>2021 Q1 Actual</t>
  </si>
  <si>
    <t>2021 Q2 Actual</t>
  </si>
  <si>
    <t>2021 H1 Revised Target</t>
  </si>
  <si>
    <t>2021 Q3 Target</t>
  </si>
  <si>
    <t>2021 Q4 Target</t>
  </si>
  <si>
    <t>2021 H2 Target</t>
  </si>
  <si>
    <t>2021 Q1 - Oz to input</t>
  </si>
  <si>
    <t>2021 Q2 - Oz to input</t>
  </si>
  <si>
    <t>2021 Q3 - Oz to input</t>
  </si>
  <si>
    <t>2021 Q4 - Oz to input</t>
  </si>
  <si>
    <t>New</t>
  </si>
  <si>
    <t>Decline</t>
  </si>
  <si>
    <t>Anneette</t>
  </si>
  <si>
    <t xml:space="preserve"> $                          -   </t>
  </si>
  <si>
    <t>Starbucks</t>
  </si>
  <si>
    <t>HP EMEA</t>
  </si>
  <si>
    <t xml:space="preserve"> $                         -   </t>
  </si>
  <si>
    <t>Comscore</t>
  </si>
  <si>
    <t>Rhythm</t>
  </si>
  <si>
    <t>Joe</t>
  </si>
  <si>
    <t>Flat</t>
  </si>
  <si>
    <t>Lost</t>
  </si>
  <si>
    <t>Avenue Stores</t>
  </si>
  <si>
    <t>Other New New</t>
  </si>
  <si>
    <t>Monthly Run Rate</t>
  </si>
  <si>
    <t xml:space="preserve">  </t>
  </si>
  <si>
    <t>Tech Practice</t>
  </si>
  <si>
    <t>BI Practice</t>
  </si>
  <si>
    <t>Data Practice</t>
  </si>
  <si>
    <t>Data Science Practice</t>
  </si>
  <si>
    <t>Level</t>
  </si>
  <si>
    <t>Expected</t>
  </si>
  <si>
    <t>Practice</t>
  </si>
  <si>
    <t>April</t>
  </si>
  <si>
    <t>July</t>
  </si>
  <si>
    <t>L1</t>
  </si>
  <si>
    <t>DS</t>
  </si>
  <si>
    <t>PBM (Olga)</t>
  </si>
  <si>
    <t>L3</t>
  </si>
  <si>
    <t>L4</t>
  </si>
  <si>
    <t>Adobe</t>
  </si>
  <si>
    <t>l3</t>
  </si>
  <si>
    <t>In Bag CVS</t>
  </si>
  <si>
    <t>Total CVS</t>
  </si>
  <si>
    <t>L2</t>
  </si>
  <si>
    <t>In Bag Benefytt</t>
  </si>
  <si>
    <t>Total Benefytt</t>
  </si>
  <si>
    <t>l4</t>
  </si>
  <si>
    <t>RCN</t>
  </si>
  <si>
    <t>In Bag Other Projects</t>
  </si>
  <si>
    <t>Tech</t>
  </si>
  <si>
    <t>L1 (In Bag)</t>
  </si>
  <si>
    <t>L2 + L3 + L4 (Undiscounted)</t>
  </si>
  <si>
    <t>L2 + L3 + L4 (Discounted)</t>
  </si>
  <si>
    <t>Expected Value (L1 + Discounted L2, L3, &amp; L4)</t>
  </si>
  <si>
    <t>Rev. by Practice</t>
  </si>
  <si>
    <t>Adobe Practice</t>
  </si>
  <si>
    <t>Total Rev.</t>
  </si>
  <si>
    <t>Budget</t>
  </si>
  <si>
    <t>Budget %</t>
  </si>
  <si>
    <t>L1 v. Budget</t>
  </si>
  <si>
    <t>Expected vs. Budget</t>
  </si>
  <si>
    <t>Potential vs. Budget</t>
  </si>
  <si>
    <t>Other Projects</t>
  </si>
  <si>
    <t>Amazon</t>
  </si>
  <si>
    <t>ESPN</t>
  </si>
  <si>
    <t>SOW 1 - Phase 1 Lending</t>
  </si>
  <si>
    <t>SOW 2 - Digital</t>
  </si>
  <si>
    <t>SOW 3 - Personnel</t>
  </si>
  <si>
    <t>SOW 3 - Data Delivery, net</t>
  </si>
  <si>
    <t>SOW 4 - Phase 2 - Savings</t>
  </si>
  <si>
    <t>SOW 5 - Data</t>
  </si>
  <si>
    <t>SOW 5 - Personnel</t>
  </si>
  <si>
    <t>SOW 6 - Facebook Savings</t>
  </si>
  <si>
    <t>SOW 7 - Lending Facebook Test (Data)</t>
  </si>
  <si>
    <t>SOW 7 - Lending Facebook Test</t>
  </si>
  <si>
    <t>SOW 8 - DMP Project</t>
  </si>
  <si>
    <t>SOW 9 - Retainer</t>
  </si>
  <si>
    <t>SOW 10 - December Campaign (Savings Brand)</t>
  </si>
  <si>
    <t>SOW 10 - January Campaign (Savings Acquisition)</t>
  </si>
  <si>
    <t>SOW 12 - Brand Campaign</t>
  </si>
  <si>
    <t>SOW 13 - July Acquisition</t>
  </si>
  <si>
    <t>Savings - Adobe POC</t>
  </si>
  <si>
    <t>SOW 15 - September Onboarding</t>
  </si>
  <si>
    <t>SOW 16 - Target Proposal</t>
  </si>
  <si>
    <t>SOW 18 - Adobe Launch (Deposits)</t>
  </si>
  <si>
    <t>Target SOW Extension</t>
  </si>
  <si>
    <t>SOW 21- Lending Retention Support</t>
  </si>
  <si>
    <t>SOW 22 - Adobe Campaign Integ</t>
  </si>
  <si>
    <t>In Bag Goldman</t>
  </si>
  <si>
    <t>Total Goldman</t>
  </si>
  <si>
    <t>Data - ITA Campaign 1</t>
  </si>
  <si>
    <t>SOW 2 - ITA Campaign 2</t>
  </si>
  <si>
    <t>Campaign Execution</t>
  </si>
  <si>
    <t>Analytics Retainer</t>
  </si>
  <si>
    <t>In Bag Point</t>
  </si>
  <si>
    <t>Total Point</t>
  </si>
  <si>
    <t>In Bag OTA</t>
  </si>
  <si>
    <t>Total OTA</t>
  </si>
  <si>
    <t>B2B Data</t>
  </si>
  <si>
    <t>Time4Learning Database</t>
  </si>
  <si>
    <t>Time4Learning Marketo</t>
  </si>
  <si>
    <t>Time4Learning Monthly - Database</t>
  </si>
  <si>
    <t>Time4Learning - CHI Data Stuff</t>
  </si>
  <si>
    <t>Time4Learning - Phase 2</t>
  </si>
  <si>
    <t>Time4Learning - Phase 2 Maintenance</t>
  </si>
  <si>
    <t>Time4Learning - Data</t>
  </si>
  <si>
    <t>Time4Learning - Additional Brands</t>
  </si>
  <si>
    <t>Analytics</t>
  </si>
  <si>
    <t>In Bag Inspire</t>
  </si>
  <si>
    <t>Total Inspire</t>
  </si>
  <si>
    <t>Total Other Projects</t>
  </si>
  <si>
    <t>In Bag Credible</t>
  </si>
  <si>
    <t>Total Credible</t>
  </si>
  <si>
    <t>Acorns</t>
  </si>
  <si>
    <t>Other</t>
  </si>
  <si>
    <t>+</t>
  </si>
  <si>
    <t>In Bag AARP</t>
  </si>
  <si>
    <t>Total AARP</t>
  </si>
  <si>
    <t>In Bag Staples</t>
  </si>
  <si>
    <t>Total Staples</t>
  </si>
  <si>
    <t>Advance</t>
  </si>
  <si>
    <t>Projects</t>
  </si>
  <si>
    <t>In Bag Projects</t>
  </si>
  <si>
    <t>Total Projects</t>
  </si>
  <si>
    <t>SOW 22 - Epsilon Data License (2021)</t>
  </si>
  <si>
    <t>AGENT</t>
  </si>
  <si>
    <t>ANALYTICS</t>
  </si>
  <si>
    <t>Committed Data</t>
  </si>
  <si>
    <t>PRINCIPAL</t>
  </si>
  <si>
    <t>Potential Data</t>
  </si>
  <si>
    <t>Facebook Onboarding Q1 2021</t>
  </si>
  <si>
    <t>Facebook Onboarding Q2 2021</t>
  </si>
  <si>
    <t>Facebook Onboarding Q3 2021</t>
  </si>
  <si>
    <t>Facebook Onboarding Q4 2021</t>
  </si>
  <si>
    <t>Model Refresh</t>
  </si>
  <si>
    <t>Data Enhancement</t>
  </si>
  <si>
    <t>Revenue Scoring Append</t>
  </si>
  <si>
    <t>Q1 Data - 2021</t>
  </si>
  <si>
    <t>Q2 Data - 2021</t>
  </si>
  <si>
    <t>Q3 Data - 2021</t>
  </si>
  <si>
    <t>Q4 Data - 2021</t>
  </si>
  <si>
    <t>In Bag FreshDirect</t>
  </si>
  <si>
    <t>Total FreshDirect</t>
  </si>
  <si>
    <t>Benefytt - DM AEP Campaign - Phase 3</t>
  </si>
  <si>
    <t>Benefytt - DM AEP Campaign - Phase 4</t>
  </si>
  <si>
    <t>Benefytt - DM Data 2021 (Feb - Dec)</t>
  </si>
  <si>
    <t>Truist/Lightstream</t>
  </si>
  <si>
    <t>DM ITA Data - 2021</t>
  </si>
  <si>
    <t>Data Optimization Lab - Phase 1 (50%)</t>
  </si>
  <si>
    <t>Data Optimization Lab - Phase 2</t>
  </si>
  <si>
    <t>In Bag Truist/Lightstream</t>
  </si>
  <si>
    <t>Total Truist/Lightstream</t>
  </si>
  <si>
    <t>Gusto/Pragmatic</t>
  </si>
  <si>
    <t>B2B Custom Switcher/Greenfield Model</t>
  </si>
  <si>
    <t>In Bag Gusto/Pragmatic</t>
  </si>
  <si>
    <t>Total Gusto/Pragmatic</t>
  </si>
  <si>
    <t>Customer Profiling Analysis</t>
  </si>
  <si>
    <t>In Bag Appaman</t>
  </si>
  <si>
    <t>Total Appaman</t>
  </si>
  <si>
    <t>In Bag Grammarly</t>
  </si>
  <si>
    <t>Total Grammarly</t>
  </si>
  <si>
    <t>CVS - Data</t>
  </si>
  <si>
    <t>PetPlan - Data Enhancement</t>
  </si>
  <si>
    <t>Total Data Practice (Potential)</t>
  </si>
  <si>
    <t>`</t>
  </si>
  <si>
    <t>2021 Profit Summary</t>
  </si>
  <si>
    <t>Margin %</t>
  </si>
  <si>
    <t>Team DSS Europe</t>
  </si>
  <si>
    <t>Aldi Netherlands MMM</t>
  </si>
  <si>
    <t>EU</t>
  </si>
  <si>
    <t>Aldi NL MMM Phase II</t>
  </si>
  <si>
    <t>Aldi NL Tokenization</t>
  </si>
  <si>
    <t>Aldi NL Data Automation Retainer</t>
  </si>
  <si>
    <t>Webalytix | Google Analytics</t>
  </si>
  <si>
    <t>CPW Nestle Pilot</t>
  </si>
  <si>
    <t>CPW Nestle Rollout (Phase II)</t>
  </si>
  <si>
    <t>Metro C&amp;C</t>
  </si>
  <si>
    <t>ECDC [UniSystems]</t>
  </si>
  <si>
    <t>RJR Data Science [International]</t>
  </si>
  <si>
    <t>Blackstone BDX</t>
  </si>
  <si>
    <t>BlueOcean | Web Scrapping</t>
  </si>
  <si>
    <t>BlueOcean | Data Engineering</t>
  </si>
  <si>
    <t>BlueOcean | New Projects</t>
  </si>
  <si>
    <t>Beterbed</t>
  </si>
  <si>
    <t>Total Team DSS Europe (Potential)</t>
  </si>
  <si>
    <t>Team EF Europe</t>
  </si>
  <si>
    <t>Projects [EF + DSS]</t>
  </si>
  <si>
    <t>Visa EMEA</t>
  </si>
  <si>
    <t>Nets - Easy B2B | Campaign Testing &amp; Measurement</t>
  </si>
  <si>
    <t>Nets - Easy B2B | Multiple Locales</t>
  </si>
  <si>
    <t>Nets - Easy B2B | Strategy</t>
  </si>
  <si>
    <t>Amka</t>
  </si>
  <si>
    <t>CVS Real Estate/Workforce Optimization</t>
  </si>
  <si>
    <t>Aldi NL | New Projects</t>
  </si>
  <si>
    <t>Aldi Belgium</t>
  </si>
  <si>
    <t>HH/RJR Data Science [International]</t>
  </si>
  <si>
    <t>Goldman Sachs | AEM [Emma]</t>
  </si>
  <si>
    <t>Total Team EF Europe (Potential)</t>
  </si>
  <si>
    <t>Tech Led Clients</t>
  </si>
  <si>
    <t>FKA Brands - Data</t>
  </si>
  <si>
    <t>Collibra/Inverta</t>
  </si>
  <si>
    <t>FKA Brands</t>
  </si>
  <si>
    <t>Total Tech Led Clients (Potential)</t>
  </si>
  <si>
    <t>Team Adobe</t>
  </si>
  <si>
    <t>TBD - Adobe Support (Deposits)</t>
  </si>
  <si>
    <t>SOW 20 - Lending Adobe Support</t>
  </si>
  <si>
    <t>Busienss Case Digital Transformation</t>
  </si>
  <si>
    <t>Planning and Detailed Design of Phase I</t>
  </si>
  <si>
    <t>In Bag RCN</t>
  </si>
  <si>
    <t>PBM - Analytics Enablement</t>
  </si>
  <si>
    <t>New Project</t>
  </si>
  <si>
    <t>HGV</t>
  </si>
  <si>
    <t>Adobe Campaign Suppport</t>
  </si>
  <si>
    <t>Adobe RFI</t>
  </si>
  <si>
    <t>Adobe Analytics - Implementation</t>
  </si>
  <si>
    <t>In Bag HGV</t>
  </si>
  <si>
    <t>Total HGV</t>
  </si>
  <si>
    <t>SAP Concur</t>
  </si>
  <si>
    <t>CSM</t>
  </si>
  <si>
    <t>Time4Learning (Adobe)</t>
  </si>
  <si>
    <t>Adobe Sourced Opportunities</t>
  </si>
  <si>
    <t>Total Team Adobe (Potential)</t>
  </si>
  <si>
    <t>2021 Revenue Summary</t>
  </si>
  <si>
    <t>SOW 9 - Epsilon Data License (Aug-Dec)</t>
  </si>
  <si>
    <t>SOW 19 - Epsilon Data License (2020)</t>
  </si>
  <si>
    <t>LinkedIn/Pragmatic</t>
  </si>
  <si>
    <t>Invest Digital Data</t>
  </si>
  <si>
    <t>2021 Cost Summary</t>
  </si>
  <si>
    <t>SOW 3 - Data Enhancement</t>
  </si>
  <si>
    <t>ITA Campaign #3 and Model Refit</t>
  </si>
  <si>
    <t>Data - ITA Campaign 3</t>
  </si>
  <si>
    <t>Data - HELOC Altair Commission</t>
  </si>
  <si>
    <t>July Campaign Data</t>
  </si>
  <si>
    <t>October Data</t>
  </si>
  <si>
    <t>November Data</t>
  </si>
  <si>
    <t>December Data</t>
  </si>
  <si>
    <t>3rd Party List Scoring</t>
  </si>
  <si>
    <t>Model Refinement</t>
  </si>
  <si>
    <t>Facebook Onboarding</t>
  </si>
  <si>
    <t>Response Model</t>
  </si>
  <si>
    <t>Facebook Onboarding Q1 2020</t>
  </si>
  <si>
    <t>Facebook Onboarding Q2 2020</t>
  </si>
  <si>
    <t>Facebook Onboarding Q3 2020</t>
  </si>
  <si>
    <t>Facebook Onboarding Q4 2020</t>
  </si>
  <si>
    <t>OTT Onboarding Q3 2020</t>
  </si>
  <si>
    <t>Student Loan Refi Model</t>
  </si>
  <si>
    <t>Post COVID Model &amp; Analysis</t>
  </si>
  <si>
    <t>OTT Onboarding Q1 2021</t>
  </si>
  <si>
    <t>OTT Onboarding Q2 2021</t>
  </si>
  <si>
    <t>April Campaign - Data</t>
  </si>
  <si>
    <t>Ad Hoc Requests - Data</t>
  </si>
  <si>
    <t>Fall 2019 FD Campaign - Data</t>
  </si>
  <si>
    <t>January Campaign - Data</t>
  </si>
  <si>
    <t>New Registrants Append Job</t>
  </si>
  <si>
    <t>New Registrants Scoring</t>
  </si>
  <si>
    <t>Infutor Data Modeling</t>
  </si>
  <si>
    <t>Q3 Data - 2020</t>
  </si>
  <si>
    <t>Q4 Data - 2020</t>
  </si>
  <si>
    <t>Altair Data Modeling</t>
  </si>
  <si>
    <t>AIQ Data for Data Optimization</t>
  </si>
  <si>
    <t>MarketView Data Evaluation</t>
  </si>
  <si>
    <t>Fundraising Analytics Evaluation</t>
  </si>
  <si>
    <t>Fundraising Analytics Eval Part 2</t>
  </si>
  <si>
    <t>DM Data</t>
  </si>
  <si>
    <t>DM Data - 2nd Half of 2021</t>
  </si>
  <si>
    <t>Campaign Execution - 2nd Half of 2021</t>
  </si>
  <si>
    <t>LinkedIn - Pragmatic</t>
  </si>
  <si>
    <t>Future B2B campaign data</t>
  </si>
  <si>
    <t>In Bag LinkedIn</t>
  </si>
  <si>
    <t>Total LinkedIn</t>
  </si>
  <si>
    <t>Teacher Data</t>
  </si>
  <si>
    <t>Tiege Hanley</t>
  </si>
  <si>
    <t>Additional Data Enhancement</t>
  </si>
  <si>
    <t>In Bag Tiege</t>
  </si>
  <si>
    <t>Total Tiege</t>
  </si>
  <si>
    <t>Prime Group</t>
  </si>
  <si>
    <t>B2B Data Append</t>
  </si>
  <si>
    <t>In Bag Prime</t>
  </si>
  <si>
    <t>Total Prime</t>
  </si>
  <si>
    <t>Benefytt - DM Pilot</t>
  </si>
  <si>
    <t>Benefytt - DM AEP Campaign</t>
  </si>
  <si>
    <t>Benefytt - DM AEP Campaign - Phase 2</t>
  </si>
  <si>
    <t>DM ITA Data</t>
  </si>
  <si>
    <t>B2B Trigger Evaluation</t>
  </si>
  <si>
    <t>B2B New Trigger Data</t>
  </si>
  <si>
    <t>Accounting Firm Campaign</t>
  </si>
  <si>
    <t>B2B New Trigger Data (Q1 2021)</t>
  </si>
  <si>
    <t>B2B New Trigger Data (Q2 2021)</t>
  </si>
  <si>
    <t>B2B New Trigger Data (Q3 2021)</t>
  </si>
  <si>
    <t xml:space="preserve">Campaign Execution </t>
  </si>
  <si>
    <t xml:space="preserve">DM Campaign Data </t>
  </si>
  <si>
    <t>Marketing Analytics Retainer</t>
  </si>
  <si>
    <t>Unlock - ITA Data</t>
  </si>
  <si>
    <t>Unlock - Prescreen Data</t>
  </si>
  <si>
    <t>PetPlan - B2B Vet Data</t>
  </si>
  <si>
    <t>PetPlan - Data Enhancement (2021)</t>
  </si>
  <si>
    <t>T4L - Data Appends</t>
  </si>
  <si>
    <t xml:space="preserve">21st Century </t>
  </si>
  <si>
    <t>Costs</t>
  </si>
  <si>
    <t>Benefytt - DM Jan Campaign - Phase 4</t>
  </si>
  <si>
    <t>Benefytt - DM Data 2021 (Feb-Dec)</t>
  </si>
  <si>
    <t>Profit</t>
  </si>
  <si>
    <t>Benefytt - DM Data 2021</t>
  </si>
  <si>
    <t xml:space="preserve">Time4Learning Onboarding Campaign </t>
  </si>
  <si>
    <t xml:space="preserve">Total Practice </t>
  </si>
  <si>
    <t>Anchor (from main sheet)</t>
  </si>
  <si>
    <t>Offshore Practice</t>
  </si>
  <si>
    <t>First Client here</t>
  </si>
  <si>
    <t>In Bag First Client</t>
  </si>
  <si>
    <t>Total Team Prem (Potential)</t>
  </si>
  <si>
    <t>Book of Business</t>
  </si>
  <si>
    <t>REVENUE (EXPECTED) TREND</t>
  </si>
  <si>
    <t xml:space="preserve">YOY By Quarter </t>
  </si>
  <si>
    <t>Q1 to Q2 Growth</t>
  </si>
  <si>
    <t>Q1 to Q3 Growth</t>
  </si>
  <si>
    <t>Q1 to Q4 Growth</t>
  </si>
  <si>
    <t>Q2 to Q3 Growth</t>
  </si>
  <si>
    <t>Q2 to Q4 Growth</t>
  </si>
  <si>
    <t>Q3 to Q4 Growth</t>
  </si>
  <si>
    <t>H1 to H2 Growth</t>
  </si>
  <si>
    <t>Q1 '20-Q1 '21 Growth</t>
  </si>
  <si>
    <t>Q2 '20-Q2 '21 Growth</t>
  </si>
  <si>
    <t>Q3 '20-Q3 '21 Growth</t>
  </si>
  <si>
    <t>Q4 '20-Q4 '21 Growth</t>
  </si>
  <si>
    <t>Adobe Led Clients</t>
  </si>
  <si>
    <t>Europe</t>
  </si>
  <si>
    <t>YOY Growth</t>
  </si>
  <si>
    <t>BUDGET</t>
  </si>
  <si>
    <t>LY</t>
  </si>
  <si>
    <t>CY</t>
  </si>
  <si>
    <t>ACTUAL VS. BUDGET</t>
  </si>
  <si>
    <t xml:space="preserve">Tech </t>
  </si>
  <si>
    <t>Book Total</t>
  </si>
  <si>
    <t>Clients</t>
  </si>
  <si>
    <t>Adobe Led</t>
  </si>
  <si>
    <t>GS, Norwegian</t>
  </si>
  <si>
    <t>Tech Led</t>
  </si>
  <si>
    <t>Marriott, HGV, Hilton</t>
  </si>
  <si>
    <t>AARP, Freshdirect, Laurate</t>
  </si>
  <si>
    <t>Kostopoulos</t>
  </si>
  <si>
    <t>Starbucks, Comscore</t>
  </si>
  <si>
    <t>Adobe Led Accts 
(Chipman)</t>
  </si>
  <si>
    <t>Tech Led Accts
(Colletti)</t>
  </si>
  <si>
    <t>REVENUE TREND</t>
  </si>
  <si>
    <t>Q1 '19-Q1 '20 Growth</t>
  </si>
  <si>
    <t>Q2 '19-Q2 '20 Growth</t>
  </si>
  <si>
    <t>Q3 '19-Q3 '20 Growth</t>
  </si>
  <si>
    <t>Q4 '19-Q4 '20 Growth</t>
  </si>
  <si>
    <t>$60K for October for Inspire moved to January</t>
  </si>
  <si>
    <t>$250K for Benefytt Campaign data move to Jan and Feb</t>
  </si>
  <si>
    <t>Myovant at 50% at $214K for Q1: Additional $107K</t>
  </si>
  <si>
    <t>RJR at 50%: $70 in Q4 and 0 in Q1. Additional $70K in Q1</t>
  </si>
  <si>
    <t>Net</t>
  </si>
  <si>
    <t>Inspire Symp</t>
  </si>
  <si>
    <t>Benefytt Data</t>
  </si>
  <si>
    <t>RJR</t>
  </si>
  <si>
    <t>Marriott 1</t>
  </si>
  <si>
    <t>Marriott 2</t>
  </si>
  <si>
    <t>Add</t>
  </si>
  <si>
    <t>Budget (12MM)</t>
  </si>
  <si>
    <t>Budget (13MM)</t>
  </si>
  <si>
    <t>FORECAST (Projections + Incremental New New)</t>
  </si>
  <si>
    <t>2018 Numbers</t>
  </si>
  <si>
    <t>Expected Revenue</t>
  </si>
  <si>
    <t>Data  Science Practice</t>
  </si>
  <si>
    <t>Adobe Led Clients (Chipman)</t>
  </si>
  <si>
    <t>Total Practice</t>
  </si>
  <si>
    <t>Tech Led Clients (Colletti)</t>
  </si>
  <si>
    <t>Total DMA</t>
  </si>
  <si>
    <t>Client Level Analysis</t>
  </si>
  <si>
    <t>2018 Total</t>
  </si>
  <si>
    <t>2019 Total</t>
  </si>
  <si>
    <t>Difference 18-19</t>
  </si>
  <si>
    <t>2020 Total</t>
  </si>
  <si>
    <t>Difference 19-20</t>
  </si>
  <si>
    <t>Total DSM</t>
  </si>
  <si>
    <t>Pct of Rev (2020)</t>
  </si>
  <si>
    <t>Pct of YOY
Growth</t>
  </si>
  <si>
    <t>2019 Projection</t>
  </si>
  <si>
    <t>2020 Plan</t>
  </si>
  <si>
    <t>Edison</t>
  </si>
  <si>
    <t>Feld</t>
  </si>
  <si>
    <t>Emeritus</t>
  </si>
  <si>
    <t>Hancock Whitney</t>
  </si>
  <si>
    <t>UMUC</t>
  </si>
  <si>
    <t>iPTIQ</t>
  </si>
  <si>
    <t>The Paper Store</t>
  </si>
  <si>
    <t>Senior Helpers</t>
  </si>
  <si>
    <t>Reynolds</t>
  </si>
  <si>
    <t>Total 2020 Rev</t>
  </si>
  <si>
    <t>Total Growth Amount</t>
  </si>
  <si>
    <t xml:space="preserve">Adobe </t>
  </si>
  <si>
    <t>Bo/Joe</t>
  </si>
  <si>
    <t>2020 Revised Target</t>
  </si>
  <si>
    <t>Rhtythm</t>
  </si>
  <si>
    <t>2020 Projected Budget For Client Partners/Platforms by Month</t>
  </si>
  <si>
    <t>Furey Budget</t>
  </si>
  <si>
    <t>2020 Rev Totals</t>
  </si>
  <si>
    <t>2020 Rev % Distr</t>
  </si>
  <si>
    <t>2020 Forecast Rev</t>
  </si>
  <si>
    <t>2019 Rev Totals</t>
  </si>
  <si>
    <t>2019 Rev % Distr.</t>
  </si>
  <si>
    <t>YoY</t>
  </si>
  <si>
    <t>Thurber Budget</t>
  </si>
  <si>
    <t>2020 Rev % Distr.</t>
  </si>
  <si>
    <t>Kostopoulos Budget</t>
  </si>
  <si>
    <t>Adobe Led Budget</t>
  </si>
  <si>
    <t>Tech Led Budget</t>
  </si>
  <si>
    <t>DS Budget</t>
  </si>
  <si>
    <t>BUDGET TOTALS</t>
  </si>
  <si>
    <t>TOTAL DSM</t>
  </si>
  <si>
    <t>JAMES NUMBERS</t>
  </si>
  <si>
    <t>DSM</t>
  </si>
  <si>
    <t>Revenue (expected)-Analytics</t>
  </si>
  <si>
    <t>Revenue (expected)-Adobe</t>
  </si>
  <si>
    <t>Revenue (expected)-MarTech</t>
  </si>
  <si>
    <t>Pct of Rev (2019)</t>
  </si>
  <si>
    <t>new client</t>
  </si>
  <si>
    <t>q1 2020 - q12019</t>
  </si>
  <si>
    <t>2020 Revenue Planning</t>
  </si>
  <si>
    <t>KKR</t>
  </si>
  <si>
    <t>Wholefoods</t>
  </si>
  <si>
    <t>YTD Rev</t>
  </si>
  <si>
    <t>Aetna</t>
  </si>
  <si>
    <t>Strayer</t>
  </si>
  <si>
    <t>Sprint</t>
  </si>
  <si>
    <t>Wunderman</t>
  </si>
  <si>
    <r>
      <t>Hilton</t>
    </r>
    <r>
      <rPr>
        <sz val="11"/>
        <color theme="1"/>
        <rFont val="Calibri"/>
        <family val="2"/>
      </rPr>
      <t xml:space="preserve"> - Analytics</t>
    </r>
  </si>
  <si>
    <r>
      <t>Hilton</t>
    </r>
    <r>
      <rPr>
        <sz val="11"/>
        <color theme="1"/>
        <rFont val="Calibri"/>
        <family val="2"/>
      </rPr>
      <t xml:space="preserve"> - Multi Channel</t>
    </r>
  </si>
  <si>
    <r>
      <t>Fresh Direct</t>
    </r>
    <r>
      <rPr>
        <sz val="11"/>
        <color theme="1"/>
        <rFont val="Calibri"/>
        <family val="2"/>
      </rPr>
      <t xml:space="preserve"> - Campaign Optimization</t>
    </r>
  </si>
  <si>
    <r>
      <t>Fresh Direct</t>
    </r>
    <r>
      <rPr>
        <sz val="11"/>
        <color theme="1"/>
        <rFont val="Calibri"/>
        <family val="2"/>
      </rPr>
      <t xml:space="preserve"> Segmentation</t>
    </r>
  </si>
  <si>
    <t>FreshDirect November Campaign</t>
  </si>
  <si>
    <r>
      <t>Fresh Direct</t>
    </r>
    <r>
      <rPr>
        <sz val="11"/>
        <color theme="1"/>
        <rFont val="Calibri"/>
        <family val="2"/>
      </rPr>
      <t xml:space="preserve"> Data</t>
    </r>
  </si>
  <si>
    <t>FreshDirect Reporting</t>
  </si>
  <si>
    <t>AARP Campaign - original SOW</t>
  </si>
  <si>
    <t>AARP Campaign - Change order</t>
  </si>
  <si>
    <t>AARP Advocacy</t>
  </si>
  <si>
    <t>AARP QC</t>
  </si>
  <si>
    <t>AARP Data Optimization  Lab &amp; Drive to Online</t>
  </si>
  <si>
    <t>TOTAL AARP</t>
  </si>
  <si>
    <t xml:space="preserve">SOW 10 - January Campaign </t>
  </si>
  <si>
    <t xml:space="preserve">SOW 11 - January Campaign </t>
  </si>
  <si>
    <t xml:space="preserve">  Subtotal Goldman</t>
  </si>
  <si>
    <t>Original</t>
  </si>
  <si>
    <t>Retail Pharmacy (Michelle)</t>
  </si>
  <si>
    <t>Med D Star (Karin)</t>
  </si>
  <si>
    <t>CVS Access (Pipeline) - Grace/Joel</t>
  </si>
  <si>
    <t xml:space="preserve">  Subtotal CVS</t>
  </si>
  <si>
    <t>Total DMA revenues</t>
  </si>
  <si>
    <t>CVS billed</t>
  </si>
  <si>
    <t>DMA Revenue Incremental</t>
  </si>
  <si>
    <t>DMA Revenue Total</t>
  </si>
  <si>
    <t>BM</t>
  </si>
  <si>
    <t>%</t>
  </si>
  <si>
    <t>Metric Owner</t>
  </si>
  <si>
    <t>Revenue charged to the client for engagement</t>
  </si>
  <si>
    <t>DSS Leader, Sales Lead</t>
  </si>
  <si>
    <t>Project Costs</t>
  </si>
  <si>
    <t>Costs for delivering the project - People hours, T&amp;E, Materials, etc.</t>
  </si>
  <si>
    <t>Project/Client Leader</t>
  </si>
  <si>
    <t>Project Margin</t>
  </si>
  <si>
    <t>Project P&amp;L</t>
  </si>
  <si>
    <t>Non-Project DSS Costs</t>
  </si>
  <si>
    <t>Costs within DSS that are not for the project - Sales, Recruiting, Non-billable people, non-client platforms, non-reimbursed T&amp;E, etc.</t>
  </si>
  <si>
    <t>DSS Leader</t>
  </si>
  <si>
    <t>DSS Margin</t>
  </si>
  <si>
    <t>DSS Operating Margin (OG Margin).  Primary group metric</t>
  </si>
  <si>
    <t>C2G Overhead</t>
  </si>
  <si>
    <t>Allocated overhead for C2G not directly associated with DSS - Finance, HR, Marketing, Facilities, Corp Platforms, etc.</t>
  </si>
  <si>
    <t>Ops Leader, Finance Leader, Patrick &amp; Tim</t>
  </si>
  <si>
    <t>EBITDA</t>
  </si>
  <si>
    <t>Estimated Group EBITDA</t>
  </si>
  <si>
    <t>Patrick &amp; Tim, Executive Team</t>
  </si>
  <si>
    <t>DMA Revenues</t>
  </si>
  <si>
    <t>RCN / TPG</t>
  </si>
  <si>
    <t>In Bag Team Furey</t>
  </si>
  <si>
    <t>Budget Team Furey</t>
  </si>
  <si>
    <t>Over (Under)</t>
  </si>
  <si>
    <t>test</t>
  </si>
  <si>
    <t>In Bag Team Thurber</t>
  </si>
  <si>
    <t>Budget Team Thurber</t>
  </si>
  <si>
    <t>Norwegian</t>
  </si>
  <si>
    <t>iptiQ</t>
  </si>
  <si>
    <t>Lifeline</t>
  </si>
  <si>
    <t>In Bag Team Chipman</t>
  </si>
  <si>
    <t>Budget Team Chipman</t>
  </si>
  <si>
    <t>In Bag Team Kostopoulos</t>
  </si>
  <si>
    <t>Budget Team Kostopoulos</t>
  </si>
  <si>
    <t>Grand Total Revenues (In Bag)</t>
  </si>
  <si>
    <t>DMA Revenues In the Bag</t>
  </si>
  <si>
    <t>DMA Revenues Expected</t>
  </si>
  <si>
    <t>Freshdirect</t>
  </si>
  <si>
    <t xml:space="preserve">Walmart </t>
  </si>
  <si>
    <t>Truist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</si>
</sst>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#,##0.00;\-#,##0.00;0.00"/>
    <numFmt numFmtId="168" formatCode="&quot;$&quot;##"/>
    <numFmt numFmtId="169" formatCode="[$-409]mmm\-yy;@"/>
    <numFmt numFmtId="171" formatCode="0.000%"/>
    <numFmt numFmtId="172" formatCode="0.0%"/>
    <numFmt numFmtId="173" formatCode="[$-409]mmm;@"/>
    <numFmt numFmtId="174" formatCode="&quot;$&quot;#,##0.00"/>
    <numFmt numFmtId="175" formatCode="0.000"/>
  </numFmts>
  <fonts count="7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i/>
      <sz val="11"/>
      <color theme="1"/>
      <name val="Calibri"/>
      <family val="2"/>
    </font>
    <font>
      <sz val="10"/>
      <color rgb="FF000000"/>
      <name val="Lucida Grande"/>
      <family val="2"/>
    </font>
    <font>
      <sz val="10"/>
      <name val="Arial"/>
      <family val="2"/>
    </font>
    <font>
      <sz val="10"/>
      <name val="Verdana"/>
      <family val="2"/>
    </font>
    <font>
      <b/>
      <sz val="11"/>
      <color theme="1"/>
      <name val="Open Sans"/>
      <family val="2"/>
    </font>
    <font>
      <sz val="11"/>
      <color theme="1"/>
      <name val="Open Sans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Open Sans"/>
      <family val="2"/>
    </font>
    <font>
      <b/>
      <sz val="24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22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Open Sans"/>
      <family val="2"/>
    </font>
    <font>
      <sz val="8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.5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9"/>
      <name val="Calibri"/>
      <family val="2"/>
      <scheme val="minor"/>
    </font>
    <font>
      <i/>
      <sz val="8"/>
      <color rgb="FF00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9"/>
      <color theme="8"/>
      <name val="Calibri"/>
      <family val="2"/>
      <scheme val="minor"/>
    </font>
    <font>
      <sz val="10"/>
      <color theme="1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</font>
    <font>
      <sz val="11"/>
      <color rgb="FF0061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8"/>
      <name val="Arial"/>
      <family val="2"/>
    </font>
    <font>
      <b/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i/>
      <sz val="14"/>
      <color rgb="FF000000"/>
      <name val="Calibri"/>
      <family val="2"/>
    </font>
    <font>
      <b/>
      <sz val="11"/>
      <color rgb="FFFFFFFF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68C07C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DCE182"/>
        <bgColor indexed="64"/>
      </patternFill>
    </fill>
    <fill>
      <patternFill patternType="solid">
        <fgColor rgb="FFE4E383"/>
        <bgColor indexed="64"/>
      </patternFill>
    </fill>
    <fill>
      <patternFill patternType="solid">
        <fgColor rgb="FFF4E884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FDCC7E"/>
        <bgColor indexed="64"/>
      </patternFill>
    </fill>
    <fill>
      <patternFill patternType="solid">
        <fgColor rgb="FFFDC97D"/>
        <bgColor indexed="64"/>
      </patternFill>
    </fill>
    <fill>
      <patternFill patternType="solid">
        <fgColor rgb="FFFCC57C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CBA7A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42C"/>
        <bgColor indexed="64"/>
      </patternFill>
    </fill>
    <fill>
      <patternFill patternType="solid">
        <fgColor rgb="FFC6EFCE"/>
      </patternFill>
    </fill>
    <fill>
      <patternFill patternType="solid">
        <fgColor rgb="FF65BF7C"/>
        <bgColor indexed="64"/>
      </patternFill>
    </fill>
    <fill>
      <patternFill patternType="solid">
        <fgColor rgb="FFB0D580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91CC7E"/>
        <bgColor indexed="64"/>
      </patternFill>
    </fill>
    <fill>
      <patternFill patternType="solid">
        <fgColor rgb="FF7DC67D"/>
        <bgColor indexed="64"/>
      </patternFill>
    </fill>
    <fill>
      <patternFill patternType="solid">
        <fgColor rgb="FF6BC17C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5E884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DEDED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 style="thick">
        <color rgb="FFC00000"/>
      </right>
      <top/>
      <bottom/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4">
    <xf numFmtId="0" fontId="0" fillId="0" borderId="0"/>
    <xf numFmtId="43" fontId="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1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7" fontId="18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20" fillId="0" borderId="0"/>
    <xf numFmtId="0" fontId="20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9" fillId="0" borderId="0"/>
    <xf numFmtId="0" fontId="2" fillId="0" borderId="0"/>
    <xf numFmtId="0" fontId="4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68" fillId="57" borderId="0" applyNumberFormat="0" applyBorder="0" applyAlignment="0" applyProtection="0"/>
  </cellStyleXfs>
  <cellXfs count="761">
    <xf numFmtId="0" fontId="0" fillId="0" borderId="0" xfId="0"/>
    <xf numFmtId="0" fontId="5" fillId="0" borderId="0" xfId="2"/>
    <xf numFmtId="164" fontId="0" fillId="0" borderId="0" xfId="3" applyNumberFormat="1" applyFont="1"/>
    <xf numFmtId="164" fontId="0" fillId="0" borderId="0" xfId="1" applyNumberFormat="1" applyFont="1"/>
    <xf numFmtId="164" fontId="5" fillId="0" borderId="0" xfId="2" applyNumberFormat="1"/>
    <xf numFmtId="0" fontId="6" fillId="0" borderId="0" xfId="2" applyFont="1"/>
    <xf numFmtId="0" fontId="4" fillId="0" borderId="0" xfId="0" applyFont="1"/>
    <xf numFmtId="164" fontId="4" fillId="0" borderId="0" xfId="1" applyNumberFormat="1" applyFont="1"/>
    <xf numFmtId="0" fontId="4" fillId="0" borderId="0" xfId="2" applyFont="1"/>
    <xf numFmtId="164" fontId="0" fillId="0" borderId="1" xfId="1" applyNumberFormat="1" applyFont="1" applyBorder="1"/>
    <xf numFmtId="0" fontId="6" fillId="0" borderId="3" xfId="2" applyFont="1" applyBorder="1"/>
    <xf numFmtId="3" fontId="11" fillId="0" borderId="0" xfId="0" applyNumberFormat="1" applyFont="1"/>
    <xf numFmtId="44" fontId="5" fillId="0" borderId="0" xfId="2" applyNumberFormat="1"/>
    <xf numFmtId="43" fontId="4" fillId="0" borderId="0" xfId="1" applyFont="1"/>
    <xf numFmtId="44" fontId="4" fillId="0" borderId="0" xfId="5" applyFont="1"/>
    <xf numFmtId="164" fontId="0" fillId="0" borderId="5" xfId="0" applyNumberFormat="1" applyBorder="1"/>
    <xf numFmtId="0" fontId="4" fillId="2" borderId="0" xfId="2" applyFont="1" applyFill="1"/>
    <xf numFmtId="0" fontId="5" fillId="2" borderId="0" xfId="2" applyFill="1"/>
    <xf numFmtId="0" fontId="0" fillId="0" borderId="0" xfId="0" applyAlignment="1">
      <alignment horizontal="center"/>
    </xf>
    <xf numFmtId="0" fontId="4" fillId="0" borderId="0" xfId="7"/>
    <xf numFmtId="164" fontId="0" fillId="0" borderId="0" xfId="8" applyNumberFormat="1" applyFont="1"/>
    <xf numFmtId="164" fontId="4" fillId="0" borderId="0" xfId="7" applyNumberFormat="1"/>
    <xf numFmtId="0" fontId="8" fillId="0" borderId="0" xfId="7" applyFont="1" applyAlignment="1">
      <alignment horizontal="center"/>
    </xf>
    <xf numFmtId="0" fontId="6" fillId="0" borderId="0" xfId="7" applyFont="1"/>
    <xf numFmtId="164" fontId="4" fillId="3" borderId="0" xfId="1" applyNumberFormat="1" applyFont="1" applyFill="1"/>
    <xf numFmtId="164" fontId="0" fillId="3" borderId="0" xfId="1" applyNumberFormat="1" applyFont="1" applyFill="1"/>
    <xf numFmtId="164" fontId="0" fillId="3" borderId="0" xfId="8" applyNumberFormat="1" applyFont="1" applyFill="1"/>
    <xf numFmtId="164" fontId="9" fillId="0" borderId="1" xfId="8" applyNumberFormat="1" applyFont="1" applyBorder="1"/>
    <xf numFmtId="0" fontId="6" fillId="0" borderId="0" xfId="0" applyFont="1"/>
    <xf numFmtId="164" fontId="0" fillId="0" borderId="1" xfId="8" applyNumberFormat="1" applyFont="1" applyBorder="1"/>
    <xf numFmtId="0" fontId="6" fillId="3" borderId="0" xfId="7" applyFont="1" applyFill="1"/>
    <xf numFmtId="164" fontId="6" fillId="0" borderId="1" xfId="7" applyNumberFormat="1" applyFont="1" applyBorder="1"/>
    <xf numFmtId="0" fontId="6" fillId="0" borderId="6" xfId="2" applyFont="1" applyBorder="1"/>
    <xf numFmtId="0" fontId="5" fillId="0" borderId="0" xfId="2" applyAlignment="1">
      <alignment horizontal="center"/>
    </xf>
    <xf numFmtId="0" fontId="8" fillId="0" borderId="0" xfId="2" applyFont="1"/>
    <xf numFmtId="166" fontId="0" fillId="0" borderId="0" xfId="3" applyNumberFormat="1" applyFont="1"/>
    <xf numFmtId="166" fontId="5" fillId="0" borderId="0" xfId="2" applyNumberFormat="1"/>
    <xf numFmtId="166" fontId="6" fillId="0" borderId="1" xfId="2" applyNumberFormat="1" applyFont="1" applyBorder="1"/>
    <xf numFmtId="0" fontId="6" fillId="0" borderId="1" xfId="2" applyFont="1" applyBorder="1"/>
    <xf numFmtId="9" fontId="4" fillId="0" borderId="0" xfId="2" applyNumberFormat="1" applyFont="1" applyAlignment="1">
      <alignment horizontal="center"/>
    </xf>
    <xf numFmtId="166" fontId="0" fillId="0" borderId="0" xfId="3" applyNumberFormat="1" applyFont="1" applyFill="1"/>
    <xf numFmtId="0" fontId="4" fillId="0" borderId="0" xfId="2" applyFont="1" applyAlignment="1">
      <alignment horizontal="center"/>
    </xf>
    <xf numFmtId="166" fontId="4" fillId="0" borderId="0" xfId="2" applyNumberFormat="1" applyFont="1"/>
    <xf numFmtId="0" fontId="6" fillId="0" borderId="7" xfId="2" applyFont="1" applyBorder="1"/>
    <xf numFmtId="0" fontId="6" fillId="0" borderId="7" xfId="2" applyFont="1" applyBorder="1" applyAlignment="1">
      <alignment horizontal="center"/>
    </xf>
    <xf numFmtId="164" fontId="0" fillId="0" borderId="7" xfId="3" applyNumberFormat="1" applyFont="1" applyBorder="1"/>
    <xf numFmtId="0" fontId="5" fillId="0" borderId="7" xfId="2" applyBorder="1"/>
    <xf numFmtId="166" fontId="0" fillId="0" borderId="1" xfId="1" applyNumberFormat="1" applyFont="1" applyBorder="1"/>
    <xf numFmtId="0" fontId="6" fillId="0" borderId="0" xfId="2" applyFont="1" applyAlignment="1">
      <alignment horizontal="center"/>
    </xf>
    <xf numFmtId="166" fontId="9" fillId="0" borderId="0" xfId="3" applyNumberFormat="1" applyFont="1" applyBorder="1"/>
    <xf numFmtId="166" fontId="6" fillId="0" borderId="0" xfId="2" applyNumberFormat="1" applyFont="1"/>
    <xf numFmtId="164" fontId="9" fillId="0" borderId="0" xfId="3" applyNumberFormat="1" applyFont="1" applyBorder="1"/>
    <xf numFmtId="0" fontId="12" fillId="0" borderId="7" xfId="2" applyFont="1" applyBorder="1"/>
    <xf numFmtId="0" fontId="12" fillId="0" borderId="7" xfId="2" applyFont="1" applyBorder="1" applyAlignment="1">
      <alignment horizontal="center"/>
    </xf>
    <xf numFmtId="166" fontId="6" fillId="0" borderId="7" xfId="2" applyNumberFormat="1" applyFont="1" applyBorder="1"/>
    <xf numFmtId="166" fontId="0" fillId="0" borderId="0" xfId="1" applyNumberFormat="1" applyFont="1" applyBorder="1"/>
    <xf numFmtId="0" fontId="4" fillId="0" borderId="8" xfId="2" applyFont="1" applyBorder="1"/>
    <xf numFmtId="0" fontId="4" fillId="0" borderId="8" xfId="2" applyFont="1" applyBorder="1" applyAlignment="1">
      <alignment horizontal="center"/>
    </xf>
    <xf numFmtId="166" fontId="5" fillId="0" borderId="8" xfId="2" applyNumberFormat="1" applyBorder="1"/>
    <xf numFmtId="0" fontId="14" fillId="0" borderId="0" xfId="2" applyFont="1"/>
    <xf numFmtId="0" fontId="14" fillId="0" borderId="0" xfId="2" applyFont="1" applyAlignment="1">
      <alignment horizontal="center"/>
    </xf>
    <xf numFmtId="0" fontId="6" fillId="5" borderId="1" xfId="2" applyFont="1" applyFill="1" applyBorder="1" applyAlignment="1">
      <alignment horizontal="left"/>
    </xf>
    <xf numFmtId="0" fontId="6" fillId="5" borderId="1" xfId="2" applyFont="1" applyFill="1" applyBorder="1" applyAlignment="1">
      <alignment horizontal="center"/>
    </xf>
    <xf numFmtId="166" fontId="9" fillId="5" borderId="1" xfId="3" applyNumberFormat="1" applyFont="1" applyFill="1" applyBorder="1"/>
    <xf numFmtId="0" fontId="6" fillId="5" borderId="1" xfId="2" applyFont="1" applyFill="1" applyBorder="1"/>
    <xf numFmtId="164" fontId="9" fillId="5" borderId="1" xfId="3" applyNumberFormat="1" applyFont="1" applyFill="1" applyBorder="1"/>
    <xf numFmtId="166" fontId="5" fillId="0" borderId="9" xfId="2" applyNumberFormat="1" applyBorder="1"/>
    <xf numFmtId="166" fontId="5" fillId="0" borderId="10" xfId="2" applyNumberFormat="1" applyBorder="1"/>
    <xf numFmtId="166" fontId="6" fillId="0" borderId="11" xfId="2" applyNumberFormat="1" applyFont="1" applyBorder="1"/>
    <xf numFmtId="166" fontId="0" fillId="0" borderId="11" xfId="1" applyNumberFormat="1" applyFont="1" applyBorder="1"/>
    <xf numFmtId="166" fontId="0" fillId="0" borderId="9" xfId="1" applyNumberFormat="1" applyFont="1" applyBorder="1"/>
    <xf numFmtId="166" fontId="0" fillId="0" borderId="12" xfId="1" applyNumberFormat="1" applyFont="1" applyBorder="1"/>
    <xf numFmtId="166" fontId="15" fillId="0" borderId="0" xfId="3" applyNumberFormat="1" applyFont="1" applyFill="1"/>
    <xf numFmtId="166" fontId="5" fillId="0" borderId="0" xfId="2" applyNumberFormat="1" applyAlignment="1">
      <alignment horizontal="center"/>
    </xf>
    <xf numFmtId="166" fontId="5" fillId="4" borderId="0" xfId="2" applyNumberFormat="1" applyFill="1"/>
    <xf numFmtId="0" fontId="16" fillId="6" borderId="0" xfId="2" applyFont="1" applyFill="1"/>
    <xf numFmtId="164" fontId="0" fillId="0" borderId="0" xfId="1" applyNumberFormat="1" applyFont="1" applyBorder="1"/>
    <xf numFmtId="0" fontId="17" fillId="0" borderId="0" xfId="2" applyFont="1"/>
    <xf numFmtId="164" fontId="11" fillId="0" borderId="0" xfId="8" applyNumberFormat="1" applyFont="1" applyBorder="1"/>
    <xf numFmtId="164" fontId="9" fillId="7" borderId="13" xfId="1" applyNumberFormat="1" applyFont="1" applyFill="1" applyBorder="1"/>
    <xf numFmtId="165" fontId="4" fillId="0" borderId="0" xfId="5" applyNumberFormat="1" applyFont="1"/>
    <xf numFmtId="166" fontId="0" fillId="0" borderId="0" xfId="1" applyNumberFormat="1" applyFont="1"/>
    <xf numFmtId="166" fontId="8" fillId="0" borderId="0" xfId="2" applyNumberFormat="1" applyFont="1" applyAlignment="1">
      <alignment horizontal="center"/>
    </xf>
    <xf numFmtId="166" fontId="4" fillId="0" borderId="0" xfId="1" applyNumberFormat="1" applyFont="1"/>
    <xf numFmtId="166" fontId="4" fillId="0" borderId="0" xfId="5" applyNumberFormat="1" applyFont="1"/>
    <xf numFmtId="166" fontId="9" fillId="7" borderId="1" xfId="1" applyNumberFormat="1" applyFont="1" applyFill="1" applyBorder="1"/>
    <xf numFmtId="166" fontId="9" fillId="7" borderId="13" xfId="1" applyNumberFormat="1" applyFont="1" applyFill="1" applyBorder="1"/>
    <xf numFmtId="166" fontId="11" fillId="0" borderId="0" xfId="8" applyNumberFormat="1" applyFont="1" applyBorder="1"/>
    <xf numFmtId="166" fontId="4" fillId="2" borderId="0" xfId="1" applyNumberFormat="1" applyFont="1" applyFill="1"/>
    <xf numFmtId="166" fontId="5" fillId="2" borderId="0" xfId="2" applyNumberFormat="1" applyFill="1"/>
    <xf numFmtId="166" fontId="11" fillId="0" borderId="0" xfId="8" applyNumberFormat="1" applyFont="1"/>
    <xf numFmtId="166" fontId="4" fillId="0" borderId="0" xfId="1" applyNumberFormat="1" applyFont="1" applyAlignment="1">
      <alignment horizontal="center"/>
    </xf>
    <xf numFmtId="166" fontId="0" fillId="0" borderId="0" xfId="0" applyNumberFormat="1"/>
    <xf numFmtId="164" fontId="6" fillId="0" borderId="0" xfId="1" applyNumberFormat="1" applyFont="1"/>
    <xf numFmtId="164" fontId="9" fillId="0" borderId="0" xfId="1" applyNumberFormat="1" applyFont="1"/>
    <xf numFmtId="166" fontId="9" fillId="0" borderId="0" xfId="1" applyNumberFormat="1" applyFont="1"/>
    <xf numFmtId="164" fontId="9" fillId="0" borderId="1" xfId="3" applyNumberFormat="1" applyFont="1" applyBorder="1"/>
    <xf numFmtId="166" fontId="9" fillId="0" borderId="1" xfId="3" applyNumberFormat="1" applyFont="1" applyBorder="1"/>
    <xf numFmtId="166" fontId="9" fillId="0" borderId="0" xfId="1" applyNumberFormat="1" applyFont="1" applyBorder="1"/>
    <xf numFmtId="166" fontId="9" fillId="0" borderId="0" xfId="3" applyNumberFormat="1" applyFont="1"/>
    <xf numFmtId="164" fontId="9" fillId="0" borderId="0" xfId="3" applyNumberFormat="1" applyFont="1"/>
    <xf numFmtId="164" fontId="6" fillId="0" borderId="0" xfId="2" applyNumberFormat="1" applyFont="1"/>
    <xf numFmtId="166" fontId="6" fillId="0" borderId="3" xfId="2" applyNumberFormat="1" applyFont="1" applyBorder="1"/>
    <xf numFmtId="166" fontId="6" fillId="0" borderId="0" xfId="5" applyNumberFormat="1" applyFont="1"/>
    <xf numFmtId="0" fontId="4" fillId="0" borderId="2" xfId="2" applyFont="1" applyBorder="1"/>
    <xf numFmtId="166" fontId="4" fillId="0" borderId="4" xfId="2" applyNumberFormat="1" applyFont="1" applyBorder="1"/>
    <xf numFmtId="9" fontId="4" fillId="0" borderId="0" xfId="7" applyNumberFormat="1" applyAlignment="1">
      <alignment horizontal="center"/>
    </xf>
    <xf numFmtId="0" fontId="4" fillId="0" borderId="0" xfId="7" applyAlignment="1">
      <alignment horizontal="center"/>
    </xf>
    <xf numFmtId="166" fontId="0" fillId="0" borderId="0" xfId="8" applyNumberFormat="1" applyFont="1"/>
    <xf numFmtId="166" fontId="4" fillId="0" borderId="0" xfId="7" applyNumberFormat="1"/>
    <xf numFmtId="0" fontId="6" fillId="0" borderId="7" xfId="7" applyFont="1" applyBorder="1"/>
    <xf numFmtId="0" fontId="6" fillId="0" borderId="7" xfId="7" applyFont="1" applyBorder="1" applyAlignment="1">
      <alignment horizontal="center"/>
    </xf>
    <xf numFmtId="164" fontId="0" fillId="0" borderId="7" xfId="8" applyNumberFormat="1" applyFont="1" applyBorder="1"/>
    <xf numFmtId="164" fontId="4" fillId="0" borderId="7" xfId="7" applyNumberFormat="1" applyBorder="1"/>
    <xf numFmtId="0" fontId="6" fillId="5" borderId="1" xfId="7" applyFont="1" applyFill="1" applyBorder="1" applyAlignment="1">
      <alignment horizontal="center"/>
    </xf>
    <xf numFmtId="0" fontId="6" fillId="5" borderId="1" xfId="7" applyFont="1" applyFill="1" applyBorder="1"/>
    <xf numFmtId="0" fontId="21" fillId="7" borderId="0" xfId="0" applyFont="1" applyFill="1"/>
    <xf numFmtId="0" fontId="21" fillId="7" borderId="0" xfId="0" applyFont="1" applyFill="1" applyAlignment="1">
      <alignment horizontal="center"/>
    </xf>
    <xf numFmtId="0" fontId="21" fillId="7" borderId="0" xfId="0" applyFont="1" applyFill="1" applyAlignment="1">
      <alignment horizontal="center" wrapText="1"/>
    </xf>
    <xf numFmtId="0" fontId="21" fillId="0" borderId="0" xfId="0" applyFont="1"/>
    <xf numFmtId="165" fontId="22" fillId="0" borderId="0" xfId="5" applyNumberFormat="1" applyFont="1" applyAlignment="1">
      <alignment horizontal="center"/>
    </xf>
    <xf numFmtId="9" fontId="22" fillId="0" borderId="0" xfId="6" applyFont="1" applyAlignment="1">
      <alignment horizontal="center"/>
    </xf>
    <xf numFmtId="0" fontId="0" fillId="0" borderId="7" xfId="0" applyBorder="1"/>
    <xf numFmtId="166" fontId="5" fillId="0" borderId="15" xfId="2" applyNumberFormat="1" applyBorder="1"/>
    <xf numFmtId="166" fontId="6" fillId="0" borderId="16" xfId="2" applyNumberFormat="1" applyFont="1" applyBorder="1"/>
    <xf numFmtId="0" fontId="23" fillId="0" borderId="0" xfId="2" applyFont="1"/>
    <xf numFmtId="166" fontId="0" fillId="0" borderId="7" xfId="0" applyNumberFormat="1" applyBorder="1"/>
    <xf numFmtId="166" fontId="6" fillId="0" borderId="0" xfId="2" applyNumberFormat="1" applyFont="1" applyAlignment="1">
      <alignment horizontal="center"/>
    </xf>
    <xf numFmtId="164" fontId="9" fillId="0" borderId="8" xfId="3" applyNumberFormat="1" applyFont="1" applyBorder="1"/>
    <xf numFmtId="0" fontId="6" fillId="0" borderId="8" xfId="2" applyFont="1" applyBorder="1"/>
    <xf numFmtId="164" fontId="9" fillId="0" borderId="8" xfId="1" applyNumberFormat="1" applyFont="1" applyBorder="1"/>
    <xf numFmtId="166" fontId="6" fillId="0" borderId="8" xfId="2" applyNumberFormat="1" applyFont="1" applyBorder="1"/>
    <xf numFmtId="166" fontId="4" fillId="0" borderId="8" xfId="2" applyNumberFormat="1" applyFont="1" applyBorder="1"/>
    <xf numFmtId="164" fontId="9" fillId="0" borderId="1" xfId="1" applyNumberFormat="1" applyFont="1" applyBorder="1"/>
    <xf numFmtId="165" fontId="4" fillId="2" borderId="0" xfId="5" applyNumberFormat="1" applyFont="1" applyFill="1"/>
    <xf numFmtId="165" fontId="5" fillId="0" borderId="0" xfId="2" applyNumberFormat="1"/>
    <xf numFmtId="168" fontId="0" fillId="0" borderId="0" xfId="0" applyNumberFormat="1"/>
    <xf numFmtId="166" fontId="9" fillId="0" borderId="1" xfId="1" applyNumberFormat="1" applyFont="1" applyBorder="1"/>
    <xf numFmtId="166" fontId="4" fillId="0" borderId="0" xfId="2" applyNumberFormat="1" applyFont="1" applyAlignment="1">
      <alignment horizontal="center"/>
    </xf>
    <xf numFmtId="166" fontId="9" fillId="0" borderId="0" xfId="0" applyNumberFormat="1" applyFont="1"/>
    <xf numFmtId="166" fontId="0" fillId="3" borderId="0" xfId="8" applyNumberFormat="1" applyFont="1" applyFill="1"/>
    <xf numFmtId="166" fontId="0" fillId="3" borderId="0" xfId="1" applyNumberFormat="1" applyFont="1" applyFill="1"/>
    <xf numFmtId="166" fontId="4" fillId="3" borderId="0" xfId="1" applyNumberFormat="1" applyFont="1" applyFill="1"/>
    <xf numFmtId="166" fontId="4" fillId="0" borderId="1" xfId="1" applyNumberFormat="1" applyFont="1" applyBorder="1"/>
    <xf numFmtId="166" fontId="4" fillId="0" borderId="1" xfId="1" applyNumberFormat="1" applyFont="1" applyBorder="1" applyAlignment="1">
      <alignment horizontal="center"/>
    </xf>
    <xf numFmtId="166" fontId="9" fillId="8" borderId="1" xfId="1" applyNumberFormat="1" applyFont="1" applyFill="1" applyBorder="1"/>
    <xf numFmtId="9" fontId="4" fillId="0" borderId="0" xfId="6" applyFont="1"/>
    <xf numFmtId="0" fontId="24" fillId="9" borderId="18" xfId="0" applyFont="1" applyFill="1" applyBorder="1" applyAlignment="1">
      <alignment horizontal="center"/>
    </xf>
    <xf numFmtId="0" fontId="25" fillId="0" borderId="18" xfId="0" applyFont="1" applyBorder="1" applyAlignment="1">
      <alignment vertical="center" wrapText="1"/>
    </xf>
    <xf numFmtId="165" fontId="25" fillId="0" borderId="18" xfId="5" applyNumberFormat="1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5" fillId="0" borderId="18" xfId="6" applyFont="1" applyBorder="1" applyAlignment="1">
      <alignment horizontal="center" vertical="center" wrapText="1"/>
    </xf>
    <xf numFmtId="165" fontId="0" fillId="0" borderId="0" xfId="5" applyNumberFormat="1" applyFont="1"/>
    <xf numFmtId="0" fontId="9" fillId="0" borderId="0" xfId="0" applyFont="1"/>
    <xf numFmtId="165" fontId="0" fillId="0" borderId="0" xfId="5" applyNumberFormat="1" applyFont="1" applyAlignment="1">
      <alignment horizontal="center"/>
    </xf>
    <xf numFmtId="9" fontId="0" fillId="0" borderId="0" xfId="6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26" fillId="0" borderId="0" xfId="0" applyFont="1"/>
    <xf numFmtId="0" fontId="9" fillId="0" borderId="0" xfId="0" applyFont="1" applyAlignment="1">
      <alignment horizontal="left"/>
    </xf>
    <xf numFmtId="166" fontId="4" fillId="0" borderId="9" xfId="2" applyNumberFormat="1" applyFont="1" applyBorder="1"/>
    <xf numFmtId="165" fontId="22" fillId="0" borderId="0" xfId="0" applyNumberFormat="1" applyFont="1" applyAlignment="1">
      <alignment horizontal="center"/>
    </xf>
    <xf numFmtId="0" fontId="0" fillId="0" borderId="18" xfId="0" applyBorder="1"/>
    <xf numFmtId="0" fontId="21" fillId="7" borderId="18" xfId="0" applyFont="1" applyFill="1" applyBorder="1"/>
    <xf numFmtId="0" fontId="21" fillId="0" borderId="18" xfId="0" applyFont="1" applyBorder="1"/>
    <xf numFmtId="0" fontId="0" fillId="0" borderId="18" xfId="0" applyBorder="1" applyAlignment="1">
      <alignment horizontal="center"/>
    </xf>
    <xf numFmtId="0" fontId="21" fillId="7" borderId="18" xfId="0" applyFont="1" applyFill="1" applyBorder="1" applyAlignment="1">
      <alignment horizontal="center"/>
    </xf>
    <xf numFmtId="0" fontId="27" fillId="0" borderId="0" xfId="2" applyFont="1"/>
    <xf numFmtId="164" fontId="0" fillId="0" borderId="0" xfId="0" applyNumberFormat="1"/>
    <xf numFmtId="0" fontId="28" fillId="0" borderId="18" xfId="0" applyFont="1" applyBorder="1"/>
    <xf numFmtId="0" fontId="9" fillId="0" borderId="18" xfId="0" applyFont="1" applyBorder="1"/>
    <xf numFmtId="0" fontId="9" fillId="0" borderId="18" xfId="0" applyFont="1" applyBorder="1" applyAlignment="1">
      <alignment horizontal="center"/>
    </xf>
    <xf numFmtId="0" fontId="21" fillId="3" borderId="18" xfId="0" applyFont="1" applyFill="1" applyBorder="1"/>
    <xf numFmtId="166" fontId="0" fillId="3" borderId="18" xfId="0" applyNumberFormat="1" applyFill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0" fontId="21" fillId="13" borderId="18" xfId="0" applyFont="1" applyFill="1" applyBorder="1"/>
    <xf numFmtId="166" fontId="0" fillId="13" borderId="18" xfId="0" applyNumberFormat="1" applyFill="1" applyBorder="1" applyAlignment="1">
      <alignment horizontal="center"/>
    </xf>
    <xf numFmtId="0" fontId="21" fillId="0" borderId="20" xfId="0" applyFont="1" applyBorder="1"/>
    <xf numFmtId="166" fontId="4" fillId="0" borderId="14" xfId="2" applyNumberFormat="1" applyFont="1" applyBorder="1"/>
    <xf numFmtId="164" fontId="4" fillId="0" borderId="7" xfId="2" applyNumberFormat="1" applyFont="1" applyBorder="1"/>
    <xf numFmtId="0" fontId="4" fillId="0" borderId="7" xfId="2" applyFont="1" applyBorder="1"/>
    <xf numFmtId="166" fontId="4" fillId="0" borderId="10" xfId="2" applyNumberFormat="1" applyFont="1" applyBorder="1"/>
    <xf numFmtId="166" fontId="4" fillId="0" borderId="15" xfId="2" applyNumberFormat="1" applyFont="1" applyBorder="1"/>
    <xf numFmtId="44" fontId="4" fillId="0" borderId="0" xfId="2" applyNumberFormat="1" applyFont="1"/>
    <xf numFmtId="0" fontId="9" fillId="7" borderId="0" xfId="0" applyFont="1" applyFill="1"/>
    <xf numFmtId="9" fontId="0" fillId="7" borderId="0" xfId="6" applyFont="1" applyFill="1" applyAlignment="1">
      <alignment horizontal="center"/>
    </xf>
    <xf numFmtId="17" fontId="0" fillId="0" borderId="0" xfId="0" applyNumberFormat="1"/>
    <xf numFmtId="164" fontId="8" fillId="0" borderId="0" xfId="7" applyNumberFormat="1" applyFont="1" applyAlignment="1">
      <alignment horizontal="center"/>
    </xf>
    <xf numFmtId="165" fontId="0" fillId="0" borderId="0" xfId="0" applyNumberFormat="1"/>
    <xf numFmtId="166" fontId="0" fillId="0" borderId="0" xfId="1" applyNumberFormat="1" applyFont="1" applyAlignment="1">
      <alignment horizontal="center"/>
    </xf>
    <xf numFmtId="9" fontId="9" fillId="7" borderId="0" xfId="6" applyFont="1" applyFill="1" applyAlignment="1">
      <alignment horizontal="center"/>
    </xf>
    <xf numFmtId="0" fontId="0" fillId="7" borderId="0" xfId="0" applyFill="1"/>
    <xf numFmtId="165" fontId="0" fillId="7" borderId="0" xfId="5" applyNumberFormat="1" applyFont="1" applyFill="1" applyAlignment="1">
      <alignment horizontal="center"/>
    </xf>
    <xf numFmtId="165" fontId="0" fillId="0" borderId="0" xfId="5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165" fontId="0" fillId="0" borderId="22" xfId="5" applyNumberFormat="1" applyFont="1" applyBorder="1" applyAlignment="1">
      <alignment horizontal="center"/>
    </xf>
    <xf numFmtId="165" fontId="0" fillId="7" borderId="22" xfId="5" applyNumberFormat="1" applyFont="1" applyFill="1" applyBorder="1" applyAlignment="1">
      <alignment horizontal="center"/>
    </xf>
    <xf numFmtId="165" fontId="0" fillId="0" borderId="23" xfId="5" applyNumberFormat="1" applyFont="1" applyBorder="1" applyAlignment="1">
      <alignment horizontal="center"/>
    </xf>
    <xf numFmtId="165" fontId="0" fillId="0" borderId="0" xfId="5" applyNumberFormat="1" applyFont="1" applyBorder="1" applyAlignment="1">
      <alignment horizontal="right"/>
    </xf>
    <xf numFmtId="165" fontId="0" fillId="0" borderId="0" xfId="5" applyNumberFormat="1" applyFont="1" applyAlignment="1">
      <alignment horizontal="right"/>
    </xf>
    <xf numFmtId="0" fontId="0" fillId="0" borderId="0" xfId="0" applyAlignment="1">
      <alignment horizontal="left" wrapText="1"/>
    </xf>
    <xf numFmtId="166" fontId="4" fillId="4" borderId="0" xfId="2" applyNumberFormat="1" applyFont="1" applyFill="1"/>
    <xf numFmtId="0" fontId="9" fillId="14" borderId="0" xfId="0" applyFont="1" applyFill="1"/>
    <xf numFmtId="9" fontId="0" fillId="0" borderId="0" xfId="6" applyFont="1"/>
    <xf numFmtId="0" fontId="0" fillId="14" borderId="0" xfId="0" applyFill="1"/>
    <xf numFmtId="165" fontId="15" fillId="0" borderId="0" xfId="5" applyNumberFormat="1" applyFont="1"/>
    <xf numFmtId="44" fontId="0" fillId="0" borderId="0" xfId="5" applyFont="1"/>
    <xf numFmtId="44" fontId="0" fillId="0" borderId="0" xfId="0" applyNumberFormat="1"/>
    <xf numFmtId="165" fontId="0" fillId="7" borderId="0" xfId="0" applyNumberFormat="1" applyFill="1"/>
    <xf numFmtId="10" fontId="0" fillId="0" borderId="0" xfId="6" applyNumberFormat="1" applyFont="1"/>
    <xf numFmtId="10" fontId="0" fillId="0" borderId="0" xfId="0" applyNumberFormat="1"/>
    <xf numFmtId="10" fontId="0" fillId="0" borderId="0" xfId="5" applyNumberFormat="1" applyFont="1"/>
    <xf numFmtId="171" fontId="0" fillId="0" borderId="0" xfId="5" applyNumberFormat="1" applyFont="1"/>
    <xf numFmtId="0" fontId="9" fillId="14" borderId="19" xfId="0" applyFont="1" applyFill="1" applyBorder="1"/>
    <xf numFmtId="44" fontId="0" fillId="0" borderId="19" xfId="0" applyNumberFormat="1" applyBorder="1"/>
    <xf numFmtId="9" fontId="0" fillId="0" borderId="0" xfId="6" applyFont="1" applyBorder="1"/>
    <xf numFmtId="9" fontId="0" fillId="0" borderId="0" xfId="5" applyNumberFormat="1" applyFont="1"/>
    <xf numFmtId="0" fontId="9" fillId="15" borderId="0" xfId="0" applyFont="1" applyFill="1" applyAlignment="1">
      <alignment vertical="center"/>
    </xf>
    <xf numFmtId="0" fontId="0" fillId="15" borderId="0" xfId="0" applyFill="1"/>
    <xf numFmtId="0" fontId="9" fillId="16" borderId="0" xfId="0" applyFont="1" applyFill="1"/>
    <xf numFmtId="0" fontId="0" fillId="16" borderId="0" xfId="0" applyFill="1"/>
    <xf numFmtId="0" fontId="9" fillId="16" borderId="19" xfId="0" applyFont="1" applyFill="1" applyBorder="1"/>
    <xf numFmtId="172" fontId="0" fillId="0" borderId="0" xfId="6" applyNumberFormat="1" applyFont="1" applyBorder="1"/>
    <xf numFmtId="0" fontId="9" fillId="17" borderId="0" xfId="0" applyFont="1" applyFill="1"/>
    <xf numFmtId="0" fontId="0" fillId="17" borderId="0" xfId="0" applyFill="1"/>
    <xf numFmtId="0" fontId="9" fillId="17" borderId="19" xfId="0" applyFont="1" applyFill="1" applyBorder="1"/>
    <xf numFmtId="0" fontId="9" fillId="18" borderId="0" xfId="0" applyFont="1" applyFill="1"/>
    <xf numFmtId="0" fontId="0" fillId="18" borderId="0" xfId="0" applyFill="1"/>
    <xf numFmtId="44" fontId="0" fillId="0" borderId="0" xfId="6" applyNumberFormat="1" applyFont="1"/>
    <xf numFmtId="0" fontId="9" fillId="18" borderId="19" xfId="0" applyFont="1" applyFill="1" applyBorder="1"/>
    <xf numFmtId="0" fontId="9" fillId="19" borderId="0" xfId="0" applyFont="1" applyFill="1"/>
    <xf numFmtId="0" fontId="0" fillId="19" borderId="0" xfId="0" applyFill="1"/>
    <xf numFmtId="0" fontId="9" fillId="20" borderId="0" xfId="0" applyFont="1" applyFill="1"/>
    <xf numFmtId="0" fontId="0" fillId="20" borderId="0" xfId="0" applyFill="1"/>
    <xf numFmtId="173" fontId="30" fillId="0" borderId="8" xfId="0" applyNumberFormat="1" applyFont="1" applyBorder="1" applyAlignment="1">
      <alignment horizontal="center"/>
    </xf>
    <xf numFmtId="173" fontId="9" fillId="0" borderId="8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0" xfId="0" applyAlignment="1">
      <alignment horizontal="left" indent="1"/>
    </xf>
    <xf numFmtId="164" fontId="31" fillId="0" borderId="0" xfId="1" applyNumberFormat="1" applyFont="1"/>
    <xf numFmtId="164" fontId="9" fillId="0" borderId="0" xfId="0" applyNumberFormat="1" applyFont="1"/>
    <xf numFmtId="43" fontId="0" fillId="0" borderId="0" xfId="0" applyNumberFormat="1"/>
    <xf numFmtId="0" fontId="4" fillId="7" borderId="0" xfId="2" applyFont="1" applyFill="1"/>
    <xf numFmtId="0" fontId="4" fillId="7" borderId="0" xfId="2" applyFont="1" applyFill="1" applyAlignment="1">
      <alignment horizontal="center"/>
    </xf>
    <xf numFmtId="166" fontId="4" fillId="7" borderId="0" xfId="2" applyNumberFormat="1" applyFont="1" applyFill="1"/>
    <xf numFmtId="166" fontId="4" fillId="7" borderId="9" xfId="2" applyNumberFormat="1" applyFont="1" applyFill="1" applyBorder="1"/>
    <xf numFmtId="0" fontId="27" fillId="7" borderId="0" xfId="2" applyFont="1" applyFill="1"/>
    <xf numFmtId="0" fontId="6" fillId="7" borderId="0" xfId="2" applyFont="1" applyFill="1"/>
    <xf numFmtId="165" fontId="0" fillId="0" borderId="1" xfId="5" applyNumberFormat="1" applyFont="1" applyBorder="1" applyAlignment="1">
      <alignment horizontal="center"/>
    </xf>
    <xf numFmtId="165" fontId="0" fillId="0" borderId="17" xfId="5" applyNumberFormat="1" applyFont="1" applyBorder="1" applyAlignment="1">
      <alignment horizontal="center"/>
    </xf>
    <xf numFmtId="0" fontId="4" fillId="0" borderId="13" xfId="2" applyFont="1" applyBorder="1"/>
    <xf numFmtId="0" fontId="4" fillId="0" borderId="13" xfId="2" applyFont="1" applyBorder="1" applyAlignment="1">
      <alignment horizontal="center"/>
    </xf>
    <xf numFmtId="166" fontId="5" fillId="0" borderId="13" xfId="2" applyNumberFormat="1" applyBorder="1"/>
    <xf numFmtId="166" fontId="5" fillId="0" borderId="24" xfId="2" applyNumberFormat="1" applyBorder="1"/>
    <xf numFmtId="166" fontId="4" fillId="0" borderId="13" xfId="2" applyNumberFormat="1" applyFont="1" applyBorder="1"/>
    <xf numFmtId="165" fontId="0" fillId="0" borderId="1" xfId="0" applyNumberFormat="1" applyBorder="1"/>
    <xf numFmtId="165" fontId="10" fillId="0" borderId="0" xfId="5" applyNumberFormat="1" applyFont="1"/>
    <xf numFmtId="165" fontId="9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74" fontId="0" fillId="0" borderId="0" xfId="0" applyNumberFormat="1"/>
    <xf numFmtId="9" fontId="6" fillId="0" borderId="0" xfId="2" applyNumberFormat="1" applyFont="1" applyAlignment="1">
      <alignment horizontal="center"/>
    </xf>
    <xf numFmtId="0" fontId="33" fillId="0" borderId="0" xfId="2" applyFont="1"/>
    <xf numFmtId="44" fontId="0" fillId="0" borderId="0" xfId="0" applyNumberFormat="1" applyAlignment="1">
      <alignment horizontal="center"/>
    </xf>
    <xf numFmtId="0" fontId="8" fillId="0" borderId="0" xfId="2" applyFont="1" applyAlignment="1" applyProtection="1">
      <alignment horizontal="center"/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2" applyProtection="1">
      <protection locked="0"/>
    </xf>
    <xf numFmtId="166" fontId="0" fillId="0" borderId="0" xfId="3" applyNumberFormat="1" applyFont="1" applyProtection="1">
      <protection locked="0"/>
    </xf>
    <xf numFmtId="166" fontId="5" fillId="0" borderId="0" xfId="2" applyNumberFormat="1" applyProtection="1">
      <protection locked="0"/>
    </xf>
    <xf numFmtId="166" fontId="9" fillId="5" borderId="1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166" fontId="0" fillId="0" borderId="7" xfId="0" applyNumberFormat="1" applyBorder="1" applyProtection="1">
      <protection locked="0"/>
    </xf>
    <xf numFmtId="166" fontId="6" fillId="0" borderId="7" xfId="2" applyNumberFormat="1" applyFont="1" applyBorder="1" applyProtection="1">
      <protection locked="0"/>
    </xf>
    <xf numFmtId="166" fontId="6" fillId="0" borderId="16" xfId="2" applyNumberFormat="1" applyFont="1" applyBorder="1" applyProtection="1">
      <protection locked="0"/>
    </xf>
    <xf numFmtId="166" fontId="5" fillId="0" borderId="9" xfId="2" applyNumberFormat="1" applyBorder="1" applyProtection="1">
      <protection locked="0"/>
    </xf>
    <xf numFmtId="166" fontId="5" fillId="0" borderId="8" xfId="2" applyNumberFormat="1" applyBorder="1" applyProtection="1">
      <protection locked="0"/>
    </xf>
    <xf numFmtId="166" fontId="5" fillId="0" borderId="10" xfId="2" applyNumberFormat="1" applyBorder="1" applyProtection="1">
      <protection locked="0"/>
    </xf>
    <xf numFmtId="166" fontId="4" fillId="0" borderId="13" xfId="2" applyNumberFormat="1" applyFont="1" applyBorder="1" applyProtection="1">
      <protection locked="0"/>
    </xf>
    <xf numFmtId="166" fontId="5" fillId="0" borderId="24" xfId="2" applyNumberFormat="1" applyBorder="1" applyProtection="1">
      <protection locked="0"/>
    </xf>
    <xf numFmtId="166" fontId="6" fillId="0" borderId="11" xfId="2" applyNumberFormat="1" applyFont="1" applyBorder="1" applyProtection="1">
      <protection locked="0"/>
    </xf>
    <xf numFmtId="166" fontId="0" fillId="0" borderId="1" xfId="1" applyNumberFormat="1" applyFont="1" applyBorder="1" applyProtection="1">
      <protection locked="0"/>
    </xf>
    <xf numFmtId="166" fontId="0" fillId="0" borderId="11" xfId="1" applyNumberFormat="1" applyFont="1" applyBorder="1" applyProtection="1">
      <protection locked="0"/>
    </xf>
    <xf numFmtId="166" fontId="0" fillId="0" borderId="0" xfId="1" applyNumberFormat="1" applyFont="1" applyBorder="1" applyProtection="1">
      <protection locked="0"/>
    </xf>
    <xf numFmtId="166" fontId="0" fillId="0" borderId="9" xfId="1" applyNumberFormat="1" applyFont="1" applyBorder="1" applyProtection="1">
      <protection locked="0"/>
    </xf>
    <xf numFmtId="166" fontId="0" fillId="0" borderId="12" xfId="1" applyNumberFormat="1" applyFont="1" applyBorder="1" applyProtection="1">
      <protection locked="0"/>
    </xf>
    <xf numFmtId="166" fontId="4" fillId="0" borderId="0" xfId="2" applyNumberFormat="1" applyFont="1" applyProtection="1">
      <protection locked="0"/>
    </xf>
    <xf numFmtId="0" fontId="4" fillId="0" borderId="0" xfId="2" applyFont="1" applyProtection="1">
      <protection locked="0"/>
    </xf>
    <xf numFmtId="166" fontId="5" fillId="4" borderId="0" xfId="2" applyNumberFormat="1" applyFill="1" applyProtection="1">
      <protection locked="0"/>
    </xf>
    <xf numFmtId="166" fontId="4" fillId="4" borderId="0" xfId="2" applyNumberFormat="1" applyFont="1" applyFill="1" applyProtection="1">
      <protection locked="0"/>
    </xf>
    <xf numFmtId="164" fontId="0" fillId="0" borderId="7" xfId="3" applyNumberFormat="1" applyFont="1" applyBorder="1" applyProtection="1">
      <protection locked="0"/>
    </xf>
    <xf numFmtId="164" fontId="0" fillId="0" borderId="7" xfId="8" applyNumberFormat="1" applyFont="1" applyBorder="1" applyProtection="1">
      <protection locked="0"/>
    </xf>
    <xf numFmtId="164" fontId="4" fillId="0" borderId="7" xfId="7" applyNumberFormat="1" applyBorder="1" applyProtection="1">
      <protection locked="0"/>
    </xf>
    <xf numFmtId="166" fontId="0" fillId="0" borderId="0" xfId="8" applyNumberFormat="1" applyFont="1" applyProtection="1">
      <protection locked="0"/>
    </xf>
    <xf numFmtId="166" fontId="4" fillId="0" borderId="0" xfId="7" applyNumberFormat="1" applyProtection="1">
      <protection locked="0"/>
    </xf>
    <xf numFmtId="0" fontId="14" fillId="0" borderId="0" xfId="2" applyFont="1" applyAlignment="1" applyProtection="1">
      <alignment horizontal="center"/>
      <protection locked="0"/>
    </xf>
    <xf numFmtId="166" fontId="9" fillId="0" borderId="0" xfId="0" applyNumberFormat="1" applyFont="1" applyProtection="1">
      <protection locked="0"/>
    </xf>
    <xf numFmtId="165" fontId="0" fillId="0" borderId="1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6" fontId="6" fillId="0" borderId="0" xfId="2" applyNumberFormat="1" applyFont="1" applyProtection="1">
      <protection locked="0"/>
    </xf>
    <xf numFmtId="168" fontId="0" fillId="0" borderId="0" xfId="0" applyNumberFormat="1" applyProtection="1">
      <protection locked="0"/>
    </xf>
    <xf numFmtId="0" fontId="4" fillId="0" borderId="7" xfId="2" applyFont="1" applyBorder="1" applyProtection="1">
      <protection locked="0"/>
    </xf>
    <xf numFmtId="164" fontId="0" fillId="0" borderId="0" xfId="3" applyNumberFormat="1" applyFont="1" applyProtection="1">
      <protection locked="0"/>
    </xf>
    <xf numFmtId="166" fontId="9" fillId="0" borderId="0" xfId="3" applyNumberFormat="1" applyFont="1" applyProtection="1">
      <protection locked="0"/>
    </xf>
    <xf numFmtId="164" fontId="4" fillId="0" borderId="7" xfId="2" applyNumberFormat="1" applyFont="1" applyBorder="1" applyProtection="1">
      <protection locked="0"/>
    </xf>
    <xf numFmtId="166" fontId="4" fillId="0" borderId="15" xfId="2" applyNumberFormat="1" applyFont="1" applyBorder="1" applyProtection="1">
      <protection locked="0"/>
    </xf>
    <xf numFmtId="166" fontId="4" fillId="0" borderId="9" xfId="2" applyNumberFormat="1" applyFont="1" applyBorder="1" applyProtection="1">
      <protection locked="0"/>
    </xf>
    <xf numFmtId="166" fontId="4" fillId="0" borderId="8" xfId="2" applyNumberFormat="1" applyFont="1" applyBorder="1" applyProtection="1">
      <protection locked="0"/>
    </xf>
    <xf numFmtId="166" fontId="4" fillId="0" borderId="10" xfId="2" applyNumberFormat="1" applyFont="1" applyBorder="1" applyProtection="1">
      <protection locked="0"/>
    </xf>
    <xf numFmtId="166" fontId="4" fillId="7" borderId="0" xfId="2" applyNumberFormat="1" applyFont="1" applyFill="1" applyProtection="1">
      <protection locked="0"/>
    </xf>
    <xf numFmtId="166" fontId="4" fillId="7" borderId="9" xfId="2" applyNumberFormat="1" applyFont="1" applyFill="1" applyBorder="1" applyProtection="1">
      <protection locked="0"/>
    </xf>
    <xf numFmtId="166" fontId="6" fillId="0" borderId="1" xfId="2" applyNumberFormat="1" applyFont="1" applyBorder="1" applyProtection="1">
      <protection locked="0"/>
    </xf>
    <xf numFmtId="166" fontId="15" fillId="0" borderId="0" xfId="3" applyNumberFormat="1" applyFont="1" applyProtection="1">
      <protection locked="0"/>
    </xf>
    <xf numFmtId="0" fontId="9" fillId="0" borderId="0" xfId="0" applyFont="1" applyProtection="1">
      <protection locked="0"/>
    </xf>
    <xf numFmtId="0" fontId="6" fillId="0" borderId="0" xfId="2" applyFont="1" applyProtection="1">
      <protection locked="0"/>
    </xf>
    <xf numFmtId="166" fontId="4" fillId="0" borderId="0" xfId="1" applyNumberFormat="1" applyFont="1" applyProtection="1">
      <protection locked="0"/>
    </xf>
    <xf numFmtId="166" fontId="4" fillId="0" borderId="0" xfId="1" applyNumberFormat="1" applyFont="1" applyAlignment="1" applyProtection="1">
      <alignment horizontal="center"/>
      <protection locked="0"/>
    </xf>
    <xf numFmtId="0" fontId="9" fillId="0" borderId="18" xfId="0" applyFont="1" applyBorder="1" applyAlignment="1" applyProtection="1">
      <alignment horizontal="center"/>
      <protection locked="0"/>
    </xf>
    <xf numFmtId="0" fontId="21" fillId="7" borderId="18" xfId="0" applyFont="1" applyFill="1" applyBorder="1" applyAlignment="1" applyProtection="1">
      <alignment horizontal="center"/>
      <protection locked="0"/>
    </xf>
    <xf numFmtId="166" fontId="0" fillId="3" borderId="18" xfId="0" applyNumberFormat="1" applyFill="1" applyBorder="1" applyAlignment="1" applyProtection="1">
      <alignment horizontal="center"/>
      <protection locked="0"/>
    </xf>
    <xf numFmtId="166" fontId="0" fillId="0" borderId="18" xfId="0" applyNumberFormat="1" applyBorder="1" applyAlignment="1" applyProtection="1">
      <alignment horizontal="center"/>
      <protection locked="0"/>
    </xf>
    <xf numFmtId="166" fontId="0" fillId="13" borderId="18" xfId="0" applyNumberFormat="1" applyFill="1" applyBorder="1" applyAlignment="1" applyProtection="1">
      <alignment horizontal="center"/>
      <protection locked="0"/>
    </xf>
    <xf numFmtId="165" fontId="0" fillId="0" borderId="0" xfId="5" applyNumberFormat="1" applyFont="1" applyProtection="1">
      <protection locked="0"/>
    </xf>
    <xf numFmtId="174" fontId="5" fillId="0" borderId="0" xfId="2" applyNumberFormat="1"/>
    <xf numFmtId="174" fontId="5" fillId="0" borderId="0" xfId="2" applyNumberFormat="1" applyProtection="1">
      <protection locked="0"/>
    </xf>
    <xf numFmtId="165" fontId="22" fillId="3" borderId="0" xfId="5" applyNumberFormat="1" applyFont="1" applyFill="1" applyAlignment="1">
      <alignment horizontal="center"/>
    </xf>
    <xf numFmtId="44" fontId="0" fillId="0" borderId="0" xfId="5" applyFont="1" applyAlignment="1">
      <alignment horizontal="center"/>
    </xf>
    <xf numFmtId="0" fontId="34" fillId="0" borderId="0" xfId="0" applyFont="1"/>
    <xf numFmtId="0" fontId="34" fillId="3" borderId="0" xfId="0" applyFont="1" applyFill="1"/>
    <xf numFmtId="166" fontId="0" fillId="0" borderId="0" xfId="8" applyNumberFormat="1" applyFont="1" applyBorder="1"/>
    <xf numFmtId="14" fontId="36" fillId="23" borderId="27" xfId="0" applyNumberFormat="1" applyFont="1" applyFill="1" applyBorder="1" applyAlignment="1">
      <alignment horizontal="center" wrapText="1" readingOrder="1"/>
    </xf>
    <xf numFmtId="0" fontId="37" fillId="24" borderId="25" xfId="0" applyFont="1" applyFill="1" applyBorder="1" applyAlignment="1">
      <alignment horizontal="left" wrapText="1" readingOrder="1"/>
    </xf>
    <xf numFmtId="0" fontId="37" fillId="0" borderId="25" xfId="0" applyFont="1" applyBorder="1" applyAlignment="1">
      <alignment horizontal="center" wrapText="1" readingOrder="1"/>
    </xf>
    <xf numFmtId="0" fontId="37" fillId="24" borderId="25" xfId="0" applyFont="1" applyFill="1" applyBorder="1" applyAlignment="1">
      <alignment horizontal="center" wrapText="1" readingOrder="1"/>
    </xf>
    <xf numFmtId="0" fontId="38" fillId="25" borderId="25" xfId="0" applyFont="1" applyFill="1" applyBorder="1" applyAlignment="1">
      <alignment horizontal="left" wrapText="1" readingOrder="1"/>
    </xf>
    <xf numFmtId="0" fontId="38" fillId="25" borderId="25" xfId="0" applyFont="1" applyFill="1" applyBorder="1" applyAlignment="1">
      <alignment horizontal="center" wrapText="1" readingOrder="1"/>
    </xf>
    <xf numFmtId="0" fontId="38" fillId="0" borderId="25" xfId="0" applyFont="1" applyBorder="1" applyAlignment="1">
      <alignment horizontal="left" wrapText="1" readingOrder="1"/>
    </xf>
    <xf numFmtId="6" fontId="0" fillId="0" borderId="0" xfId="0" applyNumberFormat="1"/>
    <xf numFmtId="6" fontId="39" fillId="0" borderId="25" xfId="0" applyNumberFormat="1" applyFont="1" applyBorder="1" applyAlignment="1">
      <alignment horizontal="left" wrapText="1" readingOrder="1"/>
    </xf>
    <xf numFmtId="6" fontId="39" fillId="26" borderId="25" xfId="0" applyNumberFormat="1" applyFont="1" applyFill="1" applyBorder="1" applyAlignment="1">
      <alignment horizontal="left" wrapText="1" readingOrder="1"/>
    </xf>
    <xf numFmtId="9" fontId="39" fillId="0" borderId="25" xfId="0" applyNumberFormat="1" applyFont="1" applyBorder="1" applyAlignment="1">
      <alignment horizontal="center" wrapText="1" readingOrder="1"/>
    </xf>
    <xf numFmtId="0" fontId="39" fillId="0" borderId="25" xfId="0" applyFont="1" applyBorder="1" applyAlignment="1">
      <alignment horizontal="center" wrapText="1" readingOrder="1"/>
    </xf>
    <xf numFmtId="6" fontId="39" fillId="27" borderId="25" xfId="0" applyNumberFormat="1" applyFont="1" applyFill="1" applyBorder="1" applyAlignment="1">
      <alignment horizontal="left" wrapText="1" readingOrder="1"/>
    </xf>
    <xf numFmtId="6" fontId="39" fillId="28" borderId="25" xfId="0" applyNumberFormat="1" applyFont="1" applyFill="1" applyBorder="1" applyAlignment="1">
      <alignment horizontal="left" wrapText="1" readingOrder="1"/>
    </xf>
    <xf numFmtId="6" fontId="39" fillId="29" borderId="25" xfId="0" applyNumberFormat="1" applyFont="1" applyFill="1" applyBorder="1" applyAlignment="1">
      <alignment horizontal="left" wrapText="1" readingOrder="1"/>
    </xf>
    <xf numFmtId="6" fontId="39" fillId="30" borderId="25" xfId="0" applyNumberFormat="1" applyFont="1" applyFill="1" applyBorder="1" applyAlignment="1">
      <alignment horizontal="left" wrapText="1" readingOrder="1"/>
    </xf>
    <xf numFmtId="6" fontId="39" fillId="31" borderId="25" xfId="0" applyNumberFormat="1" applyFont="1" applyFill="1" applyBorder="1" applyAlignment="1">
      <alignment horizontal="left" wrapText="1" readingOrder="1"/>
    </xf>
    <xf numFmtId="6" fontId="39" fillId="32" borderId="25" xfId="0" applyNumberFormat="1" applyFont="1" applyFill="1" applyBorder="1" applyAlignment="1">
      <alignment horizontal="left" wrapText="1" readingOrder="1"/>
    </xf>
    <xf numFmtId="6" fontId="39" fillId="33" borderId="25" xfId="0" applyNumberFormat="1" applyFont="1" applyFill="1" applyBorder="1" applyAlignment="1">
      <alignment horizontal="left" wrapText="1" readingOrder="1"/>
    </xf>
    <xf numFmtId="0" fontId="39" fillId="0" borderId="25" xfId="0" applyFont="1" applyBorder="1" applyAlignment="1">
      <alignment horizontal="left" wrapText="1" readingOrder="1"/>
    </xf>
    <xf numFmtId="6" fontId="39" fillId="34" borderId="25" xfId="0" applyNumberFormat="1" applyFont="1" applyFill="1" applyBorder="1" applyAlignment="1">
      <alignment horizontal="left" wrapText="1" readingOrder="1"/>
    </xf>
    <xf numFmtId="6" fontId="39" fillId="35" borderId="25" xfId="0" applyNumberFormat="1" applyFont="1" applyFill="1" applyBorder="1" applyAlignment="1">
      <alignment horizontal="left" wrapText="1" readingOrder="1"/>
    </xf>
    <xf numFmtId="6" fontId="39" fillId="36" borderId="25" xfId="0" applyNumberFormat="1" applyFont="1" applyFill="1" applyBorder="1" applyAlignment="1">
      <alignment horizontal="left" wrapText="1" readingOrder="1"/>
    </xf>
    <xf numFmtId="6" fontId="39" fillId="37" borderId="25" xfId="0" applyNumberFormat="1" applyFont="1" applyFill="1" applyBorder="1" applyAlignment="1">
      <alignment horizontal="left" wrapText="1" readingOrder="1"/>
    </xf>
    <xf numFmtId="6" fontId="39" fillId="38" borderId="25" xfId="0" applyNumberFormat="1" applyFont="1" applyFill="1" applyBorder="1" applyAlignment="1">
      <alignment horizontal="left" wrapText="1" readingOrder="1"/>
    </xf>
    <xf numFmtId="0" fontId="39" fillId="39" borderId="25" xfId="0" applyFont="1" applyFill="1" applyBorder="1" applyAlignment="1">
      <alignment horizontal="left" wrapText="1" readingOrder="1"/>
    </xf>
    <xf numFmtId="6" fontId="39" fillId="40" borderId="25" xfId="0" applyNumberFormat="1" applyFont="1" applyFill="1" applyBorder="1" applyAlignment="1">
      <alignment horizontal="left" wrapText="1" readingOrder="1"/>
    </xf>
    <xf numFmtId="6" fontId="39" fillId="41" borderId="25" xfId="0" applyNumberFormat="1" applyFont="1" applyFill="1" applyBorder="1" applyAlignment="1">
      <alignment horizontal="left" wrapText="1" readingOrder="1"/>
    </xf>
    <xf numFmtId="6" fontId="39" fillId="42" borderId="25" xfId="0" applyNumberFormat="1" applyFont="1" applyFill="1" applyBorder="1" applyAlignment="1">
      <alignment horizontal="left" wrapText="1" readingOrder="1"/>
    </xf>
    <xf numFmtId="6" fontId="39" fillId="43" borderId="25" xfId="0" applyNumberFormat="1" applyFont="1" applyFill="1" applyBorder="1" applyAlignment="1">
      <alignment horizontal="left" wrapText="1" readingOrder="1"/>
    </xf>
    <xf numFmtId="6" fontId="39" fillId="44" borderId="25" xfId="0" applyNumberFormat="1" applyFont="1" applyFill="1" applyBorder="1" applyAlignment="1">
      <alignment horizontal="left" wrapText="1" readingOrder="1"/>
    </xf>
    <xf numFmtId="6" fontId="39" fillId="45" borderId="25" xfId="0" applyNumberFormat="1" applyFont="1" applyFill="1" applyBorder="1" applyAlignment="1">
      <alignment horizontal="left" wrapText="1" readingOrder="1"/>
    </xf>
    <xf numFmtId="0" fontId="37" fillId="0" borderId="25" xfId="0" applyFont="1" applyBorder="1" applyAlignment="1">
      <alignment horizontal="left" wrapText="1" readingOrder="1"/>
    </xf>
    <xf numFmtId="0" fontId="37" fillId="25" borderId="25" xfId="0" applyFont="1" applyFill="1" applyBorder="1" applyAlignment="1">
      <alignment horizontal="left" wrapText="1" readingOrder="1"/>
    </xf>
    <xf numFmtId="6" fontId="39" fillId="25" borderId="25" xfId="0" applyNumberFormat="1" applyFont="1" applyFill="1" applyBorder="1" applyAlignment="1">
      <alignment horizontal="left" wrapText="1" readingOrder="1"/>
    </xf>
    <xf numFmtId="9" fontId="39" fillId="25" borderId="25" xfId="0" applyNumberFormat="1" applyFont="1" applyFill="1" applyBorder="1" applyAlignment="1">
      <alignment horizontal="center" wrapText="1" readingOrder="1"/>
    </xf>
    <xf numFmtId="0" fontId="39" fillId="25" borderId="25" xfId="0" applyFont="1" applyFill="1" applyBorder="1" applyAlignment="1">
      <alignment horizontal="center" wrapText="1" readingOrder="1"/>
    </xf>
    <xf numFmtId="0" fontId="38" fillId="25" borderId="28" xfId="0" applyFont="1" applyFill="1" applyBorder="1" applyAlignment="1">
      <alignment horizontal="center" wrapText="1" readingOrder="1"/>
    </xf>
    <xf numFmtId="166" fontId="0" fillId="4" borderId="0" xfId="0" applyNumberFormat="1" applyFill="1"/>
    <xf numFmtId="0" fontId="9" fillId="4" borderId="0" xfId="0" applyFont="1" applyFill="1"/>
    <xf numFmtId="0" fontId="0" fillId="4" borderId="0" xfId="0" applyFill="1"/>
    <xf numFmtId="166" fontId="9" fillId="4" borderId="0" xfId="0" applyNumberFormat="1" applyFont="1" applyFill="1" applyProtection="1">
      <protection locked="0"/>
    </xf>
    <xf numFmtId="165" fontId="0" fillId="0" borderId="32" xfId="5" applyNumberFormat="1" applyFont="1" applyBorder="1"/>
    <xf numFmtId="165" fontId="0" fillId="0" borderId="32" xfId="0" applyNumberFormat="1" applyBorder="1"/>
    <xf numFmtId="165" fontId="0" fillId="0" borderId="33" xfId="5" applyNumberFormat="1" applyFont="1" applyBorder="1"/>
    <xf numFmtId="165" fontId="0" fillId="0" borderId="33" xfId="0" applyNumberFormat="1" applyBorder="1"/>
    <xf numFmtId="165" fontId="0" fillId="0" borderId="34" xfId="5" applyNumberFormat="1" applyFont="1" applyBorder="1"/>
    <xf numFmtId="165" fontId="0" fillId="0" borderId="34" xfId="0" applyNumberFormat="1" applyBorder="1"/>
    <xf numFmtId="165" fontId="0" fillId="8" borderId="29" xfId="5" applyNumberFormat="1" applyFont="1" applyFill="1" applyBorder="1"/>
    <xf numFmtId="165" fontId="0" fillId="8" borderId="29" xfId="0" applyNumberFormat="1" applyFill="1" applyBorder="1"/>
    <xf numFmtId="165" fontId="0" fillId="8" borderId="30" xfId="5" applyNumberFormat="1" applyFont="1" applyFill="1" applyBorder="1"/>
    <xf numFmtId="165" fontId="0" fillId="8" borderId="30" xfId="0" applyNumberFormat="1" applyFill="1" applyBorder="1"/>
    <xf numFmtId="165" fontId="0" fillId="8" borderId="31" xfId="5" applyNumberFormat="1" applyFont="1" applyFill="1" applyBorder="1"/>
    <xf numFmtId="165" fontId="0" fillId="8" borderId="31" xfId="0" applyNumberFormat="1" applyFill="1" applyBorder="1"/>
    <xf numFmtId="165" fontId="0" fillId="8" borderId="32" xfId="5" applyNumberFormat="1" applyFont="1" applyFill="1" applyBorder="1"/>
    <xf numFmtId="165" fontId="0" fillId="8" borderId="32" xfId="0" applyNumberFormat="1" applyFill="1" applyBorder="1"/>
    <xf numFmtId="165" fontId="0" fillId="8" borderId="33" xfId="5" applyNumberFormat="1" applyFont="1" applyFill="1" applyBorder="1"/>
    <xf numFmtId="165" fontId="0" fillId="8" borderId="33" xfId="0" applyNumberFormat="1" applyFill="1" applyBorder="1"/>
    <xf numFmtId="165" fontId="0" fillId="8" borderId="34" xfId="5" applyNumberFormat="1" applyFont="1" applyFill="1" applyBorder="1"/>
    <xf numFmtId="165" fontId="0" fillId="8" borderId="34" xfId="0" applyNumberFormat="1" applyFill="1" applyBorder="1"/>
    <xf numFmtId="0" fontId="9" fillId="10" borderId="18" xfId="0" applyFont="1" applyFill="1" applyBorder="1" applyAlignment="1">
      <alignment horizontal="center" vertical="center"/>
    </xf>
    <xf numFmtId="0" fontId="0" fillId="10" borderId="29" xfId="0" applyFill="1" applyBorder="1"/>
    <xf numFmtId="0" fontId="0" fillId="10" borderId="30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33" xfId="0" applyFill="1" applyBorder="1"/>
    <xf numFmtId="0" fontId="0" fillId="10" borderId="34" xfId="0" applyFill="1" applyBorder="1"/>
    <xf numFmtId="0" fontId="0" fillId="10" borderId="0" xfId="0" applyFill="1"/>
    <xf numFmtId="0" fontId="9" fillId="14" borderId="18" xfId="0" applyFont="1" applyFill="1" applyBorder="1" applyAlignment="1">
      <alignment horizontal="center" vertical="center"/>
    </xf>
    <xf numFmtId="165" fontId="9" fillId="14" borderId="18" xfId="5" applyNumberFormat="1" applyFont="1" applyFill="1" applyBorder="1" applyAlignment="1">
      <alignment horizontal="center" vertical="center"/>
    </xf>
    <xf numFmtId="0" fontId="9" fillId="8" borderId="29" xfId="0" applyFont="1" applyFill="1" applyBorder="1"/>
    <xf numFmtId="0" fontId="9" fillId="8" borderId="30" xfId="0" applyFont="1" applyFill="1" applyBorder="1"/>
    <xf numFmtId="0" fontId="9" fillId="8" borderId="31" xfId="0" applyFont="1" applyFill="1" applyBorder="1"/>
    <xf numFmtId="0" fontId="9" fillId="0" borderId="32" xfId="0" applyFont="1" applyBorder="1"/>
    <xf numFmtId="0" fontId="9" fillId="0" borderId="33" xfId="0" applyFont="1" applyBorder="1"/>
    <xf numFmtId="0" fontId="9" fillId="0" borderId="34" xfId="0" applyFont="1" applyBorder="1"/>
    <xf numFmtId="0" fontId="9" fillId="8" borderId="32" xfId="0" applyFont="1" applyFill="1" applyBorder="1"/>
    <xf numFmtId="0" fontId="9" fillId="8" borderId="33" xfId="0" applyFont="1" applyFill="1" applyBorder="1"/>
    <xf numFmtId="0" fontId="9" fillId="8" borderId="34" xfId="0" applyFont="1" applyFill="1" applyBorder="1"/>
    <xf numFmtId="165" fontId="0" fillId="4" borderId="32" xfId="5" applyNumberFormat="1" applyFont="1" applyFill="1" applyBorder="1"/>
    <xf numFmtId="9" fontId="39" fillId="0" borderId="25" xfId="6" applyFont="1" applyBorder="1" applyAlignment="1">
      <alignment horizontal="center" wrapText="1" readingOrder="1"/>
    </xf>
    <xf numFmtId="8" fontId="0" fillId="0" borderId="0" xfId="0" applyNumberFormat="1"/>
    <xf numFmtId="0" fontId="43" fillId="20" borderId="25" xfId="0" applyFont="1" applyFill="1" applyBorder="1" applyAlignment="1">
      <alignment horizontal="center" wrapText="1" readingOrder="1"/>
    </xf>
    <xf numFmtId="165" fontId="0" fillId="11" borderId="29" xfId="0" applyNumberFormat="1" applyFill="1" applyBorder="1"/>
    <xf numFmtId="0" fontId="9" fillId="46" borderId="18" xfId="0" applyFont="1" applyFill="1" applyBorder="1" applyAlignment="1">
      <alignment horizontal="center" vertical="center"/>
    </xf>
    <xf numFmtId="165" fontId="0" fillId="46" borderId="29" xfId="5" applyNumberFormat="1" applyFont="1" applyFill="1" applyBorder="1"/>
    <xf numFmtId="165" fontId="0" fillId="46" borderId="30" xfId="5" applyNumberFormat="1" applyFont="1" applyFill="1" applyBorder="1"/>
    <xf numFmtId="165" fontId="0" fillId="46" borderId="31" xfId="5" applyNumberFormat="1" applyFont="1" applyFill="1" applyBorder="1"/>
    <xf numFmtId="165" fontId="0" fillId="46" borderId="32" xfId="5" applyNumberFormat="1" applyFont="1" applyFill="1" applyBorder="1"/>
    <xf numFmtId="165" fontId="0" fillId="46" borderId="33" xfId="5" applyNumberFormat="1" applyFont="1" applyFill="1" applyBorder="1"/>
    <xf numFmtId="165" fontId="0" fillId="46" borderId="34" xfId="5" applyNumberFormat="1" applyFont="1" applyFill="1" applyBorder="1"/>
    <xf numFmtId="0" fontId="0" fillId="46" borderId="0" xfId="0" applyFill="1"/>
    <xf numFmtId="165" fontId="0" fillId="11" borderId="29" xfId="5" applyNumberFormat="1" applyFont="1" applyFill="1" applyBorder="1"/>
    <xf numFmtId="166" fontId="15" fillId="0" borderId="0" xfId="3" applyNumberFormat="1" applyFont="1" applyFill="1" applyBorder="1"/>
    <xf numFmtId="166" fontId="15" fillId="0" borderId="0" xfId="3" applyNumberFormat="1" applyFont="1" applyBorder="1" applyProtection="1">
      <protection locked="0"/>
    </xf>
    <xf numFmtId="0" fontId="6" fillId="0" borderId="0" xfId="7" applyFont="1" applyAlignment="1">
      <alignment horizontal="center"/>
    </xf>
    <xf numFmtId="166" fontId="0" fillId="0" borderId="0" xfId="3" applyNumberFormat="1" applyFont="1" applyBorder="1"/>
    <xf numFmtId="166" fontId="0" fillId="0" borderId="0" xfId="3" applyNumberFormat="1" applyFont="1" applyBorder="1" applyProtection="1">
      <protection locked="0"/>
    </xf>
    <xf numFmtId="0" fontId="42" fillId="0" borderId="0" xfId="2" applyFont="1"/>
    <xf numFmtId="0" fontId="8" fillId="0" borderId="0" xfId="2" applyFont="1" applyAlignment="1">
      <alignment horizontal="center"/>
    </xf>
    <xf numFmtId="166" fontId="0" fillId="10" borderId="0" xfId="1" applyNumberFormat="1" applyFont="1" applyFill="1"/>
    <xf numFmtId="0" fontId="4" fillId="10" borderId="0" xfId="2" applyFont="1" applyFill="1"/>
    <xf numFmtId="0" fontId="6" fillId="10" borderId="0" xfId="2" applyFont="1" applyFill="1"/>
    <xf numFmtId="165" fontId="4" fillId="0" borderId="0" xfId="5" applyNumberFormat="1" applyFont="1" applyProtection="1">
      <protection locked="0"/>
    </xf>
    <xf numFmtId="6" fontId="39" fillId="0" borderId="25" xfId="0" applyNumberFormat="1" applyFont="1" applyBorder="1" applyAlignment="1">
      <alignment horizontal="center" wrapText="1" readingOrder="1"/>
    </xf>
    <xf numFmtId="0" fontId="38" fillId="7" borderId="25" xfId="0" applyFont="1" applyFill="1" applyBorder="1" applyAlignment="1">
      <alignment horizontal="left" wrapText="1" readingOrder="1"/>
    </xf>
    <xf numFmtId="0" fontId="37" fillId="7" borderId="25" xfId="0" applyFont="1" applyFill="1" applyBorder="1" applyAlignment="1">
      <alignment horizontal="left" wrapText="1" readingOrder="1"/>
    </xf>
    <xf numFmtId="6" fontId="39" fillId="7" borderId="25" xfId="0" applyNumberFormat="1" applyFont="1" applyFill="1" applyBorder="1" applyAlignment="1">
      <alignment horizontal="left" wrapText="1" readingOrder="1"/>
    </xf>
    <xf numFmtId="9" fontId="39" fillId="7" borderId="25" xfId="0" applyNumberFormat="1" applyFont="1" applyFill="1" applyBorder="1" applyAlignment="1">
      <alignment horizontal="center" wrapText="1" readingOrder="1"/>
    </xf>
    <xf numFmtId="0" fontId="39" fillId="7" borderId="25" xfId="0" applyFont="1" applyFill="1" applyBorder="1" applyAlignment="1">
      <alignment horizontal="center" wrapText="1" readingOrder="1"/>
    </xf>
    <xf numFmtId="9" fontId="39" fillId="7" borderId="25" xfId="6" applyFont="1" applyFill="1" applyBorder="1" applyAlignment="1">
      <alignment horizontal="center" wrapText="1" readingOrder="1"/>
    </xf>
    <xf numFmtId="165" fontId="0" fillId="4" borderId="31" xfId="5" applyNumberFormat="1" applyFont="1" applyFill="1" applyBorder="1"/>
    <xf numFmtId="165" fontId="0" fillId="4" borderId="29" xfId="5" applyNumberFormat="1" applyFont="1" applyFill="1" applyBorder="1"/>
    <xf numFmtId="0" fontId="0" fillId="4" borderId="31" xfId="0" applyFill="1" applyBorder="1"/>
    <xf numFmtId="165" fontId="0" fillId="4" borderId="29" xfId="0" applyNumberFormat="1" applyFill="1" applyBorder="1"/>
    <xf numFmtId="165" fontId="0" fillId="4" borderId="31" xfId="0" applyNumberFormat="1" applyFill="1" applyBorder="1"/>
    <xf numFmtId="0" fontId="38" fillId="3" borderId="25" xfId="0" applyFont="1" applyFill="1" applyBorder="1" applyAlignment="1">
      <alignment horizontal="left" wrapText="1" readingOrder="1"/>
    </xf>
    <xf numFmtId="6" fontId="39" fillId="3" borderId="25" xfId="0" applyNumberFormat="1" applyFont="1" applyFill="1" applyBorder="1" applyAlignment="1">
      <alignment horizontal="left" wrapText="1" readingOrder="1"/>
    </xf>
    <xf numFmtId="0" fontId="39" fillId="3" borderId="25" xfId="0" applyFont="1" applyFill="1" applyBorder="1" applyAlignment="1">
      <alignment horizontal="left" wrapText="1" readingOrder="1"/>
    </xf>
    <xf numFmtId="9" fontId="39" fillId="3" borderId="25" xfId="0" applyNumberFormat="1" applyFont="1" applyFill="1" applyBorder="1" applyAlignment="1">
      <alignment horizontal="center" wrapText="1" readingOrder="1"/>
    </xf>
    <xf numFmtId="0" fontId="39" fillId="3" borderId="25" xfId="0" applyFont="1" applyFill="1" applyBorder="1" applyAlignment="1">
      <alignment horizontal="center" wrapText="1" readingOrder="1"/>
    </xf>
    <xf numFmtId="6" fontId="39" fillId="3" borderId="25" xfId="0" applyNumberFormat="1" applyFont="1" applyFill="1" applyBorder="1" applyAlignment="1">
      <alignment horizontal="center" wrapText="1" readingOrder="1"/>
    </xf>
    <xf numFmtId="9" fontId="39" fillId="3" borderId="25" xfId="6" applyFont="1" applyFill="1" applyBorder="1" applyAlignment="1">
      <alignment horizontal="center" wrapText="1" readingOrder="1"/>
    </xf>
    <xf numFmtId="0" fontId="44" fillId="0" borderId="8" xfId="22" applyFont="1" applyBorder="1"/>
    <xf numFmtId="0" fontId="44" fillId="0" borderId="8" xfId="22" applyFont="1" applyBorder="1" applyAlignment="1">
      <alignment horizontal="left"/>
    </xf>
    <xf numFmtId="43" fontId="44" fillId="0" borderId="8" xfId="23" applyFont="1" applyBorder="1" applyAlignment="1">
      <alignment horizontal="center"/>
    </xf>
    <xf numFmtId="0" fontId="44" fillId="0" borderId="8" xfId="22" applyFont="1" applyBorder="1" applyAlignment="1">
      <alignment horizontal="center"/>
    </xf>
    <xf numFmtId="0" fontId="10" fillId="0" borderId="0" xfId="22"/>
    <xf numFmtId="166" fontId="4" fillId="0" borderId="24" xfId="2" applyNumberFormat="1" applyFont="1" applyBorder="1"/>
    <xf numFmtId="166" fontId="4" fillId="0" borderId="24" xfId="2" applyNumberFormat="1" applyFont="1" applyBorder="1" applyProtection="1">
      <protection locked="0"/>
    </xf>
    <xf numFmtId="166" fontId="0" fillId="0" borderId="0" xfId="1" applyNumberFormat="1" applyFont="1" applyProtection="1">
      <protection locked="0"/>
    </xf>
    <xf numFmtId="166" fontId="15" fillId="0" borderId="0" xfId="3" applyNumberFormat="1" applyFont="1"/>
    <xf numFmtId="0" fontId="0" fillId="11" borderId="0" xfId="0" applyFill="1"/>
    <xf numFmtId="165" fontId="0" fillId="17" borderId="0" xfId="5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21" fillId="21" borderId="0" xfId="0" applyFont="1" applyFill="1" applyAlignment="1">
      <alignment horizontal="center"/>
    </xf>
    <xf numFmtId="0" fontId="21" fillId="21" borderId="0" xfId="0" applyFont="1" applyFill="1" applyAlignment="1">
      <alignment horizontal="center" wrapText="1"/>
    </xf>
    <xf numFmtId="165" fontId="0" fillId="17" borderId="0" xfId="0" applyNumberFormat="1" applyFill="1" applyAlignment="1">
      <alignment horizontal="center"/>
    </xf>
    <xf numFmtId="0" fontId="9" fillId="4" borderId="0" xfId="0" applyFont="1" applyFill="1" applyAlignment="1">
      <alignment horizontal="center"/>
    </xf>
    <xf numFmtId="166" fontId="6" fillId="0" borderId="0" xfId="7" applyNumberFormat="1" applyFont="1"/>
    <xf numFmtId="166" fontId="4" fillId="4" borderId="0" xfId="7" applyNumberFormat="1" applyFill="1"/>
    <xf numFmtId="166" fontId="4" fillId="4" borderId="0" xfId="7" applyNumberFormat="1" applyFill="1" applyProtection="1">
      <protection locked="0"/>
    </xf>
    <xf numFmtId="166" fontId="0" fillId="10" borderId="0" xfId="1" applyNumberFormat="1" applyFont="1" applyFill="1" applyProtection="1">
      <protection locked="0"/>
    </xf>
    <xf numFmtId="0" fontId="5" fillId="10" borderId="0" xfId="2" applyFill="1"/>
    <xf numFmtId="0" fontId="47" fillId="0" borderId="0" xfId="2" applyFont="1"/>
    <xf numFmtId="0" fontId="48" fillId="0" borderId="0" xfId="2" applyFont="1"/>
    <xf numFmtId="0" fontId="4" fillId="47" borderId="0" xfId="2" applyFont="1" applyFill="1"/>
    <xf numFmtId="0" fontId="6" fillId="47" borderId="1" xfId="2" applyFont="1" applyFill="1" applyBorder="1" applyAlignment="1">
      <alignment horizontal="left"/>
    </xf>
    <xf numFmtId="0" fontId="0" fillId="47" borderId="0" xfId="0" applyFill="1"/>
    <xf numFmtId="0" fontId="6" fillId="47" borderId="7" xfId="2" applyFont="1" applyFill="1" applyBorder="1"/>
    <xf numFmtId="0" fontId="9" fillId="47" borderId="0" xfId="0" applyFont="1" applyFill="1"/>
    <xf numFmtId="0" fontId="6" fillId="47" borderId="0" xfId="2" applyFont="1" applyFill="1"/>
    <xf numFmtId="0" fontId="5" fillId="47" borderId="0" xfId="2" applyFill="1"/>
    <xf numFmtId="0" fontId="12" fillId="47" borderId="7" xfId="2" applyFont="1" applyFill="1" applyBorder="1"/>
    <xf numFmtId="0" fontId="4" fillId="47" borderId="8" xfId="2" applyFont="1" applyFill="1" applyBorder="1"/>
    <xf numFmtId="0" fontId="6" fillId="47" borderId="1" xfId="2" applyFont="1" applyFill="1" applyBorder="1"/>
    <xf numFmtId="0" fontId="14" fillId="47" borderId="0" xfId="2" applyFont="1" applyFill="1"/>
    <xf numFmtId="0" fontId="14" fillId="48" borderId="0" xfId="2" applyFont="1" applyFill="1"/>
    <xf numFmtId="0" fontId="6" fillId="48" borderId="7" xfId="2" applyFont="1" applyFill="1" applyBorder="1"/>
    <xf numFmtId="0" fontId="4" fillId="48" borderId="0" xfId="2" applyFont="1" applyFill="1"/>
    <xf numFmtId="0" fontId="6" fillId="48" borderId="1" xfId="2" applyFont="1" applyFill="1" applyBorder="1" applyAlignment="1">
      <alignment horizontal="left"/>
    </xf>
    <xf numFmtId="0" fontId="0" fillId="48" borderId="0" xfId="0" applyFill="1"/>
    <xf numFmtId="0" fontId="9" fillId="48" borderId="0" xfId="0" applyFont="1" applyFill="1"/>
    <xf numFmtId="0" fontId="6" fillId="48" borderId="0" xfId="2" applyFont="1" applyFill="1"/>
    <xf numFmtId="0" fontId="5" fillId="48" borderId="0" xfId="2" applyFill="1"/>
    <xf numFmtId="0" fontId="12" fillId="48" borderId="7" xfId="2" applyFont="1" applyFill="1" applyBorder="1"/>
    <xf numFmtId="0" fontId="4" fillId="48" borderId="8" xfId="2" applyFont="1" applyFill="1" applyBorder="1"/>
    <xf numFmtId="0" fontId="6" fillId="48" borderId="1" xfId="2" applyFont="1" applyFill="1" applyBorder="1"/>
    <xf numFmtId="9" fontId="6" fillId="0" borderId="0" xfId="6" applyFont="1"/>
    <xf numFmtId="175" fontId="5" fillId="0" borderId="0" xfId="2" applyNumberFormat="1"/>
    <xf numFmtId="164" fontId="49" fillId="0" borderId="0" xfId="1" applyNumberFormat="1" applyFont="1" applyAlignment="1">
      <alignment horizontal="center"/>
    </xf>
    <xf numFmtId="0" fontId="49" fillId="0" borderId="0" xfId="0" applyFont="1"/>
    <xf numFmtId="164" fontId="49" fillId="0" borderId="0" xfId="1" applyNumberFormat="1" applyFont="1"/>
    <xf numFmtId="9" fontId="0" fillId="0" borderId="0" xfId="0" applyNumberFormat="1"/>
    <xf numFmtId="166" fontId="0" fillId="0" borderId="0" xfId="6" applyNumberFormat="1" applyFont="1" applyBorder="1"/>
    <xf numFmtId="166" fontId="4" fillId="0" borderId="0" xfId="6" applyNumberFormat="1" applyFont="1"/>
    <xf numFmtId="0" fontId="6" fillId="0" borderId="1" xfId="2" applyFont="1" applyBorder="1" applyAlignment="1">
      <alignment horizontal="center"/>
    </xf>
    <xf numFmtId="0" fontId="9" fillId="16" borderId="18" xfId="0" applyFont="1" applyFill="1" applyBorder="1" applyAlignment="1">
      <alignment horizontal="center" vertical="center"/>
    </xf>
    <xf numFmtId="165" fontId="9" fillId="16" borderId="18" xfId="5" applyNumberFormat="1" applyFont="1" applyFill="1" applyBorder="1" applyAlignment="1">
      <alignment horizontal="center" vertical="center"/>
    </xf>
    <xf numFmtId="0" fontId="9" fillId="16" borderId="35" xfId="0" applyFont="1" applyFill="1" applyBorder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50" fillId="0" borderId="0" xfId="0" applyFont="1"/>
    <xf numFmtId="43" fontId="49" fillId="0" borderId="0" xfId="0" applyNumberFormat="1" applyFont="1"/>
    <xf numFmtId="0" fontId="49" fillId="0" borderId="0" xfId="0" applyFont="1" applyAlignment="1">
      <alignment horizontal="center"/>
    </xf>
    <xf numFmtId="0" fontId="51" fillId="0" borderId="0" xfId="0" applyFont="1"/>
    <xf numFmtId="173" fontId="51" fillId="0" borderId="0" xfId="0" applyNumberFormat="1" applyFont="1" applyAlignment="1">
      <alignment horizontal="center"/>
    </xf>
    <xf numFmtId="0" fontId="51" fillId="0" borderId="0" xfId="0" applyFont="1" applyAlignment="1">
      <alignment horizontal="center"/>
    </xf>
    <xf numFmtId="164" fontId="52" fillId="0" borderId="0" xfId="1" applyNumberFormat="1" applyFont="1" applyAlignment="1">
      <alignment horizontal="center"/>
    </xf>
    <xf numFmtId="0" fontId="52" fillId="0" borderId="0" xfId="0" applyFont="1"/>
    <xf numFmtId="0" fontId="49" fillId="0" borderId="8" xfId="0" applyFont="1" applyBorder="1"/>
    <xf numFmtId="164" fontId="52" fillId="0" borderId="8" xfId="1" applyNumberFormat="1" applyFont="1" applyBorder="1" applyAlignment="1">
      <alignment horizontal="center"/>
    </xf>
    <xf numFmtId="164" fontId="49" fillId="0" borderId="8" xfId="1" applyNumberFormat="1" applyFont="1" applyBorder="1" applyAlignment="1">
      <alignment horizontal="center"/>
    </xf>
    <xf numFmtId="9" fontId="49" fillId="0" borderId="0" xfId="6" applyFont="1"/>
    <xf numFmtId="172" fontId="52" fillId="0" borderId="0" xfId="6" applyNumberFormat="1" applyFont="1" applyAlignment="1">
      <alignment horizontal="center"/>
    </xf>
    <xf numFmtId="172" fontId="52" fillId="0" borderId="0" xfId="0" applyNumberFormat="1" applyFont="1"/>
    <xf numFmtId="172" fontId="49" fillId="0" borderId="0" xfId="6" applyNumberFormat="1" applyFont="1" applyAlignment="1">
      <alignment horizontal="center"/>
    </xf>
    <xf numFmtId="172" fontId="49" fillId="0" borderId="0" xfId="0" applyNumberFormat="1" applyFont="1"/>
    <xf numFmtId="172" fontId="49" fillId="0" borderId="0" xfId="6" applyNumberFormat="1" applyFont="1"/>
    <xf numFmtId="9" fontId="49" fillId="0" borderId="0" xfId="6" applyFont="1" applyAlignment="1">
      <alignment horizontal="center"/>
    </xf>
    <xf numFmtId="0" fontId="49" fillId="0" borderId="0" xfId="0" applyFont="1" applyAlignment="1">
      <alignment horizontal="left" indent="1"/>
    </xf>
    <xf numFmtId="0" fontId="49" fillId="0" borderId="1" xfId="0" applyFont="1" applyBorder="1"/>
    <xf numFmtId="164" fontId="52" fillId="0" borderId="0" xfId="1" applyNumberFormat="1" applyFont="1" applyBorder="1" applyAlignment="1">
      <alignment horizontal="center"/>
    </xf>
    <xf numFmtId="164" fontId="49" fillId="0" borderId="0" xfId="1" applyNumberFormat="1" applyFont="1" applyBorder="1" applyAlignment="1">
      <alignment horizontal="center"/>
    </xf>
    <xf numFmtId="0" fontId="51" fillId="0" borderId="5" xfId="0" applyFont="1" applyBorder="1"/>
    <xf numFmtId="164" fontId="52" fillId="0" borderId="5" xfId="1" applyNumberFormat="1" applyFont="1" applyBorder="1" applyAlignment="1">
      <alignment horizontal="center"/>
    </xf>
    <xf numFmtId="164" fontId="49" fillId="0" borderId="5" xfId="1" applyNumberFormat="1" applyFont="1" applyBorder="1" applyAlignment="1">
      <alignment horizontal="center"/>
    </xf>
    <xf numFmtId="0" fontId="53" fillId="0" borderId="0" xfId="0" applyFont="1"/>
    <xf numFmtId="172" fontId="54" fillId="0" borderId="0" xfId="6" applyNumberFormat="1" applyFont="1" applyFill="1" applyAlignment="1">
      <alignment horizontal="center"/>
    </xf>
    <xf numFmtId="0" fontId="55" fillId="0" borderId="0" xfId="0" applyFont="1" applyAlignment="1">
      <alignment horizontal="center"/>
    </xf>
    <xf numFmtId="0" fontId="53" fillId="0" borderId="0" xfId="0" applyFont="1" applyAlignment="1">
      <alignment horizontal="center"/>
    </xf>
    <xf numFmtId="172" fontId="56" fillId="0" borderId="0" xfId="6" applyNumberFormat="1" applyFont="1" applyFill="1" applyAlignment="1">
      <alignment horizontal="center"/>
    </xf>
    <xf numFmtId="0" fontId="57" fillId="0" borderId="0" xfId="0" applyFont="1" applyAlignment="1">
      <alignment horizontal="center"/>
    </xf>
    <xf numFmtId="164" fontId="53" fillId="0" borderId="0" xfId="1" applyNumberFormat="1" applyFont="1"/>
    <xf numFmtId="0" fontId="57" fillId="0" borderId="0" xfId="0" applyFont="1"/>
    <xf numFmtId="0" fontId="54" fillId="0" borderId="0" xfId="24" applyNumberFormat="1" applyFont="1" applyFill="1" applyAlignment="1">
      <alignment horizontal="center"/>
    </xf>
    <xf numFmtId="0" fontId="56" fillId="0" borderId="0" xfId="24" applyNumberFormat="1" applyFont="1" applyFill="1" applyAlignment="1">
      <alignment horizontal="center"/>
    </xf>
    <xf numFmtId="164" fontId="52" fillId="0" borderId="0" xfId="1" applyNumberFormat="1" applyFont="1"/>
    <xf numFmtId="164" fontId="49" fillId="0" borderId="0" xfId="0" applyNumberFormat="1" applyFont="1"/>
    <xf numFmtId="164" fontId="52" fillId="0" borderId="8" xfId="1" applyNumberFormat="1" applyFont="1" applyBorder="1"/>
    <xf numFmtId="164" fontId="52" fillId="0" borderId="0" xfId="1" applyNumberFormat="1" applyFont="1" applyBorder="1"/>
    <xf numFmtId="0" fontId="49" fillId="0" borderId="13" xfId="0" applyFont="1" applyBorder="1"/>
    <xf numFmtId="164" fontId="52" fillId="0" borderId="5" xfId="1" applyNumberFormat="1" applyFont="1" applyBorder="1"/>
    <xf numFmtId="9" fontId="49" fillId="0" borderId="0" xfId="6" applyFont="1" applyBorder="1" applyAlignment="1">
      <alignment horizontal="center"/>
    </xf>
    <xf numFmtId="164" fontId="49" fillId="0" borderId="0" xfId="0" applyNumberFormat="1" applyFont="1" applyAlignment="1">
      <alignment horizontal="center"/>
    </xf>
    <xf numFmtId="40" fontId="49" fillId="0" borderId="0" xfId="0" applyNumberFormat="1" applyFont="1"/>
    <xf numFmtId="164" fontId="49" fillId="0" borderId="0" xfId="1" applyNumberFormat="1" applyFont="1" applyBorder="1"/>
    <xf numFmtId="164" fontId="52" fillId="0" borderId="13" xfId="1" applyNumberFormat="1" applyFont="1" applyFill="1" applyBorder="1"/>
    <xf numFmtId="164" fontId="49" fillId="0" borderId="13" xfId="1" applyNumberFormat="1" applyFont="1" applyFill="1" applyBorder="1"/>
    <xf numFmtId="164" fontId="49" fillId="0" borderId="5" xfId="1" applyNumberFormat="1" applyFont="1" applyBorder="1"/>
    <xf numFmtId="164" fontId="52" fillId="0" borderId="13" xfId="1" applyNumberFormat="1" applyFont="1" applyBorder="1" applyAlignment="1">
      <alignment horizontal="center"/>
    </xf>
    <xf numFmtId="164" fontId="49" fillId="0" borderId="13" xfId="1" applyNumberFormat="1" applyFont="1" applyBorder="1" applyAlignment="1">
      <alignment horizontal="center"/>
    </xf>
    <xf numFmtId="49" fontId="51" fillId="0" borderId="8" xfId="0" applyNumberFormat="1" applyFont="1" applyBorder="1"/>
    <xf numFmtId="164" fontId="52" fillId="0" borderId="8" xfId="0" applyNumberFormat="1" applyFont="1" applyBorder="1"/>
    <xf numFmtId="164" fontId="49" fillId="0" borderId="8" xfId="0" applyNumberFormat="1" applyFont="1" applyBorder="1"/>
    <xf numFmtId="49" fontId="49" fillId="0" borderId="13" xfId="0" applyNumberFormat="1" applyFont="1" applyBorder="1"/>
    <xf numFmtId="49" fontId="49" fillId="0" borderId="0" xfId="0" applyNumberFormat="1" applyFont="1"/>
    <xf numFmtId="0" fontId="58" fillId="0" borderId="0" xfId="0" applyFont="1"/>
    <xf numFmtId="164" fontId="52" fillId="0" borderId="5" xfId="0" applyNumberFormat="1" applyFont="1" applyBorder="1"/>
    <xf numFmtId="164" fontId="49" fillId="0" borderId="5" xfId="0" applyNumberFormat="1" applyFont="1" applyBorder="1"/>
    <xf numFmtId="164" fontId="49" fillId="0" borderId="8" xfId="1" applyNumberFormat="1" applyFont="1" applyBorder="1"/>
    <xf numFmtId="40" fontId="60" fillId="0" borderId="0" xfId="25" applyNumberFormat="1" applyFont="1"/>
    <xf numFmtId="43" fontId="49" fillId="0" borderId="0" xfId="1" applyFont="1"/>
    <xf numFmtId="9" fontId="52" fillId="0" borderId="0" xfId="6" applyFont="1"/>
    <xf numFmtId="0" fontId="45" fillId="0" borderId="0" xfId="0" applyFont="1" applyAlignment="1">
      <alignment wrapText="1"/>
    </xf>
    <xf numFmtId="0" fontId="61" fillId="0" borderId="0" xfId="2" applyFont="1"/>
    <xf numFmtId="165" fontId="0" fillId="3" borderId="1" xfId="0" applyNumberFormat="1" applyFill="1" applyBorder="1"/>
    <xf numFmtId="165" fontId="0" fillId="3" borderId="1" xfId="0" applyNumberFormat="1" applyFill="1" applyBorder="1" applyProtection="1">
      <protection locked="0"/>
    </xf>
    <xf numFmtId="0" fontId="4" fillId="4" borderId="0" xfId="7" applyFill="1"/>
    <xf numFmtId="16" fontId="9" fillId="0" borderId="0" xfId="0" applyNumberFormat="1" applyFont="1"/>
    <xf numFmtId="0" fontId="45" fillId="51" borderId="0" xfId="0" applyFont="1" applyFill="1" applyAlignment="1">
      <alignment wrapText="1"/>
    </xf>
    <xf numFmtId="0" fontId="45" fillId="52" borderId="0" xfId="0" applyFont="1" applyFill="1" applyAlignment="1">
      <alignment wrapText="1"/>
    </xf>
    <xf numFmtId="6" fontId="62" fillId="53" borderId="0" xfId="0" applyNumberFormat="1" applyFont="1" applyFill="1" applyAlignment="1">
      <alignment wrapText="1"/>
    </xf>
    <xf numFmtId="0" fontId="63" fillId="0" borderId="0" xfId="2" applyFont="1"/>
    <xf numFmtId="0" fontId="45" fillId="54" borderId="0" xfId="0" applyFont="1" applyFill="1" applyAlignment="1">
      <alignment wrapText="1"/>
    </xf>
    <xf numFmtId="9" fontId="4" fillId="11" borderId="0" xfId="2" applyNumberFormat="1" applyFont="1" applyFill="1" applyAlignment="1">
      <alignment horizontal="center"/>
    </xf>
    <xf numFmtId="0" fontId="4" fillId="0" borderId="0" xfId="2" applyFont="1" applyAlignment="1">
      <alignment horizontal="left" indent="1"/>
    </xf>
    <xf numFmtId="0" fontId="4" fillId="0" borderId="0" xfId="7" applyAlignment="1">
      <alignment horizontal="left" indent="1"/>
    </xf>
    <xf numFmtId="0" fontId="4" fillId="11" borderId="0" xfId="2" applyFont="1" applyFill="1" applyAlignment="1">
      <alignment horizontal="left" indent="1"/>
    </xf>
    <xf numFmtId="166" fontId="66" fillId="0" borderId="0" xfId="3" applyNumberFormat="1" applyFont="1"/>
    <xf numFmtId="166" fontId="66" fillId="0" borderId="0" xfId="3" applyNumberFormat="1" applyFont="1" applyProtection="1">
      <protection locked="0"/>
    </xf>
    <xf numFmtId="0" fontId="64" fillId="0" borderId="0" xfId="0" applyFont="1"/>
    <xf numFmtId="0" fontId="4" fillId="4" borderId="0" xfId="7" applyFill="1" applyAlignment="1">
      <alignment horizontal="left" indent="1"/>
    </xf>
    <xf numFmtId="0" fontId="4" fillId="49" borderId="0" xfId="7" applyFill="1"/>
    <xf numFmtId="6" fontId="62" fillId="53" borderId="0" xfId="0" applyNumberFormat="1" applyFont="1" applyFill="1" applyAlignment="1">
      <alignment vertical="center" wrapText="1"/>
    </xf>
    <xf numFmtId="0" fontId="4" fillId="11" borderId="0" xfId="2" applyFont="1" applyFill="1"/>
    <xf numFmtId="166" fontId="6" fillId="11" borderId="7" xfId="2" applyNumberFormat="1" applyFont="1" applyFill="1" applyBorder="1" applyProtection="1">
      <protection locked="0"/>
    </xf>
    <xf numFmtId="6" fontId="62" fillId="0" borderId="0" xfId="0" applyNumberFormat="1" applyFont="1" applyAlignment="1">
      <alignment wrapText="1"/>
    </xf>
    <xf numFmtId="0" fontId="14" fillId="4" borderId="0" xfId="2" applyFont="1" applyFill="1" applyAlignment="1">
      <alignment horizontal="center"/>
    </xf>
    <xf numFmtId="0" fontId="14" fillId="4" borderId="0" xfId="2" applyFont="1" applyFill="1" applyAlignment="1" applyProtection="1">
      <alignment horizontal="center"/>
      <protection locked="0"/>
    </xf>
    <xf numFmtId="0" fontId="65" fillId="4" borderId="0" xfId="2" applyFont="1" applyFill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166" fontId="6" fillId="4" borderId="0" xfId="2" applyNumberFormat="1" applyFont="1" applyFill="1"/>
    <xf numFmtId="166" fontId="15" fillId="4" borderId="0" xfId="3" applyNumberFormat="1" applyFont="1" applyFill="1" applyBorder="1" applyProtection="1">
      <protection locked="0"/>
    </xf>
    <xf numFmtId="166" fontId="0" fillId="4" borderId="0" xfId="8" applyNumberFormat="1" applyFont="1" applyFill="1" applyProtection="1">
      <protection locked="0"/>
    </xf>
    <xf numFmtId="0" fontId="9" fillId="4" borderId="0" xfId="0" applyFont="1" applyFill="1" applyProtection="1">
      <protection locked="0"/>
    </xf>
    <xf numFmtId="0" fontId="6" fillId="4" borderId="0" xfId="2" applyFont="1" applyFill="1" applyProtection="1">
      <protection locked="0"/>
    </xf>
    <xf numFmtId="166" fontId="6" fillId="4" borderId="0" xfId="7" applyNumberFormat="1" applyFont="1" applyFill="1" applyProtection="1">
      <protection locked="0"/>
    </xf>
    <xf numFmtId="166" fontId="0" fillId="4" borderId="0" xfId="3" applyNumberFormat="1" applyFont="1" applyFill="1" applyBorder="1"/>
    <xf numFmtId="166" fontId="0" fillId="4" borderId="0" xfId="3" applyNumberFormat="1" applyFont="1" applyFill="1" applyBorder="1" applyProtection="1">
      <protection locked="0"/>
    </xf>
    <xf numFmtId="166" fontId="0" fillId="4" borderId="0" xfId="1" applyNumberFormat="1" applyFont="1" applyFill="1"/>
    <xf numFmtId="0" fontId="4" fillId="4" borderId="0" xfId="2" applyFont="1" applyFill="1" applyProtection="1">
      <protection locked="0"/>
    </xf>
    <xf numFmtId="166" fontId="4" fillId="4" borderId="7" xfId="2" applyNumberFormat="1" applyFont="1" applyFill="1" applyBorder="1" applyProtection="1">
      <protection locked="0"/>
    </xf>
    <xf numFmtId="0" fontId="3" fillId="4" borderId="0" xfId="0" applyFont="1" applyFill="1"/>
    <xf numFmtId="166" fontId="0" fillId="4" borderId="0" xfId="1" applyNumberFormat="1" applyFont="1" applyFill="1" applyAlignment="1" applyProtection="1">
      <alignment horizontal="center"/>
      <protection locked="0"/>
    </xf>
    <xf numFmtId="0" fontId="67" fillId="7" borderId="0" xfId="2" applyFont="1" applyFill="1"/>
    <xf numFmtId="0" fontId="36" fillId="23" borderId="26" xfId="0" applyFont="1" applyFill="1" applyBorder="1" applyAlignment="1">
      <alignment horizontal="center" wrapText="1" readingOrder="1"/>
    </xf>
    <xf numFmtId="0" fontId="36" fillId="23" borderId="27" xfId="0" applyFont="1" applyFill="1" applyBorder="1" applyAlignment="1">
      <alignment horizontal="center" wrapText="1" readingOrder="1"/>
    </xf>
    <xf numFmtId="0" fontId="9" fillId="14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166" fontId="6" fillId="55" borderId="7" xfId="2" applyNumberFormat="1" applyFont="1" applyFill="1" applyBorder="1" applyProtection="1">
      <protection locked="0"/>
    </xf>
    <xf numFmtId="166" fontId="6" fillId="4" borderId="7" xfId="2" applyNumberFormat="1" applyFont="1" applyFill="1" applyBorder="1" applyProtection="1">
      <protection locked="0"/>
    </xf>
    <xf numFmtId="166" fontId="4" fillId="0" borderId="7" xfId="7" applyNumberFormat="1" applyBorder="1" applyProtection="1">
      <protection locked="0"/>
    </xf>
    <xf numFmtId="166" fontId="6" fillId="4" borderId="0" xfId="2" applyNumberFormat="1" applyFont="1" applyFill="1" applyProtection="1">
      <protection locked="0"/>
    </xf>
    <xf numFmtId="166" fontId="6" fillId="7" borderId="0" xfId="7" applyNumberFormat="1" applyFont="1" applyFill="1" applyProtection="1">
      <protection locked="0"/>
    </xf>
    <xf numFmtId="166" fontId="4" fillId="7" borderId="0" xfId="7" applyNumberFormat="1" applyFill="1" applyProtection="1">
      <protection locked="0"/>
    </xf>
    <xf numFmtId="9" fontId="2" fillId="0" borderId="0" xfId="6" applyFont="1" applyAlignment="1">
      <alignment horizontal="center"/>
    </xf>
    <xf numFmtId="44" fontId="2" fillId="0" borderId="0" xfId="5" applyFont="1" applyAlignment="1">
      <alignment horizontal="center"/>
    </xf>
    <xf numFmtId="166" fontId="2" fillId="4" borderId="0" xfId="0" applyNumberFormat="1" applyFont="1" applyFill="1" applyProtection="1">
      <protection locked="0"/>
    </xf>
    <xf numFmtId="166" fontId="2" fillId="4" borderId="0" xfId="1" applyNumberFormat="1" applyFont="1" applyFill="1"/>
    <xf numFmtId="0" fontId="2" fillId="4" borderId="0" xfId="0" applyFont="1" applyFill="1"/>
    <xf numFmtId="166" fontId="2" fillId="0" borderId="0" xfId="1" applyNumberFormat="1" applyFont="1"/>
    <xf numFmtId="166" fontId="2" fillId="0" borderId="1" xfId="1" applyNumberFormat="1" applyFont="1" applyBorder="1"/>
    <xf numFmtId="166" fontId="2" fillId="0" borderId="8" xfId="1" applyNumberFormat="1" applyFont="1" applyBorder="1"/>
    <xf numFmtId="166" fontId="2" fillId="0" borderId="0" xfId="3" applyNumberFormat="1" applyFont="1"/>
    <xf numFmtId="166" fontId="2" fillId="0" borderId="0" xfId="1" applyNumberFormat="1" applyFont="1" applyBorder="1"/>
    <xf numFmtId="0" fontId="0" fillId="3" borderId="0" xfId="0" applyFill="1"/>
    <xf numFmtId="165" fontId="2" fillId="48" borderId="6" xfId="29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 wrapText="1"/>
    </xf>
    <xf numFmtId="165" fontId="2" fillId="56" borderId="6" xfId="29" applyNumberFormat="1" applyFont="1" applyFill="1" applyBorder="1" applyAlignment="1">
      <alignment horizontal="center"/>
    </xf>
    <xf numFmtId="0" fontId="21" fillId="7" borderId="37" xfId="0" applyFont="1" applyFill="1" applyBorder="1" applyAlignment="1">
      <alignment horizontal="left" wrapText="1"/>
    </xf>
    <xf numFmtId="165" fontId="2" fillId="0" borderId="18" xfId="29" applyNumberFormat="1" applyFont="1" applyFill="1" applyBorder="1" applyAlignment="1">
      <alignment horizontal="center"/>
    </xf>
    <xf numFmtId="0" fontId="0" fillId="10" borderId="0" xfId="0" applyFill="1" applyAlignment="1">
      <alignment wrapText="1"/>
    </xf>
    <xf numFmtId="165" fontId="2" fillId="48" borderId="18" xfId="29" applyNumberFormat="1" applyFont="1" applyFill="1" applyBorder="1" applyAlignment="1">
      <alignment horizontal="center"/>
    </xf>
    <xf numFmtId="165" fontId="2" fillId="0" borderId="18" xfId="29" applyNumberFormat="1" applyFont="1" applyBorder="1" applyAlignment="1">
      <alignment horizontal="center"/>
    </xf>
    <xf numFmtId="0" fontId="21" fillId="7" borderId="18" xfId="0" applyFont="1" applyFill="1" applyBorder="1" applyAlignment="1">
      <alignment horizontal="center" wrapText="1"/>
    </xf>
    <xf numFmtId="165" fontId="2" fillId="0" borderId="0" xfId="29" applyNumberFormat="1" applyFont="1" applyFill="1" applyAlignment="1">
      <alignment horizontal="center"/>
    </xf>
    <xf numFmtId="0" fontId="0" fillId="0" borderId="18" xfId="0" applyBorder="1" applyAlignment="1">
      <alignment horizontal="left"/>
    </xf>
    <xf numFmtId="0" fontId="0" fillId="0" borderId="37" xfId="0" applyBorder="1" applyAlignment="1">
      <alignment horizontal="left"/>
    </xf>
    <xf numFmtId="0" fontId="21" fillId="7" borderId="18" xfId="0" applyFont="1" applyFill="1" applyBorder="1" applyAlignment="1">
      <alignment horizontal="left" wrapText="1"/>
    </xf>
    <xf numFmtId="166" fontId="68" fillId="57" borderId="0" xfId="33" applyNumberFormat="1"/>
    <xf numFmtId="0" fontId="6" fillId="3" borderId="0" xfId="2" applyFont="1" applyFill="1"/>
    <xf numFmtId="0" fontId="6" fillId="3" borderId="0" xfId="2" applyFont="1" applyFill="1" applyAlignment="1">
      <alignment horizontal="center"/>
    </xf>
    <xf numFmtId="166" fontId="6" fillId="3" borderId="0" xfId="2" applyNumberFormat="1" applyFont="1" applyFill="1"/>
    <xf numFmtId="166" fontId="6" fillId="3" borderId="0" xfId="2" applyNumberFormat="1" applyFont="1" applyFill="1" applyProtection="1">
      <protection locked="0"/>
    </xf>
    <xf numFmtId="166" fontId="6" fillId="3" borderId="0" xfId="7" applyNumberFormat="1" applyFont="1" applyFill="1" applyProtection="1">
      <protection locked="0"/>
    </xf>
    <xf numFmtId="0" fontId="69" fillId="0" borderId="0" xfId="0" applyFont="1" applyAlignment="1">
      <alignment wrapText="1"/>
    </xf>
    <xf numFmtId="0" fontId="70" fillId="0" borderId="0" xfId="0" applyFont="1" applyAlignment="1">
      <alignment horizontal="center" wrapText="1" readingOrder="1"/>
    </xf>
    <xf numFmtId="0" fontId="69" fillId="0" borderId="0" xfId="0" applyFont="1" applyAlignment="1">
      <alignment horizontal="center" wrapText="1"/>
    </xf>
    <xf numFmtId="0" fontId="71" fillId="0" borderId="0" xfId="0" applyFont="1" applyAlignment="1">
      <alignment horizontal="center" wrapText="1" readingOrder="1"/>
    </xf>
    <xf numFmtId="0" fontId="72" fillId="54" borderId="0" xfId="0" applyFont="1" applyFill="1" applyAlignment="1">
      <alignment horizontal="left" wrapText="1" readingOrder="1"/>
    </xf>
    <xf numFmtId="0" fontId="71" fillId="54" borderId="0" xfId="0" applyFont="1" applyFill="1" applyAlignment="1">
      <alignment horizontal="center" wrapText="1" readingOrder="1"/>
    </xf>
    <xf numFmtId="0" fontId="69" fillId="54" borderId="0" xfId="0" applyFont="1" applyFill="1" applyAlignment="1">
      <alignment horizontal="center" wrapText="1"/>
    </xf>
    <xf numFmtId="0" fontId="73" fillId="12" borderId="0" xfId="0" applyFont="1" applyFill="1" applyAlignment="1">
      <alignment horizontal="left" wrapText="1" readingOrder="1"/>
    </xf>
    <xf numFmtId="0" fontId="69" fillId="12" borderId="0" xfId="0" applyFont="1" applyFill="1" applyAlignment="1">
      <alignment horizontal="center" wrapText="1"/>
    </xf>
    <xf numFmtId="0" fontId="70" fillId="0" borderId="0" xfId="0" applyFont="1" applyAlignment="1">
      <alignment horizontal="left" wrapText="1" readingOrder="1"/>
    </xf>
    <xf numFmtId="6" fontId="70" fillId="21" borderId="41" xfId="0" applyNumberFormat="1" applyFont="1" applyFill="1" applyBorder="1" applyAlignment="1">
      <alignment horizontal="center" wrapText="1" readingOrder="1"/>
    </xf>
    <xf numFmtId="0" fontId="45" fillId="54" borderId="0" xfId="0" applyFont="1" applyFill="1" applyAlignment="1">
      <alignment horizontal="center" wrapText="1" readingOrder="1"/>
    </xf>
    <xf numFmtId="0" fontId="45" fillId="12" borderId="0" xfId="0" applyFont="1" applyFill="1" applyAlignment="1">
      <alignment horizontal="center" wrapText="1" readingOrder="1"/>
    </xf>
    <xf numFmtId="0" fontId="45" fillId="0" borderId="0" xfId="0" applyFont="1" applyAlignment="1">
      <alignment horizontal="left" wrapText="1" readingOrder="1"/>
    </xf>
    <xf numFmtId="6" fontId="45" fillId="58" borderId="0" xfId="0" applyNumberFormat="1" applyFont="1" applyFill="1" applyAlignment="1">
      <alignment horizontal="center" wrapText="1" readingOrder="1"/>
    </xf>
    <xf numFmtId="6" fontId="45" fillId="26" borderId="0" xfId="0" applyNumberFormat="1" applyFont="1" applyFill="1" applyAlignment="1">
      <alignment horizontal="center" wrapText="1" readingOrder="1"/>
    </xf>
    <xf numFmtId="6" fontId="45" fillId="59" borderId="0" xfId="0" applyNumberFormat="1" applyFont="1" applyFill="1" applyAlignment="1">
      <alignment horizontal="center" wrapText="1" readingOrder="1"/>
    </xf>
    <xf numFmtId="6" fontId="45" fillId="60" borderId="0" xfId="0" applyNumberFormat="1" applyFont="1" applyFill="1" applyAlignment="1">
      <alignment horizontal="center" wrapText="1" readingOrder="1"/>
    </xf>
    <xf numFmtId="6" fontId="45" fillId="61" borderId="0" xfId="0" applyNumberFormat="1" applyFont="1" applyFill="1" applyAlignment="1">
      <alignment horizontal="center" wrapText="1" readingOrder="1"/>
    </xf>
    <xf numFmtId="6" fontId="45" fillId="29" borderId="0" xfId="0" applyNumberFormat="1" applyFont="1" applyFill="1" applyAlignment="1">
      <alignment horizontal="center" wrapText="1" readingOrder="1"/>
    </xf>
    <xf numFmtId="6" fontId="45" fillId="62" borderId="0" xfId="0" applyNumberFormat="1" applyFont="1" applyFill="1" applyAlignment="1">
      <alignment horizontal="center" wrapText="1" readingOrder="1"/>
    </xf>
    <xf numFmtId="6" fontId="45" fillId="63" borderId="0" xfId="0" applyNumberFormat="1" applyFont="1" applyFill="1" applyAlignment="1">
      <alignment horizontal="center" wrapText="1" readingOrder="1"/>
    </xf>
    <xf numFmtId="6" fontId="45" fillId="64" borderId="0" xfId="0" applyNumberFormat="1" applyFont="1" applyFill="1" applyAlignment="1">
      <alignment horizontal="center" wrapText="1" readingOrder="1"/>
    </xf>
    <xf numFmtId="6" fontId="45" fillId="65" borderId="0" xfId="0" applyNumberFormat="1" applyFont="1" applyFill="1" applyAlignment="1">
      <alignment horizontal="center" wrapText="1" readingOrder="1"/>
    </xf>
    <xf numFmtId="6" fontId="45" fillId="66" borderId="0" xfId="0" applyNumberFormat="1" applyFont="1" applyFill="1" applyAlignment="1">
      <alignment horizontal="center" wrapText="1" readingOrder="1"/>
    </xf>
    <xf numFmtId="6" fontId="45" fillId="27" borderId="0" xfId="0" applyNumberFormat="1" applyFont="1" applyFill="1" applyAlignment="1">
      <alignment horizontal="center" wrapText="1" readingOrder="1"/>
    </xf>
    <xf numFmtId="6" fontId="45" fillId="67" borderId="0" xfId="0" applyNumberFormat="1" applyFont="1" applyFill="1" applyAlignment="1">
      <alignment horizontal="center" wrapText="1" readingOrder="1"/>
    </xf>
    <xf numFmtId="6" fontId="45" fillId="68" borderId="0" xfId="0" applyNumberFormat="1" applyFont="1" applyFill="1" applyAlignment="1">
      <alignment horizontal="center" wrapText="1" readingOrder="1"/>
    </xf>
    <xf numFmtId="6" fontId="45" fillId="69" borderId="0" xfId="0" applyNumberFormat="1" applyFont="1" applyFill="1" applyAlignment="1">
      <alignment horizontal="center" wrapText="1" readingOrder="1"/>
    </xf>
    <xf numFmtId="6" fontId="45" fillId="70" borderId="40" xfId="0" applyNumberFormat="1" applyFont="1" applyFill="1" applyBorder="1" applyAlignment="1">
      <alignment horizontal="center" wrapText="1" readingOrder="1"/>
    </xf>
    <xf numFmtId="6" fontId="45" fillId="71" borderId="40" xfId="0" applyNumberFormat="1" applyFont="1" applyFill="1" applyBorder="1" applyAlignment="1">
      <alignment horizontal="center" wrapText="1" readingOrder="1"/>
    </xf>
    <xf numFmtId="6" fontId="45" fillId="72" borderId="40" xfId="0" applyNumberFormat="1" applyFont="1" applyFill="1" applyBorder="1" applyAlignment="1">
      <alignment horizontal="center" wrapText="1" readingOrder="1"/>
    </xf>
    <xf numFmtId="6" fontId="45" fillId="59" borderId="8" xfId="0" applyNumberFormat="1" applyFont="1" applyFill="1" applyBorder="1" applyAlignment="1">
      <alignment horizontal="center" wrapText="1" readingOrder="1"/>
    </xf>
    <xf numFmtId="166" fontId="4" fillId="73" borderId="0" xfId="7" applyNumberFormat="1" applyFill="1"/>
    <xf numFmtId="166" fontId="0" fillId="73" borderId="0" xfId="8" applyNumberFormat="1" applyFont="1" applyFill="1" applyProtection="1">
      <protection locked="0"/>
    </xf>
    <xf numFmtId="166" fontId="0" fillId="73" borderId="0" xfId="0" applyNumberFormat="1" applyFill="1" applyProtection="1">
      <protection locked="0"/>
    </xf>
    <xf numFmtId="166" fontId="4" fillId="73" borderId="0" xfId="7" applyNumberFormat="1" applyFill="1" applyProtection="1">
      <protection locked="0"/>
    </xf>
    <xf numFmtId="0" fontId="0" fillId="73" borderId="0" xfId="0" applyFill="1" applyProtection="1">
      <protection locked="0"/>
    </xf>
    <xf numFmtId="0" fontId="4" fillId="54" borderId="0" xfId="7" applyFill="1" applyAlignment="1">
      <alignment horizontal="left" vertical="center"/>
    </xf>
    <xf numFmtId="0" fontId="45" fillId="54" borderId="0" xfId="0" applyFont="1" applyFill="1" applyAlignment="1">
      <alignment horizontal="left" vertical="center" wrapText="1"/>
    </xf>
    <xf numFmtId="166" fontId="6" fillId="0" borderId="24" xfId="2" applyNumberFormat="1" applyFont="1" applyBorder="1" applyProtection="1">
      <protection locked="0"/>
    </xf>
    <xf numFmtId="0" fontId="45" fillId="74" borderId="0" xfId="0" applyFont="1" applyFill="1" applyAlignment="1">
      <alignment horizontal="left" vertical="center" wrapText="1"/>
    </xf>
    <xf numFmtId="9" fontId="4" fillId="4" borderId="0" xfId="6" applyFont="1" applyFill="1"/>
    <xf numFmtId="9" fontId="4" fillId="4" borderId="0" xfId="6" applyFont="1" applyFill="1" applyProtection="1">
      <protection locked="0"/>
    </xf>
    <xf numFmtId="165" fontId="1" fillId="0" borderId="0" xfId="5" applyNumberFormat="1" applyFont="1" applyProtection="1">
      <protection locked="0"/>
    </xf>
    <xf numFmtId="166" fontId="1" fillId="0" borderId="0" xfId="3" applyNumberFormat="1" applyFont="1"/>
    <xf numFmtId="166" fontId="1" fillId="0" borderId="0" xfId="3" applyNumberFormat="1" applyFont="1" applyProtection="1">
      <protection locked="0"/>
    </xf>
    <xf numFmtId="166" fontId="6" fillId="4" borderId="0" xfId="7" applyNumberFormat="1" applyFont="1" applyFill="1"/>
    <xf numFmtId="166" fontId="15" fillId="4" borderId="0" xfId="8" applyNumberFormat="1" applyFont="1" applyFill="1" applyProtection="1">
      <protection locked="0"/>
    </xf>
    <xf numFmtId="0" fontId="6" fillId="4" borderId="0" xfId="7" applyFont="1" applyFill="1" applyProtection="1">
      <protection locked="0"/>
    </xf>
    <xf numFmtId="0" fontId="6" fillId="0" borderId="0" xfId="2" applyFont="1" applyAlignment="1">
      <alignment horizontal="center"/>
    </xf>
    <xf numFmtId="0" fontId="40" fillId="8" borderId="32" xfId="0" applyFont="1" applyFill="1" applyBorder="1" applyAlignment="1">
      <alignment horizontal="center" vertical="center"/>
    </xf>
    <xf numFmtId="0" fontId="40" fillId="8" borderId="33" xfId="0" applyFont="1" applyFill="1" applyBorder="1" applyAlignment="1">
      <alignment horizontal="center" vertical="center"/>
    </xf>
    <xf numFmtId="0" fontId="40" fillId="8" borderId="34" xfId="0" applyFont="1" applyFill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40" fillId="0" borderId="33" xfId="0" applyFont="1" applyBorder="1" applyAlignment="1">
      <alignment horizontal="center" vertical="center"/>
    </xf>
    <xf numFmtId="0" fontId="40" fillId="0" borderId="34" xfId="0" applyFont="1" applyBorder="1" applyAlignment="1">
      <alignment horizontal="center" vertical="center"/>
    </xf>
    <xf numFmtId="0" fontId="40" fillId="8" borderId="29" xfId="0" applyFont="1" applyFill="1" applyBorder="1" applyAlignment="1">
      <alignment horizontal="center" vertical="center"/>
    </xf>
    <xf numFmtId="0" fontId="40" fillId="8" borderId="30" xfId="0" applyFont="1" applyFill="1" applyBorder="1" applyAlignment="1">
      <alignment horizontal="center" vertical="center"/>
    </xf>
    <xf numFmtId="0" fontId="40" fillId="8" borderId="31" xfId="0" applyFont="1" applyFill="1" applyBorder="1" applyAlignment="1">
      <alignment horizontal="center" vertical="center"/>
    </xf>
    <xf numFmtId="0" fontId="36" fillId="23" borderId="26" xfId="0" applyFont="1" applyFill="1" applyBorder="1" applyAlignment="1">
      <alignment horizontal="left" wrapText="1" readingOrder="1"/>
    </xf>
    <xf numFmtId="0" fontId="36" fillId="23" borderId="27" xfId="0" applyFont="1" applyFill="1" applyBorder="1" applyAlignment="1">
      <alignment horizontal="left" wrapText="1" readingOrder="1"/>
    </xf>
    <xf numFmtId="0" fontId="36" fillId="23" borderId="26" xfId="0" applyFont="1" applyFill="1" applyBorder="1" applyAlignment="1">
      <alignment horizontal="center" wrapText="1" readingOrder="1"/>
    </xf>
    <xf numFmtId="0" fontId="36" fillId="23" borderId="27" xfId="0" applyFont="1" applyFill="1" applyBorder="1" applyAlignment="1">
      <alignment horizontal="center" wrapText="1" readingOrder="1"/>
    </xf>
    <xf numFmtId="0" fontId="40" fillId="16" borderId="18" xfId="0" applyFont="1" applyFill="1" applyBorder="1" applyAlignment="1">
      <alignment horizontal="center" vertical="center"/>
    </xf>
    <xf numFmtId="0" fontId="41" fillId="50" borderId="38" xfId="0" applyFont="1" applyFill="1" applyBorder="1" applyAlignment="1">
      <alignment horizontal="center" vertical="center"/>
    </xf>
    <xf numFmtId="0" fontId="41" fillId="50" borderId="39" xfId="0" applyFont="1" applyFill="1" applyBorder="1" applyAlignment="1">
      <alignment horizontal="center" vertical="center"/>
    </xf>
    <xf numFmtId="0" fontId="40" fillId="50" borderId="38" xfId="0" applyFont="1" applyFill="1" applyBorder="1" applyAlignment="1">
      <alignment horizontal="center" vertical="center"/>
    </xf>
    <xf numFmtId="0" fontId="40" fillId="50" borderId="39" xfId="0" applyFont="1" applyFill="1" applyBorder="1" applyAlignment="1">
      <alignment horizontal="center" vertical="center"/>
    </xf>
    <xf numFmtId="0" fontId="9" fillId="50" borderId="38" xfId="0" applyFont="1" applyFill="1" applyBorder="1" applyAlignment="1">
      <alignment horizontal="center" vertical="center"/>
    </xf>
    <xf numFmtId="0" fontId="9" fillId="50" borderId="39" xfId="0" applyFont="1" applyFill="1" applyBorder="1" applyAlignment="1">
      <alignment horizontal="center" vertical="center"/>
    </xf>
    <xf numFmtId="0" fontId="40" fillId="14" borderId="36" xfId="0" applyFont="1" applyFill="1" applyBorder="1" applyAlignment="1">
      <alignment horizontal="center" vertical="center"/>
    </xf>
    <xf numFmtId="0" fontId="40" fillId="14" borderId="8" xfId="0" applyFont="1" applyFill="1" applyBorder="1" applyAlignment="1">
      <alignment horizontal="center" vertical="center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horizontal="center" vertical="center"/>
    </xf>
    <xf numFmtId="0" fontId="4" fillId="0" borderId="0" xfId="2" applyFont="1" applyAlignment="1">
      <alignment horizontal="center"/>
    </xf>
    <xf numFmtId="0" fontId="8" fillId="0" borderId="0" xfId="2" applyFont="1" applyAlignment="1">
      <alignment horizontal="center"/>
    </xf>
    <xf numFmtId="0" fontId="46" fillId="0" borderId="0" xfId="2" applyFont="1" applyAlignment="1">
      <alignment horizontal="center"/>
    </xf>
    <xf numFmtId="0" fontId="46" fillId="47" borderId="0" xfId="2" applyFont="1" applyFill="1" applyAlignment="1">
      <alignment horizontal="center"/>
    </xf>
    <xf numFmtId="0" fontId="46" fillId="48" borderId="0" xfId="2" applyFont="1" applyFill="1" applyAlignment="1">
      <alignment horizontal="center"/>
    </xf>
    <xf numFmtId="0" fontId="6" fillId="0" borderId="0" xfId="2" applyFont="1" applyAlignment="1">
      <alignment horizontal="center"/>
    </xf>
    <xf numFmtId="0" fontId="8" fillId="4" borderId="0" xfId="2" applyFont="1" applyFill="1" applyAlignment="1">
      <alignment horizontal="center"/>
    </xf>
    <xf numFmtId="0" fontId="6" fillId="22" borderId="0" xfId="2" applyFont="1" applyFill="1" applyAlignment="1">
      <alignment horizontal="center" vertical="center"/>
    </xf>
    <xf numFmtId="0" fontId="32" fillId="22" borderId="0" xfId="2" applyFont="1" applyFill="1" applyAlignment="1">
      <alignment horizontal="center" vertical="center"/>
    </xf>
    <xf numFmtId="0" fontId="0" fillId="7" borderId="18" xfId="0" applyFill="1" applyBorder="1" applyAlignment="1">
      <alignment horizontal="center"/>
    </xf>
    <xf numFmtId="0" fontId="9" fillId="20" borderId="0" xfId="0" applyFont="1" applyFill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9" fillId="7" borderId="18" xfId="0" applyFont="1" applyFill="1" applyBorder="1" applyAlignment="1">
      <alignment horizontal="center"/>
    </xf>
    <xf numFmtId="0" fontId="9" fillId="7" borderId="18" xfId="0" applyFont="1" applyFill="1" applyBorder="1" applyAlignment="1" applyProtection="1">
      <alignment horizontal="center"/>
      <protection locked="0"/>
    </xf>
    <xf numFmtId="166" fontId="4" fillId="0" borderId="0" xfId="7" applyNumberFormat="1" applyFill="1"/>
    <xf numFmtId="166" fontId="4" fillId="0" borderId="0" xfId="7" applyNumberFormat="1" applyFill="1" applyProtection="1">
      <protection locked="0"/>
    </xf>
    <xf numFmtId="0" fontId="6" fillId="0" borderId="0" xfId="2" applyFont="1" applyFill="1"/>
    <xf numFmtId="0" fontId="67" fillId="0" borderId="0" xfId="2" applyFont="1" applyFill="1"/>
  </cellXfs>
  <cellStyles count="34">
    <cellStyle name="Comma" xfId="1" builtinId="3"/>
    <cellStyle name="Comma 18 2" xfId="24" xr:uid="{7C2BB515-11F4-45A4-8F80-403F4540AAB3}"/>
    <cellStyle name="Comma 2" xfId="20" xr:uid="{00000000-0005-0000-0000-000001000000}"/>
    <cellStyle name="Comma 2 2" xfId="12" xr:uid="{00000000-0005-0000-0000-000002000000}"/>
    <cellStyle name="Comma 3" xfId="23" xr:uid="{00000000-0005-0000-0000-000003000000}"/>
    <cellStyle name="Comma 4" xfId="16" xr:uid="{00000000-0005-0000-0000-000004000000}"/>
    <cellStyle name="Comma 4 2" xfId="32" xr:uid="{389926CC-8C9E-4038-A7EA-40EA8D8848F7}"/>
    <cellStyle name="Comma 5" xfId="3" xr:uid="{00000000-0005-0000-0000-000005000000}"/>
    <cellStyle name="Comma 5 2" xfId="8" xr:uid="{00000000-0005-0000-0000-000006000000}"/>
    <cellStyle name="Comma 6" xfId="14" xr:uid="{00000000-0005-0000-0000-000007000000}"/>
    <cellStyle name="Comma 6 2" xfId="19" xr:uid="{00000000-0005-0000-0000-000008000000}"/>
    <cellStyle name="Comma 7" xfId="28" xr:uid="{8B72E990-87FC-43E9-8E3F-8A43FBF9BA6E}"/>
    <cellStyle name="Currency" xfId="5" builtinId="4"/>
    <cellStyle name="Currency 2" xfId="21" xr:uid="{00000000-0005-0000-0000-00000A000000}"/>
    <cellStyle name="Currency 3" xfId="29" xr:uid="{4AF58420-DEBF-45A6-BDE9-C4EE7CABACF1}"/>
    <cellStyle name="Good" xfId="33" builtinId="26"/>
    <cellStyle name="Normal" xfId="0" builtinId="0"/>
    <cellStyle name="Normal 11" xfId="15" xr:uid="{00000000-0005-0000-0000-00000C000000}"/>
    <cellStyle name="Normal 11 2" xfId="31" xr:uid="{2D7F5DE2-98E9-43F6-84B2-D9AD8ECE6777}"/>
    <cellStyle name="Normal 11_Delivery Status" xfId="26" xr:uid="{B7B2E8B2-FA62-406E-A22A-DC68101415B9}"/>
    <cellStyle name="Normal 16 3" xfId="18" xr:uid="{00000000-0005-0000-0000-00000D000000}"/>
    <cellStyle name="Normal 2" xfId="17" xr:uid="{00000000-0005-0000-0000-00000E000000}"/>
    <cellStyle name="Normal 2 3" xfId="11" xr:uid="{00000000-0005-0000-0000-00000F000000}"/>
    <cellStyle name="Normal 3" xfId="22" xr:uid="{00000000-0005-0000-0000-000010000000}"/>
    <cellStyle name="Normal 39" xfId="10" xr:uid="{00000000-0005-0000-0000-000011000000}"/>
    <cellStyle name="Normal 5" xfId="2" xr:uid="{00000000-0005-0000-0000-000012000000}"/>
    <cellStyle name="Normal 5 2" xfId="7" xr:uid="{00000000-0005-0000-0000-000013000000}"/>
    <cellStyle name="Normal 5_Delivery Status" xfId="27" xr:uid="{941B2773-108E-4FE8-8895-40219DBAA16B}"/>
    <cellStyle name="Normal 76" xfId="25" xr:uid="{B96C8586-B862-417E-92F7-29A67363D2E5}"/>
    <cellStyle name="Normal 8" xfId="4" xr:uid="{00000000-0005-0000-0000-000014000000}"/>
    <cellStyle name="Percent" xfId="6" builtinId="5"/>
    <cellStyle name="Percent 2" xfId="9" xr:uid="{00000000-0005-0000-0000-000017000000}"/>
    <cellStyle name="Percent 2 2" xfId="13" xr:uid="{00000000-0005-0000-0000-000018000000}"/>
    <cellStyle name="Percent 3" xfId="30" xr:uid="{DB9F4048-C455-4F66-A90B-10773D3ABE48}"/>
  </cellStyles>
  <dxfs count="177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$&quot;* #,##0_);_(&quot;$&quot;* \(#,##0\);_(&quot;$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1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F95D9"/>
      <color rgb="FFEFF42C"/>
      <color rgb="FFFF5050"/>
      <color rgb="FF00FF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17/06/relationships/rdRichValueTypes" Target="richData/rdRichValueTyp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3.xml"/><Relationship Id="rId40" Type="http://schemas.openxmlformats.org/officeDocument/2006/relationships/externalLink" Target="externalLinks/externalLink2.xml"/><Relationship Id="rId45" Type="http://schemas.microsoft.com/office/2017/06/relationships/rdRichValue" Target="richData/rdrichvalue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1.xml"/><Relationship Id="rId43" Type="http://schemas.openxmlformats.org/officeDocument/2006/relationships/sharedStrings" Target="sharedStrings.xml"/><Relationship Id="rId4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4.xml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2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YOY Growth (Current Year vs. Last Year)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15765910732548"/>
          <c:y val="0.1411518581350785"/>
          <c:w val="0.82769579551874817"/>
          <c:h val="0.703914540428944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'2021 BoB Performance'!$I$20</c:f>
              <c:strCache>
                <c:ptCount val="1"/>
                <c:pt idx="0">
                  <c:v>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'2021 BoB Performance'!$J$19:$N$19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'2021 BoB Performance'!$J$20:$N$20</c:f>
              <c:numCache>
                <c:formatCode>_("$"* #,##0_);_("$"* \(#,##0\);_("$"* "-"??_);_(@_)</c:formatCode>
                <c:ptCount val="5"/>
                <c:pt idx="0">
                  <c:v>0</c:v>
                </c:pt>
                <c:pt idx="1">
                  <c:v>1660523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E-449B-9402-6CFD0265C0FC}"/>
            </c:ext>
          </c:extLst>
        </c:ser>
        <c:ser>
          <c:idx val="1"/>
          <c:order val="1"/>
          <c:tx>
            <c:strRef>
              <c:f>'2021 BoB Performance'!$I$21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'2021 BoB Performance'!$J$19:$N$19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'2021 BoB Performance'!$J$21:$N$21</c:f>
              <c:numCache>
                <c:formatCode>_("$"* #,##0_);_("$"* \(#,##0\);_("$"*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CE-449B-9402-6CFD0265C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7209144"/>
        <c:axId val="787205536"/>
      </c:barChart>
      <c:lineChart>
        <c:grouping val="standard"/>
        <c:varyColors val="0"/>
        <c:ser>
          <c:idx val="2"/>
          <c:order val="2"/>
          <c:tx>
            <c:strRef>
              <c:f>'2021 BoB Performance'!$I$22</c:f>
              <c:strCache>
                <c:ptCount val="1"/>
                <c:pt idx="0">
                  <c:v>YOY Growth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'2021 BoB Performance'!$J$19:$N$19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'2021 BoB Performance'!$J$22:$N$22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E-449B-9402-6CFD0265C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3735480"/>
        <c:axId val="793735152"/>
      </c:lineChart>
      <c:catAx>
        <c:axId val="787209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205536"/>
        <c:crosses val="autoZero"/>
        <c:auto val="1"/>
        <c:lblAlgn val="ctr"/>
        <c:lblOffset val="100"/>
        <c:noMultiLvlLbl val="0"/>
      </c:catAx>
      <c:valAx>
        <c:axId val="7872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209144"/>
        <c:crosses val="autoZero"/>
        <c:crossBetween val="between"/>
      </c:valAx>
      <c:valAx>
        <c:axId val="7937351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735480"/>
        <c:crosses val="max"/>
        <c:crossBetween val="between"/>
      </c:valAx>
      <c:catAx>
        <c:axId val="793735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373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YOY Growth</a:t>
            </a:r>
            <a:r>
              <a:rPr lang="en-US" baseline="0"/>
              <a:t> (Current Year vs. Last Year)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'2020 BoB Performance'!$I$19</c:f>
              <c:strCache>
                <c:ptCount val="1"/>
                <c:pt idx="0">
                  <c:v>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'2020 BoB Performance'!$K$18:$N$18</c:f>
              <c:strCache>
                <c:ptCount val="4"/>
                <c:pt idx="0">
                  <c:v>Q2</c:v>
                </c:pt>
                <c:pt idx="1">
                  <c:v>Q3</c:v>
                </c:pt>
                <c:pt idx="2">
                  <c:v>Q4</c:v>
                </c:pt>
                <c:pt idx="3">
                  <c:v>Q1</c:v>
                </c:pt>
              </c:strCache>
            </c:strRef>
          </c:cat>
          <c:val>
            <c:numRef>
              <c:f>'2020 BoB Performance'!$K$19:$N$19</c:f>
              <c:numCache>
                <c:formatCode>_("$"* #,##0_);_("$"* \(#,##0\);_("$"*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2-4B6D-B944-FB13A1459262}"/>
            </c:ext>
          </c:extLst>
        </c:ser>
        <c:ser>
          <c:idx val="1"/>
          <c:order val="1"/>
          <c:tx>
            <c:strRef>
              <c:f>'2020 BoB Performance'!$I$20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'2020 BoB Performance'!$K$18:$N$18</c:f>
              <c:strCache>
                <c:ptCount val="4"/>
                <c:pt idx="0">
                  <c:v>Q2</c:v>
                </c:pt>
                <c:pt idx="1">
                  <c:v>Q3</c:v>
                </c:pt>
                <c:pt idx="2">
                  <c:v>Q4</c:v>
                </c:pt>
                <c:pt idx="3">
                  <c:v>Q1</c:v>
                </c:pt>
              </c:strCache>
            </c:strRef>
          </c:cat>
          <c:val>
            <c:numRef>
              <c:f>'2020 BoB Performance'!$K$20:$N$20</c:f>
              <c:numCache>
                <c:formatCode>_("$"* #,##0_);_("$"* \(#,##0\);_("$"* "-"??_);_(@_)</c:formatCode>
                <c:ptCount val="4"/>
                <c:pt idx="0">
                  <c:v>1660523</c:v>
                </c:pt>
                <c:pt idx="1">
                  <c:v>0</c:v>
                </c:pt>
                <c:pt idx="2">
                  <c:v>2941833.36</c:v>
                </c:pt>
                <c:pt idx="3">
                  <c:v>3927000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2-4B6D-B944-FB13A1459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055280"/>
        <c:axId val="1804721840"/>
      </c:barChart>
      <c:lineChart>
        <c:grouping val="standard"/>
        <c:varyColors val="0"/>
        <c:ser>
          <c:idx val="2"/>
          <c:order val="2"/>
          <c:tx>
            <c:strRef>
              <c:f>'2020 BoB Performance'!$I$21</c:f>
              <c:strCache>
                <c:ptCount val="1"/>
                <c:pt idx="0">
                  <c:v>YOY Growth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'2020 BoB Performance'!$K$18:$N$18</c:f>
              <c:strCache>
                <c:ptCount val="4"/>
                <c:pt idx="0">
                  <c:v>Q2</c:v>
                </c:pt>
                <c:pt idx="1">
                  <c:v>Q3</c:v>
                </c:pt>
                <c:pt idx="2">
                  <c:v>Q4</c:v>
                </c:pt>
                <c:pt idx="3">
                  <c:v>Q1</c:v>
                </c:pt>
              </c:strCache>
            </c:strRef>
          </c:cat>
          <c:val>
            <c:numRef>
              <c:f>'2020 BoB Performance'!$K$21:$N$21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B2-4B6D-B944-FB13A1459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062480"/>
        <c:axId val="1804717680"/>
      </c:lineChart>
      <c:catAx>
        <c:axId val="139505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721840"/>
        <c:crosses val="autoZero"/>
        <c:auto val="1"/>
        <c:lblAlgn val="ctr"/>
        <c:lblOffset val="100"/>
        <c:noMultiLvlLbl val="0"/>
      </c:catAx>
      <c:valAx>
        <c:axId val="180472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055280"/>
        <c:crosses val="autoZero"/>
        <c:crossBetween val="between"/>
      </c:valAx>
      <c:valAx>
        <c:axId val="180471768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062480"/>
        <c:crosses val="max"/>
        <c:crossBetween val="between"/>
      </c:valAx>
      <c:catAx>
        <c:axId val="1395062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04717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Team Furey</a:t>
            </a:r>
            <a:r>
              <a:rPr lang="en-US" b="1" baseline="0"/>
              <a:t> Budget vs. Exp. Revenue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Trends'!$A$5:$A$15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  <c:extLst/>
            </c:strRef>
          </c:cat>
          <c:val>
            <c:numRef>
              <c:f>'2020 Budget vs. Revenue Trends'!$B$4:$B$15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FC53-408D-902E-8B03A060740A}"/>
            </c:ext>
          </c:extLst>
        </c:ser>
        <c:ser>
          <c:idx val="1"/>
          <c:order val="1"/>
          <c:tx>
            <c:strRef>
              <c:f>'2020 Budget vs. Revenue Trends'!$C$2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Trends'!$A$5:$A$15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  <c:extLst/>
            </c:strRef>
          </c:cat>
          <c:val>
            <c:numRef>
              <c:f>'2020 Budget vs. Revenue Trends'!$C$5:$C$15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FC53-408D-902E-8B03A0607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340120"/>
        <c:axId val="628346352"/>
      </c:lineChart>
      <c:catAx>
        <c:axId val="62834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346352"/>
        <c:crosses val="autoZero"/>
        <c:auto val="1"/>
        <c:lblAlgn val="ctr"/>
        <c:lblOffset val="100"/>
        <c:noMultiLvlLbl val="0"/>
      </c:catAx>
      <c:valAx>
        <c:axId val="6283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34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Team Thurber Budget vs. Exp.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Trends'!$B$17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Trends'!$A$20:$A$30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Trends'!$B$18:$B$31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D-450C-9447-65BAE4AFC286}"/>
            </c:ext>
          </c:extLst>
        </c:ser>
        <c:ser>
          <c:idx val="1"/>
          <c:order val="1"/>
          <c:tx>
            <c:strRef>
              <c:f>'2020 Budget vs. Revenue Trends'!$C$17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Trends'!$A$20:$A$30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Trends'!$C$20:$C$30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D-450C-9447-65BAE4A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534712"/>
        <c:axId val="640537992"/>
      </c:lineChart>
      <c:catAx>
        <c:axId val="64053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37992"/>
        <c:crosses val="autoZero"/>
        <c:auto val="1"/>
        <c:lblAlgn val="ctr"/>
        <c:lblOffset val="100"/>
        <c:noMultiLvlLbl val="0"/>
      </c:catAx>
      <c:valAx>
        <c:axId val="6405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3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Team Kostopoulos Budget vs. Exp.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Trends'!$B$32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Trends'!$A$35:$A$45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Trends'!$B$33:$B$46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92-4FDC-B2E9-3C09F9801B94}"/>
            </c:ext>
          </c:extLst>
        </c:ser>
        <c:ser>
          <c:idx val="1"/>
          <c:order val="1"/>
          <c:tx>
            <c:strRef>
              <c:f>'2020 Budget vs. Revenue Trends'!$C$32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Trends'!$A$35:$A$45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Trends'!$C$35:$C$45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92-4FDC-B2E9-3C09F9801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551440"/>
        <c:axId val="640558656"/>
      </c:lineChart>
      <c:catAx>
        <c:axId val="64055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58656"/>
        <c:crosses val="autoZero"/>
        <c:auto val="1"/>
        <c:lblAlgn val="ctr"/>
        <c:lblOffset val="100"/>
        <c:noMultiLvlLbl val="0"/>
      </c:catAx>
      <c:valAx>
        <c:axId val="6405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5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Adob</a:t>
            </a:r>
            <a:r>
              <a:rPr lang="en-US" baseline="0"/>
              <a:t>e Led Clients Budget vs. Exp.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Trends'!$B$47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Trends'!$A$50:$A$60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Trends'!$B$48:$B$61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5-40C7-843A-D83A10156C94}"/>
            </c:ext>
          </c:extLst>
        </c:ser>
        <c:ser>
          <c:idx val="1"/>
          <c:order val="1"/>
          <c:tx>
            <c:strRef>
              <c:f>'2020 Budget vs. Revenue Trends'!$C$47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Trends'!$A$50:$A$60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Trends'!$C$50:$C$60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5-40C7-843A-D83A10156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542320"/>
        <c:axId val="609546912"/>
      </c:lineChart>
      <c:catAx>
        <c:axId val="60954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546912"/>
        <c:crosses val="autoZero"/>
        <c:auto val="1"/>
        <c:lblAlgn val="ctr"/>
        <c:lblOffset val="100"/>
        <c:noMultiLvlLbl val="0"/>
      </c:catAx>
      <c:valAx>
        <c:axId val="6095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54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Tech Led Clients</a:t>
            </a:r>
            <a:r>
              <a:rPr lang="en-US" baseline="0"/>
              <a:t> Budget vs. Exp.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Trends'!$B$62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Trends'!$A$65:$A$75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Trends'!$B$63:$B$76</c:f>
              <c:numCache>
                <c:formatCode>"$"#,##0</c:formatCode>
                <c:ptCount val="13"/>
                <c:pt idx="1">
                  <c:v>30372.507833726955</c:v>
                </c:pt>
                <c:pt idx="2">
                  <c:v>35963.585033016119</c:v>
                </c:pt>
                <c:pt idx="3">
                  <c:v>42494.0106562043</c:v>
                </c:pt>
                <c:pt idx="4">
                  <c:v>47904.52913467367</c:v>
                </c:pt>
                <c:pt idx="5">
                  <c:v>55122.871455667431</c:v>
                </c:pt>
                <c:pt idx="6">
                  <c:v>62696.580299584522</c:v>
                </c:pt>
                <c:pt idx="7">
                  <c:v>69682.764414460427</c:v>
                </c:pt>
                <c:pt idx="8">
                  <c:v>77961.375845248229</c:v>
                </c:pt>
                <c:pt idx="9">
                  <c:v>87219.421027522141</c:v>
                </c:pt>
                <c:pt idx="10">
                  <c:v>91880.661636201199</c:v>
                </c:pt>
                <c:pt idx="11">
                  <c:v>96735.243005721044</c:v>
                </c:pt>
                <c:pt idx="12">
                  <c:v>101966.44965797392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0-451A-BD4E-4800CB42CB76}"/>
            </c:ext>
          </c:extLst>
        </c:ser>
        <c:ser>
          <c:idx val="1"/>
          <c:order val="1"/>
          <c:tx>
            <c:strRef>
              <c:f>'2020 Budget vs. Revenue Trends'!$C$62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Trends'!$A$65:$A$75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Trends'!$C$65:$C$75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00-451A-BD4E-4800CB42C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87872"/>
        <c:axId val="652279016"/>
      </c:lineChart>
      <c:catAx>
        <c:axId val="65228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9016"/>
        <c:crosses val="autoZero"/>
        <c:auto val="1"/>
        <c:lblAlgn val="ctr"/>
        <c:lblOffset val="100"/>
        <c:noMultiLvlLbl val="0"/>
      </c:catAx>
      <c:valAx>
        <c:axId val="65227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DMA Budget vs. Exp.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Trends'!$B$62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Trends'!$A$80:$A$90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Trends'!$B$78:$B$91</c:f>
              <c:numCache>
                <c:formatCode>"$"#,##0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5A-46E4-BBDD-E5A2AEEAFDC4}"/>
            </c:ext>
          </c:extLst>
        </c:ser>
        <c:ser>
          <c:idx val="1"/>
          <c:order val="1"/>
          <c:tx>
            <c:strRef>
              <c:f>'2020 Budget vs. Revenue Trends'!$C$62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Trends'!$A$80:$A$90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Trends'!$C$80:$C$90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5A-46E4-BBDD-E5A2AEEAF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87872"/>
        <c:axId val="652279016"/>
      </c:lineChart>
      <c:catAx>
        <c:axId val="65228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9016"/>
        <c:crosses val="autoZero"/>
        <c:auto val="1"/>
        <c:lblAlgn val="ctr"/>
        <c:lblOffset val="100"/>
        <c:noMultiLvlLbl val="0"/>
      </c:catAx>
      <c:valAx>
        <c:axId val="65227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Data Practice Budget vs. Exp. Revenue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Trends'!$A$5:$A$15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  <c:extLst/>
            </c:strRef>
          </c:cat>
          <c:val>
            <c:numRef>
              <c:f>'2020 Budget vs. Revenue Trends'!$B$4:$B$15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2548-4D19-A9DF-538FEF5F7D70}"/>
            </c:ext>
          </c:extLst>
        </c:ser>
        <c:ser>
          <c:idx val="1"/>
          <c:order val="1"/>
          <c:tx>
            <c:strRef>
              <c:f>'2020 Budget vs. Revenue Trends'!$C$2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Trends'!$A$5:$A$15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  <c:extLst/>
            </c:strRef>
          </c:cat>
          <c:val>
            <c:numRef>
              <c:f>'2020 Budget vs. Revenue Trends'!$C$5:$C$15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2548-4D19-A9DF-538FEF5F7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340120"/>
        <c:axId val="628346352"/>
      </c:lineChart>
      <c:catAx>
        <c:axId val="62834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346352"/>
        <c:crosses val="autoZero"/>
        <c:auto val="1"/>
        <c:lblAlgn val="ctr"/>
        <c:lblOffset val="100"/>
        <c:noMultiLvlLbl val="0"/>
      </c:catAx>
      <c:valAx>
        <c:axId val="6283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34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Adobe</a:t>
            </a:r>
            <a:r>
              <a:rPr lang="en-US" b="1" baseline="0"/>
              <a:t> Practice</a:t>
            </a:r>
            <a:r>
              <a:rPr lang="en-US" b="1"/>
              <a:t> Budget vs. Exp.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Trends'!$B$17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Trends'!$A$20:$A$30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Trends'!$B$18:$B$31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3-4E56-A5AB-519465403C61}"/>
            </c:ext>
          </c:extLst>
        </c:ser>
        <c:ser>
          <c:idx val="1"/>
          <c:order val="1"/>
          <c:tx>
            <c:strRef>
              <c:f>'2020 Budget vs. Revenue Trends'!$C$17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Trends'!$A$20:$A$30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Trends'!$C$20:$C$30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B3-4E56-A5AB-51946540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534712"/>
        <c:axId val="640537992"/>
      </c:lineChart>
      <c:catAx>
        <c:axId val="64053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37992"/>
        <c:crosses val="autoZero"/>
        <c:auto val="1"/>
        <c:lblAlgn val="ctr"/>
        <c:lblOffset val="100"/>
        <c:noMultiLvlLbl val="0"/>
      </c:catAx>
      <c:valAx>
        <c:axId val="6405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3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Tech</a:t>
            </a:r>
            <a:r>
              <a:rPr lang="en-US" b="1" baseline="0"/>
              <a:t> Practice</a:t>
            </a:r>
            <a:r>
              <a:rPr lang="en-US" b="1"/>
              <a:t> Budget vs. Exp.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Trends'!$B$32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Trends'!$A$35:$A$45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Trends'!$B$33:$B$46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9-4E43-A89D-B29218A07B27}"/>
            </c:ext>
          </c:extLst>
        </c:ser>
        <c:ser>
          <c:idx val="1"/>
          <c:order val="1"/>
          <c:tx>
            <c:strRef>
              <c:f>'2020 Budget vs. Revenue Trends'!$C$32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Trends'!$A$35:$A$45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Trends'!$C$35:$C$45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29-4E43-A89D-B29218A07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551440"/>
        <c:axId val="640558656"/>
      </c:lineChart>
      <c:catAx>
        <c:axId val="64055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58656"/>
        <c:crosses val="autoZero"/>
        <c:auto val="1"/>
        <c:lblAlgn val="ctr"/>
        <c:lblOffset val="100"/>
        <c:noMultiLvlLbl val="0"/>
      </c:catAx>
      <c:valAx>
        <c:axId val="6405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5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Practice</a:t>
            </a:r>
            <a:r>
              <a:rPr lang="en-US" b="1" baseline="0"/>
              <a:t> Budget vs. Exp. Revenue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Budget vs. Revenue Trends'!$B$47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Trends'!$A$50:$A$60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Trends'!$B$48:$B$61</c:f>
              <c:numCache>
                <c:formatCode>"$"#,##0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0-40B8-BC4E-713A26DED1BF}"/>
            </c:ext>
          </c:extLst>
        </c:ser>
        <c:ser>
          <c:idx val="1"/>
          <c:order val="1"/>
          <c:tx>
            <c:strRef>
              <c:f>'2020 Budget vs. Revenue Trends'!$C$47</c:f>
              <c:strCache>
                <c:ptCount val="1"/>
                <c:pt idx="0">
                  <c:v>Expected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'2020 Budget vs. Revenue Trends'!$A$50:$A$60</c:f>
              <c:strCache>
                <c:ptCount val="11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'2020 Budget vs. Revenue Trends'!$C$50:$C$60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70-40B8-BC4E-713A26DED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542320"/>
        <c:axId val="609546912"/>
      </c:lineChart>
      <c:catAx>
        <c:axId val="60954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546912"/>
        <c:crosses val="autoZero"/>
        <c:auto val="1"/>
        <c:lblAlgn val="ctr"/>
        <c:lblOffset val="100"/>
        <c:noMultiLvlLbl val="0"/>
      </c:catAx>
      <c:valAx>
        <c:axId val="6095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54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'Platform Client Growth'!$A$3</c:f>
              <c:strCache>
                <c:ptCount val="1"/>
                <c:pt idx="0">
                  <c:v>CVS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Growth'!$B$3:$AK$3</c:f>
              <c:numCache>
                <c:formatCode>_("$"* #,##0_);_("$"* \(#,##0\);_("$"* "-"??_);_(@_)</c:formatCode>
                <c:ptCount val="30"/>
                <c:pt idx="0">
                  <c:v>0</c:v>
                </c:pt>
                <c:pt idx="1">
                  <c:v>87000</c:v>
                </c:pt>
                <c:pt idx="2">
                  <c:v>76964</c:v>
                </c:pt>
                <c:pt idx="3">
                  <c:v>70000</c:v>
                </c:pt>
                <c:pt idx="4">
                  <c:v>83036</c:v>
                </c:pt>
                <c:pt idx="5">
                  <c:v>67000</c:v>
                </c:pt>
                <c:pt idx="6">
                  <c:v>68000</c:v>
                </c:pt>
                <c:pt idx="7">
                  <c:v>103000</c:v>
                </c:pt>
                <c:pt idx="8">
                  <c:v>105000</c:v>
                </c:pt>
                <c:pt idx="9">
                  <c:v>105000</c:v>
                </c:pt>
                <c:pt idx="10">
                  <c:v>105000</c:v>
                </c:pt>
                <c:pt idx="11">
                  <c:v>50000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02-4699-BB13-EFF3A4D2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545375"/>
        <c:axId val="1947989839"/>
      </c:lineChart>
      <c:dateAx>
        <c:axId val="20355453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89839"/>
        <c:crosses val="autoZero"/>
        <c:auto val="1"/>
        <c:lblOffset val="100"/>
        <c:baseTimeUnit val="months"/>
      </c:dateAx>
      <c:valAx>
        <c:axId val="194798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HGV</a:t>
            </a:r>
          </a:p>
        </c:rich>
      </c:tx>
      <c:layout>
        <c:manualLayout>
          <c:xMode val="edge"/>
          <c:yMode val="edge"/>
          <c:x val="0.40211528291909038"/>
          <c:y val="1.9249278152069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'Platform Client Growth'!$A$6</c:f>
              <c:strCache>
                <c:ptCount val="1"/>
                <c:pt idx="0">
                  <c:v>HGV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Growth'!$B$6:$AK$6</c:f>
              <c:numCache>
                <c:formatCode>_("$"* #,##0_);_("$"* \(#,##0\);_("$"* "-"??_);_(@_)</c:formatCode>
                <c:ptCount val="30"/>
                <c:pt idx="0">
                  <c:v>13500</c:v>
                </c:pt>
                <c:pt idx="1">
                  <c:v>0</c:v>
                </c:pt>
                <c:pt idx="2">
                  <c:v>47000</c:v>
                </c:pt>
                <c:pt idx="3">
                  <c:v>47000</c:v>
                </c:pt>
                <c:pt idx="4">
                  <c:v>47000</c:v>
                </c:pt>
                <c:pt idx="5">
                  <c:v>47000</c:v>
                </c:pt>
                <c:pt idx="6">
                  <c:v>47000</c:v>
                </c:pt>
                <c:pt idx="7">
                  <c:v>47000</c:v>
                </c:pt>
                <c:pt idx="8">
                  <c:v>97000</c:v>
                </c:pt>
                <c:pt idx="9">
                  <c:v>97000</c:v>
                </c:pt>
                <c:pt idx="10">
                  <c:v>97000</c:v>
                </c:pt>
                <c:pt idx="11">
                  <c:v>97000</c:v>
                </c:pt>
                <c:pt idx="12">
                  <c:v>94000</c:v>
                </c:pt>
                <c:pt idx="13">
                  <c:v>54000</c:v>
                </c:pt>
                <c:pt idx="14">
                  <c:v>54000</c:v>
                </c:pt>
                <c:pt idx="15">
                  <c:v>54000</c:v>
                </c:pt>
                <c:pt idx="16">
                  <c:v>54000</c:v>
                </c:pt>
                <c:pt idx="17">
                  <c:v>55800</c:v>
                </c:pt>
                <c:pt idx="18">
                  <c:v>45670</c:v>
                </c:pt>
                <c:pt idx="19">
                  <c:v>45666</c:v>
                </c:pt>
                <c:pt idx="20">
                  <c:v>45666</c:v>
                </c:pt>
                <c:pt idx="21">
                  <c:v>68666</c:v>
                </c:pt>
                <c:pt idx="22">
                  <c:v>68666</c:v>
                </c:pt>
                <c:pt idx="23">
                  <c:v>71666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52-4CAE-AC5A-68816CFF5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545375"/>
        <c:axId val="1947989839"/>
      </c:lineChart>
      <c:dateAx>
        <c:axId val="20355453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89839"/>
        <c:crosses val="autoZero"/>
        <c:auto val="1"/>
        <c:lblOffset val="100"/>
        <c:baseTimeUnit val="months"/>
      </c:dateAx>
      <c:valAx>
        <c:axId val="194798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Goldman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'Platform Client Growth'!$A$5</c:f>
              <c:strCache>
                <c:ptCount val="1"/>
                <c:pt idx="0">
                  <c:v>Goldman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Growth'!$B$5:$AK$5</c:f>
              <c:numCache>
                <c:formatCode>_("$"* #,##0_);_("$"* \(#,##0\);_("$"* "-"??_);_(@_)</c:formatCode>
                <c:ptCount val="30"/>
                <c:pt idx="0">
                  <c:v>77600.94</c:v>
                </c:pt>
                <c:pt idx="1">
                  <c:v>40564.5</c:v>
                </c:pt>
                <c:pt idx="2">
                  <c:v>45480</c:v>
                </c:pt>
                <c:pt idx="3">
                  <c:v>34000</c:v>
                </c:pt>
                <c:pt idx="4">
                  <c:v>38620</c:v>
                </c:pt>
                <c:pt idx="5">
                  <c:v>51000</c:v>
                </c:pt>
                <c:pt idx="6">
                  <c:v>23000</c:v>
                </c:pt>
                <c:pt idx="7">
                  <c:v>0</c:v>
                </c:pt>
                <c:pt idx="8">
                  <c:v>15000</c:v>
                </c:pt>
                <c:pt idx="9">
                  <c:v>30000</c:v>
                </c:pt>
                <c:pt idx="10">
                  <c:v>25000</c:v>
                </c:pt>
                <c:pt idx="11">
                  <c:v>32500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D8-400E-BFCA-7CB76EE81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545375"/>
        <c:axId val="1947989839"/>
      </c:lineChart>
      <c:dateAx>
        <c:axId val="20355453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89839"/>
        <c:crosses val="autoZero"/>
        <c:auto val="1"/>
        <c:lblOffset val="100"/>
        <c:baseTimeUnit val="months"/>
      </c:dateAx>
      <c:valAx>
        <c:axId val="194798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Freshdirect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405222296170769E-2"/>
          <c:y val="0.19744927536231885"/>
          <c:w val="0.87674719739185192"/>
          <c:h val="0.61301076495872797"/>
        </c:manualLayout>
      </c:layout>
      <c:lineChart>
        <c:grouping val="standard"/>
        <c:varyColors val="0"/>
        <c:ser>
          <c:idx val="4"/>
          <c:order val="0"/>
          <c:tx>
            <c:strRef>
              <c:f>'Platform Client Growth'!$A$7</c:f>
              <c:strCache>
                <c:ptCount val="1"/>
                <c:pt idx="0">
                  <c:v>FreshDirect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Growth'!$B$7:$AK$7</c:f>
              <c:numCache>
                <c:formatCode>_("$"* #,##0_);_("$"* \(#,##0\);_("$"*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70000</c:v>
                </c:pt>
                <c:pt idx="7">
                  <c:v>50000</c:v>
                </c:pt>
                <c:pt idx="8">
                  <c:v>38000</c:v>
                </c:pt>
                <c:pt idx="9">
                  <c:v>50000</c:v>
                </c:pt>
                <c:pt idx="10">
                  <c:v>52250</c:v>
                </c:pt>
                <c:pt idx="11">
                  <c:v>46250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CA-418A-B1F8-501207CF1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545375"/>
        <c:axId val="1947989839"/>
      </c:lineChart>
      <c:dateAx>
        <c:axId val="20355453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89839"/>
        <c:crosses val="autoZero"/>
        <c:auto val="1"/>
        <c:lblOffset val="100"/>
        <c:baseTimeUnit val="months"/>
      </c:dateAx>
      <c:valAx>
        <c:axId val="194798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AARP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'Platform Client Growth'!$A$4</c:f>
              <c:strCache>
                <c:ptCount val="1"/>
                <c:pt idx="0">
                  <c:v>AARP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Growth'!$B$4:$AK$4</c:f>
              <c:numCache>
                <c:formatCode>_("$"* #,##0_);_("$"* \(#,##0\);_("$"* "-"??_);_(@_)</c:formatCode>
                <c:ptCount val="30"/>
                <c:pt idx="0">
                  <c:v>33756.097560975606</c:v>
                </c:pt>
                <c:pt idx="1">
                  <c:v>33756.097560975606</c:v>
                </c:pt>
                <c:pt idx="2">
                  <c:v>33756.097560975606</c:v>
                </c:pt>
                <c:pt idx="3">
                  <c:v>33756.097560975606</c:v>
                </c:pt>
                <c:pt idx="4">
                  <c:v>35996.097560975599</c:v>
                </c:pt>
                <c:pt idx="5">
                  <c:v>45866.097560975606</c:v>
                </c:pt>
                <c:pt idx="6">
                  <c:v>45866.097560975606</c:v>
                </c:pt>
                <c:pt idx="7">
                  <c:v>45866.097560975606</c:v>
                </c:pt>
                <c:pt idx="8">
                  <c:v>45866.097560975606</c:v>
                </c:pt>
                <c:pt idx="9">
                  <c:v>55866.097560975606</c:v>
                </c:pt>
                <c:pt idx="10">
                  <c:v>55866.097560975606</c:v>
                </c:pt>
                <c:pt idx="11">
                  <c:v>105866.09756097561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AC-4E4C-964A-4531B8B5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545375"/>
        <c:axId val="1947989839"/>
      </c:lineChart>
      <c:dateAx>
        <c:axId val="20355453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89839"/>
        <c:crosses val="autoZero"/>
        <c:auto val="1"/>
        <c:lblOffset val="100"/>
        <c:baseTimeUnit val="months"/>
      </c:dateAx>
      <c:valAx>
        <c:axId val="194798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'Platform Client Growth'!$A$8</c:f>
              <c:strCache>
                <c:ptCount val="1"/>
                <c:pt idx="0">
                  <c:v>Other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'Platform Client Growth'!$B$2:$AK$2</c:f>
              <c:numCache>
                <c:formatCode>mmm\-yy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'Platform Client Growth'!$B$8:$AK$8</c:f>
              <c:numCache>
                <c:formatCode>_("$"* #,##0_);_("$"* \(#,##0\);_("$"* "-"??_);_(@_)</c:formatCode>
                <c:ptCount val="30"/>
                <c:pt idx="0">
                  <c:v>63702.921343133959</c:v>
                </c:pt>
                <c:pt idx="1">
                  <c:v>71500.005178750434</c:v>
                </c:pt>
                <c:pt idx="2">
                  <c:v>26499.998329435359</c:v>
                </c:pt>
                <c:pt idx="3">
                  <c:v>12837.203808887396</c:v>
                </c:pt>
                <c:pt idx="4">
                  <c:v>-1.670564612140879E-3</c:v>
                </c:pt>
                <c:pt idx="5">
                  <c:v>1.2028065510094166E-2</c:v>
                </c:pt>
                <c:pt idx="6">
                  <c:v>2.4390243925154209E-3</c:v>
                </c:pt>
                <c:pt idx="7">
                  <c:v>0</c:v>
                </c:pt>
                <c:pt idx="8">
                  <c:v>2.4390243925154209E-3</c:v>
                </c:pt>
                <c:pt idx="9">
                  <c:v>-9.7560975642409176E-2</c:v>
                </c:pt>
                <c:pt idx="10">
                  <c:v>7410</c:v>
                </c:pt>
                <c:pt idx="11">
                  <c:v>11250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BF-4532-A69C-95AD8E711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2352047"/>
        <c:axId val="150326319"/>
      </c:lineChart>
      <c:dateAx>
        <c:axId val="198235204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26319"/>
        <c:crosses val="autoZero"/>
        <c:auto val="1"/>
        <c:lblOffset val="100"/>
        <c:baseTimeUnit val="months"/>
      </c:dateAx>
      <c:valAx>
        <c:axId val="15032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35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"/>
          <c:y val="0.15602836879432624"/>
          <c:w val="0.81666666666666665"/>
          <c:h val="0.6879432624113475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Breakdown'!$C$8:$N$8</c:f>
              <c:numCache>
                <c:formatCode>_("$"* #,##0_);_("$"* \(#,##0\);_("$"* "-"??_);_(@_)</c:formatCode>
                <c:ptCount val="12"/>
                <c:pt idx="0">
                  <c:v>185467.25344272805</c:v>
                </c:pt>
                <c:pt idx="1">
                  <c:v>193452.01048259716</c:v>
                </c:pt>
                <c:pt idx="2">
                  <c:v>201727.0270568603</c:v>
                </c:pt>
                <c:pt idx="3">
                  <c:v>181189.24145835833</c:v>
                </c:pt>
                <c:pt idx="4">
                  <c:v>186411.77997481392</c:v>
                </c:pt>
                <c:pt idx="5">
                  <c:v>196642.49502828316</c:v>
                </c:pt>
                <c:pt idx="6">
                  <c:v>205655.65269757272</c:v>
                </c:pt>
                <c:pt idx="7">
                  <c:v>231433.65086432835</c:v>
                </c:pt>
                <c:pt idx="8">
                  <c:v>264311.20711916639</c:v>
                </c:pt>
                <c:pt idx="9">
                  <c:v>264863.72901772871</c:v>
                </c:pt>
                <c:pt idx="10">
                  <c:v>271917.95064932114</c:v>
                </c:pt>
                <c:pt idx="11">
                  <c:v>275506.03776871006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2-4987-AB08-95D2261B3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259704"/>
        <c:axId val="769261016"/>
      </c:lineChart>
      <c:catAx>
        <c:axId val="769259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261016"/>
        <c:crosses val="autoZero"/>
        <c:auto val="1"/>
        <c:lblAlgn val="ctr"/>
        <c:lblOffset val="100"/>
        <c:noMultiLvlLbl val="0"/>
      </c:catAx>
      <c:valAx>
        <c:axId val="7692610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7692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Breakdown'!$C$20:$N$20</c:f>
              <c:numCache>
                <c:formatCode>_("$"* #,##0_);_("$"* \(#,##0\);_("$"* "-"??_);_(@_)</c:formatCode>
                <c:ptCount val="12"/>
                <c:pt idx="0">
                  <c:v>153311.25344272802</c:v>
                </c:pt>
                <c:pt idx="1">
                  <c:v>177552.01048259719</c:v>
                </c:pt>
                <c:pt idx="2">
                  <c:v>193777.0270568603</c:v>
                </c:pt>
                <c:pt idx="3">
                  <c:v>173239.2414583583</c:v>
                </c:pt>
                <c:pt idx="4">
                  <c:v>186411.77997481389</c:v>
                </c:pt>
                <c:pt idx="5">
                  <c:v>201942.49502828316</c:v>
                </c:pt>
                <c:pt idx="6">
                  <c:v>218905.65269757269</c:v>
                </c:pt>
                <c:pt idx="7">
                  <c:v>244683.65086432832</c:v>
                </c:pt>
                <c:pt idx="8">
                  <c:v>280211.20711916639</c:v>
                </c:pt>
                <c:pt idx="9">
                  <c:v>283413.72901772871</c:v>
                </c:pt>
                <c:pt idx="10">
                  <c:v>274567.95064932114</c:v>
                </c:pt>
                <c:pt idx="11">
                  <c:v>272856.03776871006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AB-4DAA-A99B-442C9ACD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925016"/>
        <c:axId val="780925344"/>
      </c:lineChart>
      <c:catAx>
        <c:axId val="780925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780925344"/>
        <c:crosses val="autoZero"/>
        <c:auto val="1"/>
        <c:lblAlgn val="ctr"/>
        <c:lblOffset val="100"/>
        <c:noMultiLvlLbl val="0"/>
      </c:catAx>
      <c:valAx>
        <c:axId val="780925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78092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Breakdown'!$C$32:$N$32</c:f>
              <c:numCache>
                <c:formatCode>_("$"* #,##0_);_("$"* \(#,##0\);_("$"* "-"??_);_(@_)</c:formatCode>
                <c:ptCount val="12"/>
                <c:pt idx="0">
                  <c:v>25500</c:v>
                </c:pt>
                <c:pt idx="1">
                  <c:v>25500</c:v>
                </c:pt>
                <c:pt idx="2">
                  <c:v>51000</c:v>
                </c:pt>
                <c:pt idx="3">
                  <c:v>100300</c:v>
                </c:pt>
                <c:pt idx="4">
                  <c:v>149600</c:v>
                </c:pt>
                <c:pt idx="5">
                  <c:v>159800</c:v>
                </c:pt>
                <c:pt idx="6">
                  <c:v>170000</c:v>
                </c:pt>
                <c:pt idx="7">
                  <c:v>181900</c:v>
                </c:pt>
                <c:pt idx="8">
                  <c:v>192100</c:v>
                </c:pt>
                <c:pt idx="9">
                  <c:v>202300</c:v>
                </c:pt>
                <c:pt idx="10">
                  <c:v>214200</c:v>
                </c:pt>
                <c:pt idx="11">
                  <c:v>227800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D4-47D8-8EDE-A49AED755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260688"/>
        <c:axId val="769252160"/>
      </c:lineChart>
      <c:catAx>
        <c:axId val="76926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252160"/>
        <c:crosses val="autoZero"/>
        <c:auto val="1"/>
        <c:lblAlgn val="ctr"/>
        <c:lblOffset val="100"/>
        <c:noMultiLvlLbl val="0"/>
      </c:catAx>
      <c:valAx>
        <c:axId val="769252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76926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Breakdown'!$C$52:$N$52</c:f>
              <c:numCache>
                <c:formatCode>_("$"* #,##0_);_("$"* \(#,##0\);_("$"* "-"??_);_(@_)</c:formatCode>
                <c:ptCount val="12"/>
                <c:pt idx="0">
                  <c:v>30372.507833726955</c:v>
                </c:pt>
                <c:pt idx="1">
                  <c:v>35963.585033016119</c:v>
                </c:pt>
                <c:pt idx="2">
                  <c:v>42494.0106562043</c:v>
                </c:pt>
                <c:pt idx="3">
                  <c:v>47904.52913467367</c:v>
                </c:pt>
                <c:pt idx="4">
                  <c:v>55122.871455667431</c:v>
                </c:pt>
                <c:pt idx="5">
                  <c:v>62696.580299584522</c:v>
                </c:pt>
                <c:pt idx="6">
                  <c:v>69682.764414460427</c:v>
                </c:pt>
                <c:pt idx="7">
                  <c:v>77961.375845248229</c:v>
                </c:pt>
                <c:pt idx="8">
                  <c:v>87219.421027522141</c:v>
                </c:pt>
                <c:pt idx="9">
                  <c:v>91880.661636201199</c:v>
                </c:pt>
                <c:pt idx="10">
                  <c:v>96735.243005721044</c:v>
                </c:pt>
                <c:pt idx="11">
                  <c:v>101966.44965797392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C-4B12-8DAB-FE5E9688D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689168"/>
        <c:axId val="516691136"/>
      </c:lineChart>
      <c:catAx>
        <c:axId val="51668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516691136"/>
        <c:crosses val="autoZero"/>
        <c:auto val="1"/>
        <c:lblAlgn val="ctr"/>
        <c:lblOffset val="100"/>
        <c:noMultiLvlLbl val="0"/>
      </c:catAx>
      <c:valAx>
        <c:axId val="5166911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166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Breakdown'!$C$41:$N$41</c:f>
              <c:numCache>
                <c:formatCode>_("$"* #,##0_);_("$"* \(#,##0\);_("$"* "-"??_);_(@_)</c:formatCode>
                <c:ptCount val="12"/>
                <c:pt idx="0">
                  <c:v>46643.419664140427</c:v>
                </c:pt>
                <c:pt idx="1">
                  <c:v>59532.394001789551</c:v>
                </c:pt>
                <c:pt idx="2">
                  <c:v>75891.935230075105</c:v>
                </c:pt>
                <c:pt idx="3">
                  <c:v>77668.987948609691</c:v>
                </c:pt>
                <c:pt idx="4">
                  <c:v>87144.74459470468</c:v>
                </c:pt>
                <c:pt idx="5">
                  <c:v>93246.491243849188</c:v>
                </c:pt>
                <c:pt idx="6">
                  <c:v>101010.58870879412</c:v>
                </c:pt>
                <c:pt idx="7">
                  <c:v>109496.12070238305</c:v>
                </c:pt>
                <c:pt idx="8">
                  <c:v>127230.00052078313</c:v>
                </c:pt>
                <c:pt idx="9">
                  <c:v>133780.55871650338</c:v>
                </c:pt>
                <c:pt idx="10">
                  <c:v>140442.15063098012</c:v>
                </c:pt>
                <c:pt idx="11">
                  <c:v>147912.60803738754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CB-4A12-BBF2-897D5D899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766584"/>
        <c:axId val="663766912"/>
      </c:lineChart>
      <c:catAx>
        <c:axId val="663766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663766912"/>
        <c:crosses val="autoZero"/>
        <c:auto val="1"/>
        <c:lblAlgn val="ctr"/>
        <c:lblOffset val="100"/>
        <c:noMultiLvlLbl val="0"/>
      </c:catAx>
      <c:valAx>
        <c:axId val="6637669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66376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715480258216761E-2"/>
          <c:y val="9.1016650118184828E-2"/>
          <c:w val="0.90602594343192311"/>
          <c:h val="0.8179666997636303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Breakdown'!$C$62:$N$62</c:f>
              <c:numCache>
                <c:formatCode>_("$"* #,##0_);_("$"* \(#,##0\);_("$"* "-"??_);_(@_)</c:formatCode>
                <c:ptCount val="12"/>
                <c:pt idx="0">
                  <c:v>441294.43438332342</c:v>
                </c:pt>
                <c:pt idx="1">
                  <c:v>492000</c:v>
                </c:pt>
                <c:pt idx="2">
                  <c:v>564890</c:v>
                </c:pt>
                <c:pt idx="3">
                  <c:v>580302</c:v>
                </c:pt>
                <c:pt idx="4">
                  <c:v>664691.17599999998</c:v>
                </c:pt>
                <c:pt idx="5">
                  <c:v>714328.06160000013</c:v>
                </c:pt>
                <c:pt idx="6">
                  <c:v>765254.65851839993</c:v>
                </c:pt>
                <c:pt idx="7">
                  <c:v>845474.79827628797</c:v>
                </c:pt>
                <c:pt idx="8">
                  <c:v>951071.83578663797</c:v>
                </c:pt>
                <c:pt idx="9">
                  <c:v>976238.67838816205</c:v>
                </c:pt>
                <c:pt idx="10">
                  <c:v>997863.29493534344</c:v>
                </c:pt>
                <c:pt idx="11">
                  <c:v>1026041.1332327815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F-4D3A-AF4C-F3E41C023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944824"/>
        <c:axId val="514941544"/>
      </c:lineChart>
      <c:catAx>
        <c:axId val="514944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514941544"/>
        <c:crosses val="autoZero"/>
        <c:auto val="1"/>
        <c:lblAlgn val="ctr"/>
        <c:lblOffset val="100"/>
        <c:noMultiLvlLbl val="0"/>
      </c:catAx>
      <c:valAx>
        <c:axId val="514941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1494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'Budget Breakdown'!$C$68:$N$68</c:f>
              <c:numCache>
                <c:formatCode>_(* #,##0_);_(* \(#,##0\);_(* "-"??_);_(@_)</c:formatCode>
                <c:ptCount val="12"/>
                <c:pt idx="0">
                  <c:v>425000</c:v>
                </c:pt>
                <c:pt idx="1">
                  <c:v>492000</c:v>
                </c:pt>
                <c:pt idx="2">
                  <c:v>564890</c:v>
                </c:pt>
                <c:pt idx="3">
                  <c:v>580302</c:v>
                </c:pt>
                <c:pt idx="4">
                  <c:v>664691.17599999998</c:v>
                </c:pt>
                <c:pt idx="5">
                  <c:v>714328.06160000002</c:v>
                </c:pt>
                <c:pt idx="6">
                  <c:v>765254.65851839993</c:v>
                </c:pt>
                <c:pt idx="7">
                  <c:v>845474.79827628797</c:v>
                </c:pt>
                <c:pt idx="8">
                  <c:v>951071.83578663797</c:v>
                </c:pt>
                <c:pt idx="9">
                  <c:v>976238.67838816205</c:v>
                </c:pt>
                <c:pt idx="10">
                  <c:v>997863.29493534344</c:v>
                </c:pt>
                <c:pt idx="11">
                  <c:v>1026041.1332327815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D-4DC6-A6E6-404E873BD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03824"/>
        <c:axId val="400904152"/>
      </c:lineChart>
      <c:catAx>
        <c:axId val="40090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0904152"/>
        <c:crosses val="autoZero"/>
        <c:auto val="1"/>
        <c:lblAlgn val="ctr"/>
        <c:lblOffset val="100"/>
        <c:noMultiLvlLbl val="0"/>
      </c:catAx>
      <c:valAx>
        <c:axId val="4009041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40090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Total DMA Estimates</a:t>
            </a:r>
            <a:r>
              <a:rPr lang="en-US" baseline="0"/>
              <a:t> Revenues vs. Total Budget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9A0-40F1-83D5-6B7833E2C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402062888"/>
        <c:axId val="402066496"/>
      </c:barChart>
      <c:lineChart>
        <c:grouping val="standard"/>
        <c:varyColors val="0"/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9A0-40F1-83D5-6B7833E2C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62888"/>
        <c:axId val="402066496"/>
      </c:lineChart>
      <c:catAx>
        <c:axId val="402062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66496"/>
        <c:crosses val="autoZero"/>
        <c:auto val="1"/>
        <c:lblAlgn val="ctr"/>
        <c:lblOffset val="100"/>
        <c:noMultiLvlLbl val="0"/>
      </c:catAx>
      <c:valAx>
        <c:axId val="4020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6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DMA Team Thurber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65D-44EE-B310-E5073CD19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551786400"/>
        <c:axId val="551781152"/>
      </c:barChart>
      <c:lineChart>
        <c:grouping val="standard"/>
        <c:varyColors val="0"/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65D-44EE-B310-E5073CD19E41}"/>
            </c:ext>
          </c:extLst>
        </c:ser>
        <c:ser>
          <c:idx val="2"/>
          <c:order val="2"/>
          <c:tx>
            <c:v>Projection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'DMA forecast 08-04-19 aggr'!$G$35:$R$35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C8-4183-9F3C-09B3FF38C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86400"/>
        <c:axId val="551781152"/>
      </c:lineChart>
      <c:catAx>
        <c:axId val="55178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81152"/>
        <c:crosses val="autoZero"/>
        <c:auto val="1"/>
        <c:lblAlgn val="ctr"/>
        <c:lblOffset val="100"/>
        <c:noMultiLvlLbl val="0"/>
      </c:catAx>
      <c:valAx>
        <c:axId val="55178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8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DMA</a:t>
            </a:r>
            <a:r>
              <a:rPr lang="en-US" baseline="0"/>
              <a:t> Team Furey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F34-400B-94F1-43A43C5A7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551817232"/>
        <c:axId val="551812968"/>
      </c:barChart>
      <c:lineChart>
        <c:grouping val="standard"/>
        <c:varyColors val="0"/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F34-400B-94F1-43A43C5A7359}"/>
            </c:ext>
          </c:extLst>
        </c:ser>
        <c:ser>
          <c:idx val="2"/>
          <c:order val="2"/>
          <c:tx>
            <c:v>Projection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'DMA forecast 08-04-19 aggr'!$G$34:$R$34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EA-43C3-BBE2-C7CEFACCF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817232"/>
        <c:axId val="551812968"/>
      </c:lineChart>
      <c:catAx>
        <c:axId val="55181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12968"/>
        <c:crosses val="autoZero"/>
        <c:auto val="1"/>
        <c:lblAlgn val="ctr"/>
        <c:lblOffset val="100"/>
        <c:noMultiLvlLbl val="0"/>
      </c:catAx>
      <c:valAx>
        <c:axId val="55181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1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DMA Team Other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3EC-4FDC-BF93-FE458DF31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551805424"/>
        <c:axId val="551809032"/>
      </c:barChart>
      <c:lineChart>
        <c:grouping val="standard"/>
        <c:varyColors val="0"/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3EC-4FDC-BF93-FE458DF3134A}"/>
            </c:ext>
          </c:extLst>
        </c:ser>
        <c:ser>
          <c:idx val="2"/>
          <c:order val="2"/>
          <c:tx>
            <c:v>Projection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'DMA forecast 08-04-19 aggr'!$G$36:$R$36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C-4780-9BAA-58AD753D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805424"/>
        <c:axId val="551809032"/>
      </c:lineChart>
      <c:catAx>
        <c:axId val="55180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09032"/>
        <c:crosses val="autoZero"/>
        <c:auto val="1"/>
        <c:lblAlgn val="ctr"/>
        <c:lblOffset val="100"/>
        <c:noMultiLvlLbl val="0"/>
      </c:catAx>
      <c:valAx>
        <c:axId val="55180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Chart8"/>
  <sheetViews>
    <sheetView zoomScale="10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500-000000000000}">
  <sheetPr codeName="Chart9"/>
  <sheetViews>
    <sheetView zoomScale="10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600-000000000000}">
  <sheetPr codeName="Chart10"/>
  <sheetViews>
    <sheetView zoomScale="10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700-000000000000}">
  <sheetPr codeName="Chart11"/>
  <sheetViews>
    <sheetView zoomScale="103" workbookViewId="0" zoomToFit="1"/>
  </sheetViews>
  <pageMargins left="0.7" right="0.7" top="0.75" bottom="0.75" header="0.3" footer="0.3"/>
  <drawing r:id="rId1"/>
</chartsheet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38100</xdr:rowOff>
    </xdr:from>
    <xdr:to>
      <xdr:col>0</xdr:col>
      <xdr:colOff>1822450</xdr:colOff>
      <xdr:row>1</xdr:row>
      <xdr:rowOff>184150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C61DDAF7-7057-4E9F-B9E1-438E42567745}"/>
            </a:ext>
          </a:extLst>
        </xdr:cNvPr>
        <xdr:cNvSpPr/>
      </xdr:nvSpPr>
      <xdr:spPr bwMode="auto">
        <a:xfrm>
          <a:off x="69850" y="38100"/>
          <a:ext cx="1752600" cy="336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1936750</xdr:colOff>
      <xdr:row>0</xdr:row>
      <xdr:rowOff>31750</xdr:rowOff>
    </xdr:from>
    <xdr:to>
      <xdr:col>2</xdr:col>
      <xdr:colOff>647700</xdr:colOff>
      <xdr:row>1</xdr:row>
      <xdr:rowOff>184150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DB8E5909-6732-473B-AF8A-FB5230C21EA1}"/>
            </a:ext>
            <a:ext uri="{147F2762-F138-4A5C-976F-8EAC2B608ADB}">
              <a16:predDERef xmlns:a16="http://schemas.microsoft.com/office/drawing/2014/main" pred="{C61DDAF7-7057-4E9F-B9E1-438E42567745}"/>
            </a:ext>
          </a:extLst>
        </xdr:cNvPr>
        <xdr:cNvSpPr/>
      </xdr:nvSpPr>
      <xdr:spPr bwMode="auto">
        <a:xfrm>
          <a:off x="1936750" y="31750"/>
          <a:ext cx="136842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31750</xdr:rowOff>
    </xdr:from>
    <xdr:to>
      <xdr:col>0</xdr:col>
      <xdr:colOff>1670050</xdr:colOff>
      <xdr:row>1</xdr:row>
      <xdr:rowOff>190500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:a16="http://schemas.microsoft.com/office/drawing/2014/main" id="{E36D8A06-3E3B-4D63-B4A4-A1EF48AA7D58}"/>
            </a:ext>
            <a:ext uri="{147F2762-F138-4A5C-976F-8EAC2B608ADB}">
              <a16:predDERef xmlns:a16="http://schemas.microsoft.com/office/drawing/2014/main" pred="{DB8E5909-6732-473B-AF8A-FB5230C21EA1}"/>
            </a:ext>
          </a:extLst>
        </xdr:cNvPr>
        <xdr:cNvSpPr/>
      </xdr:nvSpPr>
      <xdr:spPr bwMode="auto">
        <a:xfrm>
          <a:off x="76200" y="31750"/>
          <a:ext cx="1593850" cy="3492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1822450</xdr:colOff>
      <xdr:row>0</xdr:row>
      <xdr:rowOff>31750</xdr:rowOff>
    </xdr:from>
    <xdr:to>
      <xdr:col>2</xdr:col>
      <xdr:colOff>488950</xdr:colOff>
      <xdr:row>1</xdr:row>
      <xdr:rowOff>184150</xdr:rowOff>
    </xdr:to>
    <xdr:sp macro="" textlink="">
      <xdr:nvSpPr>
        <xdr:cNvPr id="5" name="Button 2" hidden="1">
          <a:extLst>
            <a:ext uri="{63B3BB69-23CF-44E3-9099-C40C66FF867C}">
              <a14:compatExt xmlns:a14="http://schemas.microsoft.com/office/drawing/2010/main" spid="_x0000_s45058"/>
            </a:ext>
            <a:ext uri="{FF2B5EF4-FFF2-40B4-BE49-F238E27FC236}">
              <a16:creationId xmlns:a16="http://schemas.microsoft.com/office/drawing/2014/main" id="{A0C236C9-D497-4091-8157-E47DF07159C8}"/>
            </a:ext>
            <a:ext uri="{147F2762-F138-4A5C-976F-8EAC2B608ADB}">
              <a16:predDERef xmlns:a16="http://schemas.microsoft.com/office/drawing/2014/main" pred="{E36D8A06-3E3B-4D63-B4A4-A1EF48AA7D58}"/>
            </a:ext>
          </a:extLst>
        </xdr:cNvPr>
        <xdr:cNvSpPr/>
      </xdr:nvSpPr>
      <xdr:spPr bwMode="auto">
        <a:xfrm>
          <a:off x="1822450" y="31750"/>
          <a:ext cx="132397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 Client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31750</xdr:rowOff>
    </xdr:from>
    <xdr:to>
      <xdr:col>0</xdr:col>
      <xdr:colOff>2000250</xdr:colOff>
      <xdr:row>1</xdr:row>
      <xdr:rowOff>184150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E36988D8-6792-4978-A736-8DF3367D0D98}"/>
            </a:ext>
            <a:ext uri="{147F2762-F138-4A5C-976F-8EAC2B608ADB}">
              <a16:predDERef xmlns:a16="http://schemas.microsoft.com/office/drawing/2014/main" pred="{A0C236C9-D497-4091-8157-E47DF07159C8}"/>
            </a:ext>
          </a:extLst>
        </xdr:cNvPr>
        <xdr:cNvSpPr/>
      </xdr:nvSpPr>
      <xdr:spPr bwMode="auto">
        <a:xfrm>
          <a:off x="95250" y="31750"/>
          <a:ext cx="1905000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2095500</xdr:colOff>
      <xdr:row>0</xdr:row>
      <xdr:rowOff>31750</xdr:rowOff>
    </xdr:from>
    <xdr:to>
      <xdr:col>3</xdr:col>
      <xdr:colOff>374650</xdr:colOff>
      <xdr:row>1</xdr:row>
      <xdr:rowOff>165100</xdr:rowOff>
    </xdr:to>
    <xdr:sp macro="" textlink="">
      <xdr:nvSpPr>
        <xdr:cNvPr id="7" name="Button 3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567E7614-1395-4658-A7E5-C635ACF5E37E}"/>
            </a:ext>
            <a:ext uri="{147F2762-F138-4A5C-976F-8EAC2B608ADB}">
              <a16:predDERef xmlns:a16="http://schemas.microsoft.com/office/drawing/2014/main" pred="{E36988D8-6792-4978-A736-8DF3367D0D98}"/>
            </a:ext>
          </a:extLst>
        </xdr:cNvPr>
        <xdr:cNvSpPr/>
      </xdr:nvSpPr>
      <xdr:spPr bwMode="auto">
        <a:xfrm>
          <a:off x="2095500" y="31750"/>
          <a:ext cx="1603375" cy="3238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38100</xdr:rowOff>
    </xdr:from>
    <xdr:to>
      <xdr:col>0</xdr:col>
      <xdr:colOff>1085850</xdr:colOff>
      <xdr:row>1</xdr:row>
      <xdr:rowOff>85725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35EDF7E0-A6CE-4780-AD76-30FF852B609B}"/>
            </a:ext>
            <a:ext uri="{147F2762-F138-4A5C-976F-8EAC2B608ADB}">
              <a16:predDERef xmlns:a16="http://schemas.microsoft.com/office/drawing/2014/main" pred="{567E7614-1395-4658-A7E5-C635ACF5E37E}"/>
            </a:ext>
          </a:extLst>
        </xdr:cNvPr>
        <xdr:cNvSpPr/>
      </xdr:nvSpPr>
      <xdr:spPr bwMode="auto">
        <a:xfrm>
          <a:off x="76200" y="38100"/>
          <a:ext cx="1009650" cy="238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1133475</xdr:colOff>
      <xdr:row>0</xdr:row>
      <xdr:rowOff>28575</xdr:rowOff>
    </xdr:from>
    <xdr:to>
      <xdr:col>0</xdr:col>
      <xdr:colOff>2209800</xdr:colOff>
      <xdr:row>1</xdr:row>
      <xdr:rowOff>66675</xdr:rowOff>
    </xdr:to>
    <xdr:sp macro="" textlink="">
      <xdr:nvSpPr>
        <xdr:cNvPr id="9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86FD7FFB-B879-40C4-8AD3-A5F81C9E0F30}"/>
            </a:ext>
            <a:ext uri="{147F2762-F138-4A5C-976F-8EAC2B608ADB}">
              <a16:predDERef xmlns:a16="http://schemas.microsoft.com/office/drawing/2014/main" pred="{35EDF7E0-A6CE-4780-AD76-30FF852B609B}"/>
            </a:ext>
          </a:extLst>
        </xdr:cNvPr>
        <xdr:cNvSpPr/>
      </xdr:nvSpPr>
      <xdr:spPr bwMode="auto">
        <a:xfrm>
          <a:off x="1133475" y="28575"/>
          <a:ext cx="10763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38100</xdr:rowOff>
    </xdr:from>
    <xdr:to>
      <xdr:col>0</xdr:col>
      <xdr:colOff>1822450</xdr:colOff>
      <xdr:row>1</xdr:row>
      <xdr:rowOff>184150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E6C30A7E-E51D-4D5E-9C0F-4374676E7874}"/>
            </a:ext>
          </a:extLst>
        </xdr:cNvPr>
        <xdr:cNvSpPr/>
      </xdr:nvSpPr>
      <xdr:spPr bwMode="auto">
        <a:xfrm>
          <a:off x="69850" y="38100"/>
          <a:ext cx="1752600" cy="336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1936750</xdr:colOff>
      <xdr:row>0</xdr:row>
      <xdr:rowOff>31750</xdr:rowOff>
    </xdr:from>
    <xdr:to>
      <xdr:col>2</xdr:col>
      <xdr:colOff>647700</xdr:colOff>
      <xdr:row>1</xdr:row>
      <xdr:rowOff>184150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ADF71BB-0861-4E53-83B2-671A991733F9}"/>
            </a:ext>
            <a:ext uri="{147F2762-F138-4A5C-976F-8EAC2B608ADB}">
              <a16:predDERef xmlns:a16="http://schemas.microsoft.com/office/drawing/2014/main" pred="{C61DDAF7-7057-4E9F-B9E1-438E42567745}"/>
            </a:ext>
          </a:extLst>
        </xdr:cNvPr>
        <xdr:cNvSpPr/>
      </xdr:nvSpPr>
      <xdr:spPr bwMode="auto">
        <a:xfrm>
          <a:off x="1936750" y="31750"/>
          <a:ext cx="136842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31750</xdr:rowOff>
    </xdr:from>
    <xdr:to>
      <xdr:col>0</xdr:col>
      <xdr:colOff>1670050</xdr:colOff>
      <xdr:row>1</xdr:row>
      <xdr:rowOff>190500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:a16="http://schemas.microsoft.com/office/drawing/2014/main" id="{FC13566C-C38F-4271-AEDF-AF3A3559C685}"/>
            </a:ext>
            <a:ext uri="{147F2762-F138-4A5C-976F-8EAC2B608ADB}">
              <a16:predDERef xmlns:a16="http://schemas.microsoft.com/office/drawing/2014/main" pred="{DB8E5909-6732-473B-AF8A-FB5230C21EA1}"/>
            </a:ext>
          </a:extLst>
        </xdr:cNvPr>
        <xdr:cNvSpPr/>
      </xdr:nvSpPr>
      <xdr:spPr bwMode="auto">
        <a:xfrm>
          <a:off x="76200" y="31750"/>
          <a:ext cx="1593850" cy="3492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1822450</xdr:colOff>
      <xdr:row>0</xdr:row>
      <xdr:rowOff>31750</xdr:rowOff>
    </xdr:from>
    <xdr:to>
      <xdr:col>2</xdr:col>
      <xdr:colOff>488950</xdr:colOff>
      <xdr:row>1</xdr:row>
      <xdr:rowOff>184150</xdr:rowOff>
    </xdr:to>
    <xdr:sp macro="" textlink="">
      <xdr:nvSpPr>
        <xdr:cNvPr id="5" name="Button 2" hidden="1">
          <a:extLst>
            <a:ext uri="{63B3BB69-23CF-44E3-9099-C40C66FF867C}">
              <a14:compatExt xmlns:a14="http://schemas.microsoft.com/office/drawing/2010/main" spid="_x0000_s45058"/>
            </a:ext>
            <a:ext uri="{FF2B5EF4-FFF2-40B4-BE49-F238E27FC236}">
              <a16:creationId xmlns:a16="http://schemas.microsoft.com/office/drawing/2014/main" id="{7048DDF3-48B6-48AB-8E6E-13DF681939D4}"/>
            </a:ext>
            <a:ext uri="{147F2762-F138-4A5C-976F-8EAC2B608ADB}">
              <a16:predDERef xmlns:a16="http://schemas.microsoft.com/office/drawing/2014/main" pred="{E36D8A06-3E3B-4D63-B4A4-A1EF48AA7D58}"/>
            </a:ext>
          </a:extLst>
        </xdr:cNvPr>
        <xdr:cNvSpPr/>
      </xdr:nvSpPr>
      <xdr:spPr bwMode="auto">
        <a:xfrm>
          <a:off x="1822450" y="31750"/>
          <a:ext cx="132397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 Client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31750</xdr:rowOff>
    </xdr:from>
    <xdr:to>
      <xdr:col>0</xdr:col>
      <xdr:colOff>2000250</xdr:colOff>
      <xdr:row>1</xdr:row>
      <xdr:rowOff>184150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4105F668-352B-4EA3-A049-20A08E4F1C8C}"/>
            </a:ext>
            <a:ext uri="{147F2762-F138-4A5C-976F-8EAC2B608ADB}">
              <a16:predDERef xmlns:a16="http://schemas.microsoft.com/office/drawing/2014/main" pred="{A0C236C9-D497-4091-8157-E47DF07159C8}"/>
            </a:ext>
          </a:extLst>
        </xdr:cNvPr>
        <xdr:cNvSpPr/>
      </xdr:nvSpPr>
      <xdr:spPr bwMode="auto">
        <a:xfrm>
          <a:off x="95250" y="31750"/>
          <a:ext cx="1905000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2095500</xdr:colOff>
      <xdr:row>0</xdr:row>
      <xdr:rowOff>31750</xdr:rowOff>
    </xdr:from>
    <xdr:to>
      <xdr:col>3</xdr:col>
      <xdr:colOff>374650</xdr:colOff>
      <xdr:row>1</xdr:row>
      <xdr:rowOff>165100</xdr:rowOff>
    </xdr:to>
    <xdr:sp macro="" textlink="">
      <xdr:nvSpPr>
        <xdr:cNvPr id="7" name="Button 3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17DD2F22-CAB5-4DAB-848F-1B95A35D5F81}"/>
            </a:ext>
            <a:ext uri="{147F2762-F138-4A5C-976F-8EAC2B608ADB}">
              <a16:predDERef xmlns:a16="http://schemas.microsoft.com/office/drawing/2014/main" pred="{E36988D8-6792-4978-A736-8DF3367D0D98}"/>
            </a:ext>
          </a:extLst>
        </xdr:cNvPr>
        <xdr:cNvSpPr/>
      </xdr:nvSpPr>
      <xdr:spPr bwMode="auto">
        <a:xfrm>
          <a:off x="2095500" y="31750"/>
          <a:ext cx="1603375" cy="3238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38100</xdr:rowOff>
    </xdr:from>
    <xdr:to>
      <xdr:col>0</xdr:col>
      <xdr:colOff>1085850</xdr:colOff>
      <xdr:row>1</xdr:row>
      <xdr:rowOff>85725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2E51C326-A20E-4978-9C3B-D0183A0501DC}"/>
            </a:ext>
            <a:ext uri="{147F2762-F138-4A5C-976F-8EAC2B608ADB}">
              <a16:predDERef xmlns:a16="http://schemas.microsoft.com/office/drawing/2014/main" pred="{567E7614-1395-4658-A7E5-C635ACF5E37E}"/>
            </a:ext>
          </a:extLst>
        </xdr:cNvPr>
        <xdr:cNvSpPr/>
      </xdr:nvSpPr>
      <xdr:spPr bwMode="auto">
        <a:xfrm>
          <a:off x="76200" y="38100"/>
          <a:ext cx="1009650" cy="238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1133475</xdr:colOff>
      <xdr:row>0</xdr:row>
      <xdr:rowOff>28575</xdr:rowOff>
    </xdr:from>
    <xdr:to>
      <xdr:col>0</xdr:col>
      <xdr:colOff>2209800</xdr:colOff>
      <xdr:row>1</xdr:row>
      <xdr:rowOff>66675</xdr:rowOff>
    </xdr:to>
    <xdr:sp macro="" textlink="">
      <xdr:nvSpPr>
        <xdr:cNvPr id="9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958892ED-B6A7-4F5E-BFA6-5880C0380107}"/>
            </a:ext>
            <a:ext uri="{147F2762-F138-4A5C-976F-8EAC2B608ADB}">
              <a16:predDERef xmlns:a16="http://schemas.microsoft.com/office/drawing/2014/main" pred="{35EDF7E0-A6CE-4780-AD76-30FF852B609B}"/>
            </a:ext>
          </a:extLst>
        </xdr:cNvPr>
        <xdr:cNvSpPr/>
      </xdr:nvSpPr>
      <xdr:spPr bwMode="auto">
        <a:xfrm>
          <a:off x="1133475" y="28575"/>
          <a:ext cx="10763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38100</xdr:rowOff>
    </xdr:from>
    <xdr:to>
      <xdr:col>0</xdr:col>
      <xdr:colOff>1822450</xdr:colOff>
      <xdr:row>1</xdr:row>
      <xdr:rowOff>184150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69850" y="38100"/>
          <a:ext cx="1752600" cy="336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1936750</xdr:colOff>
      <xdr:row>0</xdr:row>
      <xdr:rowOff>31750</xdr:rowOff>
    </xdr:from>
    <xdr:to>
      <xdr:col>2</xdr:col>
      <xdr:colOff>647700</xdr:colOff>
      <xdr:row>1</xdr:row>
      <xdr:rowOff>184150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1936750" y="31750"/>
          <a:ext cx="142557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31750</xdr:rowOff>
    </xdr:from>
    <xdr:to>
      <xdr:col>0</xdr:col>
      <xdr:colOff>1670050</xdr:colOff>
      <xdr:row>1</xdr:row>
      <xdr:rowOff>190500</xdr:rowOff>
    </xdr:to>
    <xdr:sp macro="" textlink="">
      <xdr:nvSpPr>
        <xdr:cNvPr id="45057" name="Button 1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:a16="http://schemas.microsoft.com/office/drawing/2014/main" id="{00000000-0008-0000-0800-000001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1822450</xdr:colOff>
      <xdr:row>0</xdr:row>
      <xdr:rowOff>31750</xdr:rowOff>
    </xdr:from>
    <xdr:to>
      <xdr:col>2</xdr:col>
      <xdr:colOff>488950</xdr:colOff>
      <xdr:row>1</xdr:row>
      <xdr:rowOff>184150</xdr:rowOff>
    </xdr:to>
    <xdr:sp macro="" textlink="">
      <xdr:nvSpPr>
        <xdr:cNvPr id="45058" name="Button 2" hidden="1">
          <a:extLst>
            <a:ext uri="{63B3BB69-23CF-44E3-9099-C40C66FF867C}">
              <a14:compatExt xmlns:a14="http://schemas.microsoft.com/office/drawing/2010/main" spid="_x0000_s45058"/>
            </a:ext>
            <a:ext uri="{FF2B5EF4-FFF2-40B4-BE49-F238E27FC236}">
              <a16:creationId xmlns:a16="http://schemas.microsoft.com/office/drawing/2014/main" id="{00000000-0008-0000-0800-000002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 Client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31750</xdr:rowOff>
    </xdr:from>
    <xdr:to>
      <xdr:col>0</xdr:col>
      <xdr:colOff>2000250</xdr:colOff>
      <xdr:row>1</xdr:row>
      <xdr:rowOff>184150</xdr:rowOff>
    </xdr:to>
    <xdr:sp macro="" textlink="">
      <xdr:nvSpPr>
        <xdr:cNvPr id="5121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8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2095500</xdr:colOff>
      <xdr:row>0</xdr:row>
      <xdr:rowOff>31750</xdr:rowOff>
    </xdr:from>
    <xdr:to>
      <xdr:col>3</xdr:col>
      <xdr:colOff>374650</xdr:colOff>
      <xdr:row>1</xdr:row>
      <xdr:rowOff>165100</xdr:rowOff>
    </xdr:to>
    <xdr:sp macro="" textlink="">
      <xdr:nvSpPr>
        <xdr:cNvPr id="5123" name="Button 3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800-000003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38100</xdr:rowOff>
    </xdr:from>
    <xdr:to>
      <xdr:col>0</xdr:col>
      <xdr:colOff>1085850</xdr:colOff>
      <xdr:row>1</xdr:row>
      <xdr:rowOff>85725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8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1133475</xdr:colOff>
      <xdr:row>0</xdr:row>
      <xdr:rowOff>28575</xdr:rowOff>
    </xdr:from>
    <xdr:to>
      <xdr:col>0</xdr:col>
      <xdr:colOff>2209800</xdr:colOff>
      <xdr:row>1</xdr:row>
      <xdr:rowOff>66675</xdr:rowOff>
    </xdr:to>
    <xdr:sp macro="" textlink="">
      <xdr:nvSpPr>
        <xdr:cNvPr id="3074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8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31750</xdr:rowOff>
    </xdr:from>
    <xdr:to>
      <xdr:col>0</xdr:col>
      <xdr:colOff>2247900</xdr:colOff>
      <xdr:row>1</xdr:row>
      <xdr:rowOff>152400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31750" y="31750"/>
          <a:ext cx="1958975" cy="3111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2432050</xdr:colOff>
      <xdr:row>0</xdr:row>
      <xdr:rowOff>69850</xdr:rowOff>
    </xdr:from>
    <xdr:to>
      <xdr:col>2</xdr:col>
      <xdr:colOff>641350</xdr:colOff>
      <xdr:row>1</xdr:row>
      <xdr:rowOff>152400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>
          <a:off x="1993900" y="69850"/>
          <a:ext cx="1095375" cy="2730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38100</xdr:rowOff>
    </xdr:from>
    <xdr:to>
      <xdr:col>0</xdr:col>
      <xdr:colOff>1822450</xdr:colOff>
      <xdr:row>1</xdr:row>
      <xdr:rowOff>184150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1AA5F24B-7ABA-4B07-9691-551964A2B480}"/>
            </a:ext>
          </a:extLst>
        </xdr:cNvPr>
        <xdr:cNvSpPr/>
      </xdr:nvSpPr>
      <xdr:spPr bwMode="auto">
        <a:xfrm>
          <a:off x="69850" y="38100"/>
          <a:ext cx="1752600" cy="336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1936750</xdr:colOff>
      <xdr:row>0</xdr:row>
      <xdr:rowOff>31750</xdr:rowOff>
    </xdr:from>
    <xdr:to>
      <xdr:col>2</xdr:col>
      <xdr:colOff>647700</xdr:colOff>
      <xdr:row>1</xdr:row>
      <xdr:rowOff>184150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C6E7291A-60B6-4EB0-AFC1-A22861F76031}"/>
            </a:ext>
            <a:ext uri="{147F2762-F138-4A5C-976F-8EAC2B608ADB}">
              <a16:predDERef xmlns:a16="http://schemas.microsoft.com/office/drawing/2014/main" pred="{F9CED3BB-6A74-489B-8A47-622B25164D0B}"/>
            </a:ext>
          </a:extLst>
        </xdr:cNvPr>
        <xdr:cNvSpPr/>
      </xdr:nvSpPr>
      <xdr:spPr bwMode="auto">
        <a:xfrm>
          <a:off x="1936750" y="31750"/>
          <a:ext cx="134937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31750</xdr:rowOff>
    </xdr:from>
    <xdr:to>
      <xdr:col>0</xdr:col>
      <xdr:colOff>1670050</xdr:colOff>
      <xdr:row>1</xdr:row>
      <xdr:rowOff>190500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:a16="http://schemas.microsoft.com/office/drawing/2014/main" id="{BC2E560F-10C1-4A42-9F09-83903F8A893C}"/>
            </a:ext>
            <a:ext uri="{147F2762-F138-4A5C-976F-8EAC2B608ADB}">
              <a16:predDERef xmlns:a16="http://schemas.microsoft.com/office/drawing/2014/main" pred="{E90D599F-12E6-43F0-A8B0-FEBB9C44DA6A}"/>
            </a:ext>
          </a:extLst>
        </xdr:cNvPr>
        <xdr:cNvSpPr/>
      </xdr:nvSpPr>
      <xdr:spPr bwMode="auto">
        <a:xfrm>
          <a:off x="76200" y="31750"/>
          <a:ext cx="1593850" cy="3492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1822450</xdr:colOff>
      <xdr:row>0</xdr:row>
      <xdr:rowOff>31750</xdr:rowOff>
    </xdr:from>
    <xdr:to>
      <xdr:col>2</xdr:col>
      <xdr:colOff>488950</xdr:colOff>
      <xdr:row>1</xdr:row>
      <xdr:rowOff>184150</xdr:rowOff>
    </xdr:to>
    <xdr:sp macro="" textlink="">
      <xdr:nvSpPr>
        <xdr:cNvPr id="5" name="Button 2" hidden="1">
          <a:extLst>
            <a:ext uri="{63B3BB69-23CF-44E3-9099-C40C66FF867C}">
              <a14:compatExt xmlns:a14="http://schemas.microsoft.com/office/drawing/2010/main" spid="_x0000_s45058"/>
            </a:ext>
            <a:ext uri="{FF2B5EF4-FFF2-40B4-BE49-F238E27FC236}">
              <a16:creationId xmlns:a16="http://schemas.microsoft.com/office/drawing/2014/main" id="{8ECD54FB-7E5B-4A9E-9C2D-6352ED94421C}"/>
            </a:ext>
            <a:ext uri="{147F2762-F138-4A5C-976F-8EAC2B608ADB}">
              <a16:predDERef xmlns:a16="http://schemas.microsoft.com/office/drawing/2014/main" pred="{B33201F9-A6B9-4199-91D5-C5DB44EC4F96}"/>
            </a:ext>
          </a:extLst>
        </xdr:cNvPr>
        <xdr:cNvSpPr/>
      </xdr:nvSpPr>
      <xdr:spPr bwMode="auto">
        <a:xfrm>
          <a:off x="1822450" y="31750"/>
          <a:ext cx="1304925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 Client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31750</xdr:rowOff>
    </xdr:from>
    <xdr:to>
      <xdr:col>0</xdr:col>
      <xdr:colOff>2000250</xdr:colOff>
      <xdr:row>1</xdr:row>
      <xdr:rowOff>184150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A48F3302-7DE7-46B5-BAE0-5DAF11DE510A}"/>
            </a:ext>
            <a:ext uri="{147F2762-F138-4A5C-976F-8EAC2B608ADB}">
              <a16:predDERef xmlns:a16="http://schemas.microsoft.com/office/drawing/2014/main" pred="{2EEB065E-8A2A-46E7-BB0D-8ECD274F9D4C}"/>
            </a:ext>
          </a:extLst>
        </xdr:cNvPr>
        <xdr:cNvSpPr/>
      </xdr:nvSpPr>
      <xdr:spPr bwMode="auto">
        <a:xfrm>
          <a:off x="95250" y="31750"/>
          <a:ext cx="1905000" cy="3429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2095500</xdr:colOff>
      <xdr:row>0</xdr:row>
      <xdr:rowOff>31750</xdr:rowOff>
    </xdr:from>
    <xdr:to>
      <xdr:col>3</xdr:col>
      <xdr:colOff>374650</xdr:colOff>
      <xdr:row>1</xdr:row>
      <xdr:rowOff>165100</xdr:rowOff>
    </xdr:to>
    <xdr:sp macro="" textlink="">
      <xdr:nvSpPr>
        <xdr:cNvPr id="7" name="Button 3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138A817D-98E8-443B-84BB-3A2C86D11409}"/>
            </a:ext>
            <a:ext uri="{147F2762-F138-4A5C-976F-8EAC2B608ADB}">
              <a16:predDERef xmlns:a16="http://schemas.microsoft.com/office/drawing/2014/main" pred="{6FAE9E1B-316D-4CE9-910C-C8A44494B680}"/>
            </a:ext>
          </a:extLst>
        </xdr:cNvPr>
        <xdr:cNvSpPr/>
      </xdr:nvSpPr>
      <xdr:spPr bwMode="auto">
        <a:xfrm>
          <a:off x="2095500" y="31750"/>
          <a:ext cx="1584325" cy="3238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  <xdr:twoCellAnchor>
    <xdr:from>
      <xdr:col>0</xdr:col>
      <xdr:colOff>76200</xdr:colOff>
      <xdr:row>0</xdr:row>
      <xdr:rowOff>38100</xdr:rowOff>
    </xdr:from>
    <xdr:to>
      <xdr:col>0</xdr:col>
      <xdr:colOff>1085850</xdr:colOff>
      <xdr:row>1</xdr:row>
      <xdr:rowOff>85725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B5ABE9F5-1C9B-4BA2-AA6E-45234072284C}"/>
            </a:ext>
            <a:ext uri="{147F2762-F138-4A5C-976F-8EAC2B608ADB}">
              <a16:predDERef xmlns:a16="http://schemas.microsoft.com/office/drawing/2014/main" pred="{F873B832-7A55-43C1-83B5-775BDFD9BA26}"/>
            </a:ext>
          </a:extLst>
        </xdr:cNvPr>
        <xdr:cNvSpPr/>
      </xdr:nvSpPr>
      <xdr:spPr bwMode="auto">
        <a:xfrm>
          <a:off x="76200" y="38100"/>
          <a:ext cx="1009650" cy="238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Client</a:t>
          </a:r>
        </a:p>
      </xdr:txBody>
    </xdr:sp>
    <xdr:clientData fPrintsWithSheet="0"/>
  </xdr:twoCellAnchor>
  <xdr:twoCellAnchor>
    <xdr:from>
      <xdr:col>0</xdr:col>
      <xdr:colOff>1133475</xdr:colOff>
      <xdr:row>0</xdr:row>
      <xdr:rowOff>28575</xdr:rowOff>
    </xdr:from>
    <xdr:to>
      <xdr:col>0</xdr:col>
      <xdr:colOff>2209800</xdr:colOff>
      <xdr:row>1</xdr:row>
      <xdr:rowOff>66675</xdr:rowOff>
    </xdr:to>
    <xdr:sp macro="" textlink="">
      <xdr:nvSpPr>
        <xdr:cNvPr id="9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13801D40-6F14-4677-A2CA-6E97FB4974E2}"/>
            </a:ext>
            <a:ext uri="{147F2762-F138-4A5C-976F-8EAC2B608ADB}">
              <a16:predDERef xmlns:a16="http://schemas.microsoft.com/office/drawing/2014/main" pred="{23EB19A6-1A14-4759-B111-6E744DB34B95}"/>
            </a:ext>
          </a:extLst>
        </xdr:cNvPr>
        <xdr:cNvSpPr/>
      </xdr:nvSpPr>
      <xdr:spPr bwMode="auto">
        <a:xfrm>
          <a:off x="1133475" y="28575"/>
          <a:ext cx="10763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Project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23</xdr:row>
      <xdr:rowOff>138111</xdr:rowOff>
    </xdr:from>
    <xdr:to>
      <xdr:col>16</xdr:col>
      <xdr:colOff>238125</xdr:colOff>
      <xdr:row>43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C83CED-BEBC-4CF0-83E0-443B2C3DB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365124</xdr:colOff>
      <xdr:row>22</xdr:row>
      <xdr:rowOff>63500</xdr:rowOff>
    </xdr:from>
    <xdr:to>
      <xdr:col>19</xdr:col>
      <xdr:colOff>336550</xdr:colOff>
      <xdr:row>38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95249</xdr:colOff>
      <xdr:row>1</xdr:row>
      <xdr:rowOff>164307</xdr:rowOff>
    </xdr:from>
    <xdr:to>
      <xdr:col>9</xdr:col>
      <xdr:colOff>95249</xdr:colOff>
      <xdr:row>16</xdr:row>
      <xdr:rowOff>50007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119062</xdr:colOff>
      <xdr:row>16</xdr:row>
      <xdr:rowOff>116681</xdr:rowOff>
    </xdr:from>
    <xdr:to>
      <xdr:col>9</xdr:col>
      <xdr:colOff>119062</xdr:colOff>
      <xdr:row>31</xdr:row>
      <xdr:rowOff>2381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  <a:ext uri="{147F2762-F138-4A5C-976F-8EAC2B608ADB}">
              <a16:predDERef xmlns:a16="http://schemas.microsoft.com/office/drawing/2014/main" pred="{00000000-0008-0000-1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130968</xdr:colOff>
      <xdr:row>31</xdr:row>
      <xdr:rowOff>45244</xdr:rowOff>
    </xdr:from>
    <xdr:to>
      <xdr:col>9</xdr:col>
      <xdr:colOff>130968</xdr:colOff>
      <xdr:row>45</xdr:row>
      <xdr:rowOff>121444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100-00000D000000}"/>
            </a:ext>
            <a:ext uri="{147F2762-F138-4A5C-976F-8EAC2B608ADB}">
              <a16:predDERef xmlns:a16="http://schemas.microsoft.com/office/drawing/2014/main" pred="{00000000-0008-0000-1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130968</xdr:colOff>
      <xdr:row>45</xdr:row>
      <xdr:rowOff>188118</xdr:rowOff>
    </xdr:from>
    <xdr:to>
      <xdr:col>9</xdr:col>
      <xdr:colOff>130968</xdr:colOff>
      <xdr:row>60</xdr:row>
      <xdr:rowOff>73818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100-00000E000000}"/>
            </a:ext>
            <a:ext uri="{147F2762-F138-4A5C-976F-8EAC2B608ADB}">
              <a16:predDERef xmlns:a16="http://schemas.microsoft.com/office/drawing/2014/main" pred="{00000000-0008-0000-1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107155</xdr:colOff>
      <xdr:row>61</xdr:row>
      <xdr:rowOff>9525</xdr:rowOff>
    </xdr:from>
    <xdr:to>
      <xdr:col>9</xdr:col>
      <xdr:colOff>107155</xdr:colOff>
      <xdr:row>75</xdr:row>
      <xdr:rowOff>85725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100-00000F000000}"/>
            </a:ext>
            <a:ext uri="{147F2762-F138-4A5C-976F-8EAC2B608ADB}">
              <a16:predDERef xmlns:a16="http://schemas.microsoft.com/office/drawing/2014/main" pred="{00000000-0008-0000-1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83342</xdr:colOff>
      <xdr:row>76</xdr:row>
      <xdr:rowOff>57150</xdr:rowOff>
    </xdr:from>
    <xdr:to>
      <xdr:col>9</xdr:col>
      <xdr:colOff>83342</xdr:colOff>
      <xdr:row>90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100-000010000000}"/>
            </a:ext>
            <a:ext uri="{147F2762-F138-4A5C-976F-8EAC2B608ADB}">
              <a16:predDERef xmlns:a16="http://schemas.microsoft.com/office/drawing/2014/main" pred="{00000000-0008-0000-1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71436</xdr:colOff>
      <xdr:row>1</xdr:row>
      <xdr:rowOff>45245</xdr:rowOff>
    </xdr:from>
    <xdr:to>
      <xdr:col>20</xdr:col>
      <xdr:colOff>71436</xdr:colOff>
      <xdr:row>15</xdr:row>
      <xdr:rowOff>121445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100-000011000000}"/>
            </a:ext>
            <a:ext uri="{147F2762-F138-4A5C-976F-8EAC2B608ADB}">
              <a16:predDERef xmlns:a16="http://schemas.microsoft.com/office/drawing/2014/main" pre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83343</xdr:colOff>
      <xdr:row>16</xdr:row>
      <xdr:rowOff>45243</xdr:rowOff>
    </xdr:from>
    <xdr:to>
      <xdr:col>20</xdr:col>
      <xdr:colOff>83343</xdr:colOff>
      <xdr:row>30</xdr:row>
      <xdr:rowOff>121443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100-000012000000}"/>
            </a:ext>
            <a:ext uri="{147F2762-F138-4A5C-976F-8EAC2B608ADB}">
              <a16:predDERef xmlns:a16="http://schemas.microsoft.com/office/drawing/2014/main" pred="{00000000-0008-0000-1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83343</xdr:colOff>
      <xdr:row>31</xdr:row>
      <xdr:rowOff>45244</xdr:rowOff>
    </xdr:from>
    <xdr:to>
      <xdr:col>20</xdr:col>
      <xdr:colOff>83343</xdr:colOff>
      <xdr:row>45</xdr:row>
      <xdr:rowOff>121444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100-000013000000}"/>
            </a:ext>
            <a:ext uri="{147F2762-F138-4A5C-976F-8EAC2B608ADB}">
              <a16:predDERef xmlns:a16="http://schemas.microsoft.com/office/drawing/2014/main" pred="{00000000-0008-0000-1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71437</xdr:colOff>
      <xdr:row>46</xdr:row>
      <xdr:rowOff>57150</xdr:rowOff>
    </xdr:from>
    <xdr:to>
      <xdr:col>20</xdr:col>
      <xdr:colOff>71437</xdr:colOff>
      <xdr:row>60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100-000014000000}"/>
            </a:ext>
            <a:ext uri="{147F2762-F138-4A5C-976F-8EAC2B608ADB}">
              <a16:predDERef xmlns:a16="http://schemas.microsoft.com/office/drawing/2014/main" pred="{00000000-0008-0000-1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168274</xdr:colOff>
      <xdr:row>9</xdr:row>
      <xdr:rowOff>146049</xdr:rowOff>
    </xdr:from>
    <xdr:to>
      <xdr:col>7</xdr:col>
      <xdr:colOff>146049</xdr:colOff>
      <xdr:row>27</xdr:row>
      <xdr:rowOff>130174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203200</xdr:colOff>
      <xdr:row>9</xdr:row>
      <xdr:rowOff>120650</xdr:rowOff>
    </xdr:from>
    <xdr:to>
      <xdr:col>14</xdr:col>
      <xdr:colOff>231775</xdr:colOff>
      <xdr:row>27</xdr:row>
      <xdr:rowOff>104775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0000000-0008-0000-1200-00000F000000}"/>
            </a:ext>
            <a:ext uri="{147F2762-F138-4A5C-976F-8EAC2B608ADB}">
              <a16:predDERef xmlns:a16="http://schemas.microsoft.com/office/drawing/2014/main" pred="{00000000-0008-0000-1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311150</xdr:colOff>
      <xdr:row>9</xdr:row>
      <xdr:rowOff>107950</xdr:rowOff>
    </xdr:from>
    <xdr:to>
      <xdr:col>21</xdr:col>
      <xdr:colOff>400050</xdr:colOff>
      <xdr:row>27</xdr:row>
      <xdr:rowOff>92075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00000000-0008-0000-1200-000010000000}"/>
            </a:ext>
            <a:ext uri="{147F2762-F138-4A5C-976F-8EAC2B608ADB}">
              <a16:predDERef xmlns:a16="http://schemas.microsoft.com/office/drawing/2014/main" pred="{00000000-0008-0000-1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27</xdr:row>
      <xdr:rowOff>155575</xdr:rowOff>
    </xdr:from>
    <xdr:to>
      <xdr:col>7</xdr:col>
      <xdr:colOff>133350</xdr:colOff>
      <xdr:row>45</xdr:row>
      <xdr:rowOff>139700</xdr:rowOff>
    </xdr:to>
    <xdr:graphicFrame macro="">
      <xdr:nvGraphicFramePr>
        <xdr:cNvPr id="17" name="Chart 7">
          <a:extLst>
            <a:ext uri="{FF2B5EF4-FFF2-40B4-BE49-F238E27FC236}">
              <a16:creationId xmlns:a16="http://schemas.microsoft.com/office/drawing/2014/main" id="{00000000-0008-0000-1200-000011000000}"/>
            </a:ext>
            <a:ext uri="{147F2762-F138-4A5C-976F-8EAC2B608ADB}">
              <a16:predDERef xmlns:a16="http://schemas.microsoft.com/office/drawing/2014/main" pred="{00000000-0008-0000-1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304800</xdr:colOff>
      <xdr:row>27</xdr:row>
      <xdr:rowOff>152400</xdr:rowOff>
    </xdr:from>
    <xdr:to>
      <xdr:col>14</xdr:col>
      <xdr:colOff>330200</xdr:colOff>
      <xdr:row>45</xdr:row>
      <xdr:rowOff>136525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00000000-0008-0000-1200-000014000000}"/>
            </a:ext>
            <a:ext uri="{147F2762-F138-4A5C-976F-8EAC2B608ADB}">
              <a16:predDERef xmlns:a16="http://schemas.microsoft.com/office/drawing/2014/main" pred="{00000000-0008-0000-1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431799</xdr:colOff>
      <xdr:row>28</xdr:row>
      <xdr:rowOff>9524</xdr:rowOff>
    </xdr:from>
    <xdr:to>
      <xdr:col>21</xdr:col>
      <xdr:colOff>485774</xdr:colOff>
      <xdr:row>45</xdr:row>
      <xdr:rowOff>120650</xdr:rowOff>
    </xdr:to>
    <xdr:graphicFrame macro="">
      <xdr:nvGraphicFramePr>
        <xdr:cNvPr id="19" name="Chart 11">
          <a:extLst>
            <a:ext uri="{FF2B5EF4-FFF2-40B4-BE49-F238E27FC236}">
              <a16:creationId xmlns:a16="http://schemas.microsoft.com/office/drawing/2014/main" id="{00000000-0008-0000-1200-000013000000}"/>
            </a:ext>
            <a:ext uri="{147F2762-F138-4A5C-976F-8EAC2B608ADB}">
              <a16:predDERef xmlns:a16="http://schemas.microsoft.com/office/drawing/2014/main" pred="{00000000-0008-0000-1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38101</xdr:colOff>
      <xdr:row>3</xdr:row>
      <xdr:rowOff>123825</xdr:rowOff>
    </xdr:from>
    <xdr:to>
      <xdr:col>17</xdr:col>
      <xdr:colOff>285750</xdr:colOff>
      <xdr:row>10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47625</xdr:colOff>
      <xdr:row>15</xdr:row>
      <xdr:rowOff>38099</xdr:rowOff>
    </xdr:from>
    <xdr:to>
      <xdr:col>17</xdr:col>
      <xdr:colOff>485775</xdr:colOff>
      <xdr:row>22</xdr:row>
      <xdr:rowOff>23811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  <a:ext uri="{147F2762-F138-4A5C-976F-8EAC2B608ADB}">
              <a16:predDERef xmlns:a16="http://schemas.microsoft.com/office/drawing/2014/main" pre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63953</xdr:colOff>
      <xdr:row>26</xdr:row>
      <xdr:rowOff>99330</xdr:rowOff>
    </xdr:from>
    <xdr:to>
      <xdr:col>17</xdr:col>
      <xdr:colOff>312964</xdr:colOff>
      <xdr:row>34</xdr:row>
      <xdr:rowOff>13606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  <a:ext uri="{147F2762-F138-4A5C-976F-8EAC2B608ADB}">
              <a16:predDERef xmlns:a16="http://schemas.microsoft.com/office/drawing/2014/main" pre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180975</xdr:colOff>
      <xdr:row>47</xdr:row>
      <xdr:rowOff>0</xdr:rowOff>
    </xdr:from>
    <xdr:to>
      <xdr:col>18</xdr:col>
      <xdr:colOff>161925</xdr:colOff>
      <xdr:row>52</xdr:row>
      <xdr:rowOff>42862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  <a:ext uri="{147F2762-F138-4A5C-976F-8EAC2B608ADB}">
              <a16:predDERef xmlns:a16="http://schemas.microsoft.com/office/drawing/2014/main" pre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104774</xdr:colOff>
      <xdr:row>36</xdr:row>
      <xdr:rowOff>123825</xdr:rowOff>
    </xdr:from>
    <xdr:to>
      <xdr:col>17</xdr:col>
      <xdr:colOff>581024</xdr:colOff>
      <xdr:row>44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  <a:ext uri="{147F2762-F138-4A5C-976F-8EAC2B608ADB}">
              <a16:predDERef xmlns:a16="http://schemas.microsoft.com/office/drawing/2014/main" pre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88446</xdr:colOff>
      <xdr:row>57</xdr:row>
      <xdr:rowOff>122464</xdr:rowOff>
    </xdr:from>
    <xdr:to>
      <xdr:col>17</xdr:col>
      <xdr:colOff>1</xdr:colOff>
      <xdr:row>62</xdr:row>
      <xdr:rowOff>187776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500-000007000000}"/>
            </a:ext>
            <a:ext uri="{147F2762-F138-4A5C-976F-8EAC2B608ADB}">
              <a16:predDERef xmlns:a16="http://schemas.microsoft.com/office/drawing/2014/main" pre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84667</xdr:colOff>
      <xdr:row>63</xdr:row>
      <xdr:rowOff>116417</xdr:rowOff>
    </xdr:from>
    <xdr:to>
      <xdr:col>16</xdr:col>
      <xdr:colOff>931334</xdr:colOff>
      <xdr:row>69</xdr:row>
      <xdr:rowOff>80433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500-000008000000}"/>
            </a:ext>
            <a:ext uri="{147F2762-F138-4A5C-976F-8EAC2B608ADB}">
              <a16:predDERef xmlns:a16="http://schemas.microsoft.com/office/drawing/2014/main" pre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539750</xdr:colOff>
      <xdr:row>2</xdr:row>
      <xdr:rowOff>336550</xdr:rowOff>
    </xdr:from>
    <xdr:to>
      <xdr:col>6</xdr:col>
      <xdr:colOff>666750</xdr:colOff>
      <xdr:row>3</xdr:row>
      <xdr:rowOff>82550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5740400" y="7048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-60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539750</xdr:colOff>
      <xdr:row>3</xdr:row>
      <xdr:rowOff>355600</xdr:rowOff>
    </xdr:from>
    <xdr:to>
      <xdr:col>6</xdr:col>
      <xdr:colOff>666750</xdr:colOff>
      <xdr:row>4</xdr:row>
      <xdr:rowOff>101600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5740400" y="11176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546100</xdr:colOff>
      <xdr:row>4</xdr:row>
      <xdr:rowOff>336550</xdr:rowOff>
    </xdr:from>
    <xdr:to>
      <xdr:col>6</xdr:col>
      <xdr:colOff>673100</xdr:colOff>
      <xdr:row>5</xdr:row>
      <xdr:rowOff>82550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5746750" y="14922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552450</xdr:colOff>
      <xdr:row>5</xdr:row>
      <xdr:rowOff>342900</xdr:rowOff>
    </xdr:from>
    <xdr:to>
      <xdr:col>6</xdr:col>
      <xdr:colOff>679450</xdr:colOff>
      <xdr:row>6</xdr:row>
      <xdr:rowOff>88900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753100" y="18923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558800</xdr:colOff>
      <xdr:row>6</xdr:row>
      <xdr:rowOff>336550</xdr:rowOff>
    </xdr:from>
    <xdr:to>
      <xdr:col>6</xdr:col>
      <xdr:colOff>685800</xdr:colOff>
      <xdr:row>7</xdr:row>
      <xdr:rowOff>82550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5759450" y="22796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558800</xdr:colOff>
      <xdr:row>7</xdr:row>
      <xdr:rowOff>349250</xdr:rowOff>
    </xdr:from>
    <xdr:to>
      <xdr:col>6</xdr:col>
      <xdr:colOff>685800</xdr:colOff>
      <xdr:row>8</xdr:row>
      <xdr:rowOff>95250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5759450" y="26860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539750</xdr:colOff>
      <xdr:row>2</xdr:row>
      <xdr:rowOff>336550</xdr:rowOff>
    </xdr:from>
    <xdr:to>
      <xdr:col>2</xdr:col>
      <xdr:colOff>666750</xdr:colOff>
      <xdr:row>3</xdr:row>
      <xdr:rowOff>82550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/>
      </xdr:nvSpPr>
      <xdr:spPr>
        <a:xfrm>
          <a:off x="2616200" y="7048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-60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539750</xdr:colOff>
      <xdr:row>3</xdr:row>
      <xdr:rowOff>355600</xdr:rowOff>
    </xdr:from>
    <xdr:to>
      <xdr:col>2</xdr:col>
      <xdr:colOff>666750</xdr:colOff>
      <xdr:row>4</xdr:row>
      <xdr:rowOff>101600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/>
      </xdr:nvSpPr>
      <xdr:spPr>
        <a:xfrm>
          <a:off x="2616200" y="11176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546100</xdr:colOff>
      <xdr:row>4</xdr:row>
      <xdr:rowOff>336550</xdr:rowOff>
    </xdr:from>
    <xdr:to>
      <xdr:col>2</xdr:col>
      <xdr:colOff>673100</xdr:colOff>
      <xdr:row>5</xdr:row>
      <xdr:rowOff>82550</xdr:rowOff>
    </xdr:to>
    <xdr:sp macro="" textlink="">
      <xdr:nvSpPr>
        <xdr:cNvPr id="10" name="Arrow: Down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SpPr/>
      </xdr:nvSpPr>
      <xdr:spPr>
        <a:xfrm>
          <a:off x="2622550" y="14922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552450</xdr:colOff>
      <xdr:row>5</xdr:row>
      <xdr:rowOff>342900</xdr:rowOff>
    </xdr:from>
    <xdr:to>
      <xdr:col>2</xdr:col>
      <xdr:colOff>679450</xdr:colOff>
      <xdr:row>6</xdr:row>
      <xdr:rowOff>88900</xdr:rowOff>
    </xdr:to>
    <xdr:sp macro="" textlink="">
      <xdr:nvSpPr>
        <xdr:cNvPr id="11" name="Arrow: Down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2628900" y="18923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558800</xdr:colOff>
      <xdr:row>6</xdr:row>
      <xdr:rowOff>336550</xdr:rowOff>
    </xdr:from>
    <xdr:to>
      <xdr:col>2</xdr:col>
      <xdr:colOff>685800</xdr:colOff>
      <xdr:row>7</xdr:row>
      <xdr:rowOff>82550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SpPr/>
      </xdr:nvSpPr>
      <xdr:spPr>
        <a:xfrm>
          <a:off x="2635250" y="22796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558800</xdr:colOff>
      <xdr:row>7</xdr:row>
      <xdr:rowOff>349250</xdr:rowOff>
    </xdr:from>
    <xdr:to>
      <xdr:col>2</xdr:col>
      <xdr:colOff>685800</xdr:colOff>
      <xdr:row>8</xdr:row>
      <xdr:rowOff>95250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1D00-00000D000000}"/>
            </a:ext>
          </a:extLst>
        </xdr:cNvPr>
        <xdr:cNvSpPr/>
      </xdr:nvSpPr>
      <xdr:spPr>
        <a:xfrm>
          <a:off x="2635250" y="26860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539750</xdr:colOff>
      <xdr:row>2</xdr:row>
      <xdr:rowOff>336550</xdr:rowOff>
    </xdr:from>
    <xdr:to>
      <xdr:col>4</xdr:col>
      <xdr:colOff>666750</xdr:colOff>
      <xdr:row>3</xdr:row>
      <xdr:rowOff>82550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00000000-0008-0000-1D00-00000E000000}"/>
            </a:ext>
          </a:extLst>
        </xdr:cNvPr>
        <xdr:cNvSpPr/>
      </xdr:nvSpPr>
      <xdr:spPr>
        <a:xfrm>
          <a:off x="4178300" y="7048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-60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539750</xdr:colOff>
      <xdr:row>3</xdr:row>
      <xdr:rowOff>355600</xdr:rowOff>
    </xdr:from>
    <xdr:to>
      <xdr:col>4</xdr:col>
      <xdr:colOff>666750</xdr:colOff>
      <xdr:row>4</xdr:row>
      <xdr:rowOff>101600</xdr:rowOff>
    </xdr:to>
    <xdr:sp macro="" textlink="">
      <xdr:nvSpPr>
        <xdr:cNvPr id="15" name="Arrow: Down 14">
          <a:extLst>
            <a:ext uri="{FF2B5EF4-FFF2-40B4-BE49-F238E27FC236}">
              <a16:creationId xmlns:a16="http://schemas.microsoft.com/office/drawing/2014/main" id="{00000000-0008-0000-1D00-00000F000000}"/>
            </a:ext>
          </a:extLst>
        </xdr:cNvPr>
        <xdr:cNvSpPr/>
      </xdr:nvSpPr>
      <xdr:spPr>
        <a:xfrm>
          <a:off x="4178300" y="11176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540327</xdr:colOff>
      <xdr:row>4</xdr:row>
      <xdr:rowOff>353868</xdr:rowOff>
    </xdr:from>
    <xdr:to>
      <xdr:col>4</xdr:col>
      <xdr:colOff>667327</xdr:colOff>
      <xdr:row>5</xdr:row>
      <xdr:rowOff>99868</xdr:rowOff>
    </xdr:to>
    <xdr:sp macro="" textlink="">
      <xdr:nvSpPr>
        <xdr:cNvPr id="16" name="Arrow: Down 15">
          <a:extLst>
            <a:ext uri="{FF2B5EF4-FFF2-40B4-BE49-F238E27FC236}">
              <a16:creationId xmlns:a16="http://schemas.microsoft.com/office/drawing/2014/main" id="{00000000-0008-0000-1D00-000010000000}"/>
            </a:ext>
          </a:extLst>
        </xdr:cNvPr>
        <xdr:cNvSpPr/>
      </xdr:nvSpPr>
      <xdr:spPr>
        <a:xfrm>
          <a:off x="4178877" y="1509568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552450</xdr:colOff>
      <xdr:row>5</xdr:row>
      <xdr:rowOff>342900</xdr:rowOff>
    </xdr:from>
    <xdr:to>
      <xdr:col>4</xdr:col>
      <xdr:colOff>679450</xdr:colOff>
      <xdr:row>6</xdr:row>
      <xdr:rowOff>88900</xdr:rowOff>
    </xdr:to>
    <xdr:sp macro="" textlink="">
      <xdr:nvSpPr>
        <xdr:cNvPr id="17" name="Arrow: Down 16">
          <a:extLst>
            <a:ext uri="{FF2B5EF4-FFF2-40B4-BE49-F238E27FC236}">
              <a16:creationId xmlns:a16="http://schemas.microsoft.com/office/drawing/2014/main" id="{00000000-0008-0000-1D00-000011000000}"/>
            </a:ext>
          </a:extLst>
        </xdr:cNvPr>
        <xdr:cNvSpPr/>
      </xdr:nvSpPr>
      <xdr:spPr>
        <a:xfrm>
          <a:off x="4191000" y="18923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6</xdr:row>
      <xdr:rowOff>336550</xdr:rowOff>
    </xdr:from>
    <xdr:to>
      <xdr:col>4</xdr:col>
      <xdr:colOff>685800</xdr:colOff>
      <xdr:row>7</xdr:row>
      <xdr:rowOff>82550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00000000-0008-0000-1D00-000012000000}"/>
            </a:ext>
          </a:extLst>
        </xdr:cNvPr>
        <xdr:cNvSpPr/>
      </xdr:nvSpPr>
      <xdr:spPr>
        <a:xfrm>
          <a:off x="4197350" y="22796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7</xdr:row>
      <xdr:rowOff>349250</xdr:rowOff>
    </xdr:from>
    <xdr:to>
      <xdr:col>4</xdr:col>
      <xdr:colOff>685800</xdr:colOff>
      <xdr:row>8</xdr:row>
      <xdr:rowOff>95250</xdr:rowOff>
    </xdr:to>
    <xdr:sp macro="" textlink="">
      <xdr:nvSpPr>
        <xdr:cNvPr id="19" name="Arrow: Down 18">
          <a:extLst>
            <a:ext uri="{FF2B5EF4-FFF2-40B4-BE49-F238E27FC236}">
              <a16:creationId xmlns:a16="http://schemas.microsoft.com/office/drawing/2014/main" id="{00000000-0008-0000-1D00-000013000000}"/>
            </a:ext>
          </a:extLst>
        </xdr:cNvPr>
        <xdr:cNvSpPr/>
      </xdr:nvSpPr>
      <xdr:spPr>
        <a:xfrm>
          <a:off x="4197350" y="26860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539750</xdr:colOff>
      <xdr:row>3</xdr:row>
      <xdr:rowOff>355600</xdr:rowOff>
    </xdr:from>
    <xdr:to>
      <xdr:col>4</xdr:col>
      <xdr:colOff>666750</xdr:colOff>
      <xdr:row>4</xdr:row>
      <xdr:rowOff>101600</xdr:rowOff>
    </xdr:to>
    <xdr:sp macro="" textlink="">
      <xdr:nvSpPr>
        <xdr:cNvPr id="20" name="Arrow: Down 19">
          <a:extLst>
            <a:ext uri="{FF2B5EF4-FFF2-40B4-BE49-F238E27FC236}">
              <a16:creationId xmlns:a16="http://schemas.microsoft.com/office/drawing/2014/main" id="{00000000-0008-0000-1D00-000014000000}"/>
            </a:ext>
          </a:extLst>
        </xdr:cNvPr>
        <xdr:cNvSpPr/>
      </xdr:nvSpPr>
      <xdr:spPr>
        <a:xfrm>
          <a:off x="4178300" y="11176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546100</xdr:colOff>
      <xdr:row>4</xdr:row>
      <xdr:rowOff>336550</xdr:rowOff>
    </xdr:from>
    <xdr:to>
      <xdr:col>4</xdr:col>
      <xdr:colOff>673100</xdr:colOff>
      <xdr:row>5</xdr:row>
      <xdr:rowOff>82550</xdr:rowOff>
    </xdr:to>
    <xdr:sp macro="" textlink="">
      <xdr:nvSpPr>
        <xdr:cNvPr id="21" name="Arrow: Down 20">
          <a:extLst>
            <a:ext uri="{FF2B5EF4-FFF2-40B4-BE49-F238E27FC236}">
              <a16:creationId xmlns:a16="http://schemas.microsoft.com/office/drawing/2014/main" id="{00000000-0008-0000-1D00-000015000000}"/>
            </a:ext>
          </a:extLst>
        </xdr:cNvPr>
        <xdr:cNvSpPr/>
      </xdr:nvSpPr>
      <xdr:spPr>
        <a:xfrm>
          <a:off x="4184650" y="14922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539750</xdr:colOff>
      <xdr:row>3</xdr:row>
      <xdr:rowOff>355600</xdr:rowOff>
    </xdr:from>
    <xdr:to>
      <xdr:col>6</xdr:col>
      <xdr:colOff>666750</xdr:colOff>
      <xdr:row>4</xdr:row>
      <xdr:rowOff>101600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00000000-0008-0000-1D00-000016000000}"/>
            </a:ext>
          </a:extLst>
        </xdr:cNvPr>
        <xdr:cNvSpPr/>
      </xdr:nvSpPr>
      <xdr:spPr>
        <a:xfrm>
          <a:off x="5740400" y="111760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546100</xdr:colOff>
      <xdr:row>4</xdr:row>
      <xdr:rowOff>336550</xdr:rowOff>
    </xdr:from>
    <xdr:to>
      <xdr:col>6</xdr:col>
      <xdr:colOff>673100</xdr:colOff>
      <xdr:row>5</xdr:row>
      <xdr:rowOff>82550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00000000-0008-0000-1D00-000017000000}"/>
            </a:ext>
          </a:extLst>
        </xdr:cNvPr>
        <xdr:cNvSpPr/>
      </xdr:nvSpPr>
      <xdr:spPr>
        <a:xfrm>
          <a:off x="5746750" y="1492250"/>
          <a:ext cx="127000" cy="139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3663" cy="62871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61893" cy="6288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1893" cy="6288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61893" cy="6288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oug/AppData/Roaming/Microsoft/Excel/Monthly%20Sales%202011%20Apr%20FIN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gcp.sharepoint.com/C:/Users/Doug/AppData/Roaming/Microsoft/Excel/Monthly%20Sales%202011%20Apr%20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 tool"/>
      <sheetName val="Annette"/>
      <sheetName val="Amy"/>
      <sheetName val="Cathy"/>
      <sheetName val="Other"/>
      <sheetName val="C Inf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 tool"/>
      <sheetName val="Annette"/>
      <sheetName val="Amy"/>
      <sheetName val="Cathy"/>
      <sheetName val="Other"/>
      <sheetName val="C Inf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o Chipman" id="{AA0875A1-ED30-4852-AC51-9661F4E668D9}" userId="Bo Chipman" providerId="None"/>
  <person displayName="James Catrambone" id="{B88834E2-43CC-44B2-99F0-AFD3EC2C302A}" userId="S::James.Catrambone@Blend360.com::a6209a11-28d1-4fc6-ab04-89b171910c05" providerId="AD"/>
</personList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E46:J56" totalsRowShown="0" headerRowDxfId="1775" dataDxfId="1774">
  <autoFilter ref="E46:J56" xr:uid="{00000000-0009-0000-0100-000002000000}"/>
  <tableColumns count="6">
    <tableColumn id="1" xr3:uid="{00000000-0010-0000-0000-000001000000}" name="BOB" dataDxfId="1773"/>
    <tableColumn id="2" xr3:uid="{00000000-0010-0000-0000-000002000000}" name="Column1" dataDxfId="1772"/>
    <tableColumn id="3" xr3:uid="{00000000-0010-0000-0000-000003000000}" name="Column2" dataDxfId="1771"/>
    <tableColumn id="4" xr3:uid="{00000000-0010-0000-0000-000004000000}" name="Existing Clients" dataDxfId="1770"/>
    <tableColumn id="5" xr3:uid="{00000000-0010-0000-0000-000005000000}" name="New New" dataDxfId="1769"/>
    <tableColumn id="6" xr3:uid="{00000000-0010-0000-0000-000006000000}" name="2021 Goal" dataDxfId="176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2:L42" totalsRowShown="0" headerRowDxfId="1767" dataDxfId="1766">
  <autoFilter ref="A2:L42" xr:uid="{00000000-0009-0000-0100-000003000000}"/>
  <sortState xmlns:xlrd2="http://schemas.microsoft.com/office/spreadsheetml/2017/richdata2" ref="A3:L42">
    <sortCondition descending="1" ref="C2:C42"/>
  </sortState>
  <tableColumns count="12">
    <tableColumn id="1" xr3:uid="{00000000-0010-0000-0100-000001000000}" name="Client" dataDxfId="1765"/>
    <tableColumn id="2" xr3:uid="{00000000-0010-0000-0100-000002000000}" name="2020 - YTD" dataDxfId="1764"/>
    <tableColumn id="3" xr3:uid="{00000000-0010-0000-0100-000003000000}" name="2021 - YTD" dataDxfId="1763"/>
    <tableColumn id="4" xr3:uid="{00000000-0010-0000-0100-000004000000}" name="YTD Growth" dataDxfId="1762"/>
    <tableColumn id="5" xr3:uid="{00000000-0010-0000-0100-000005000000}" name="Pct of Rev (2021)" dataDxfId="1761"/>
    <tableColumn id="6" xr3:uid="{00000000-0010-0000-0100-000006000000}" name="Growth" dataDxfId="1760"/>
    <tableColumn id="7" xr3:uid="{00000000-0010-0000-0100-000007000000}" name="Pct of YTD_x000a_Growth" dataDxfId="1759"/>
    <tableColumn id="8" xr3:uid="{00000000-0010-0000-0100-000008000000}" name="2021 Target" dataDxfId="1758"/>
    <tableColumn id="9" xr3:uid="{00000000-0010-0000-0100-000009000000}" name="2021 Growth" dataDxfId="1757"/>
    <tableColumn id="10" xr3:uid="{00000000-0010-0000-0100-00000A000000}" name="Book" dataDxfId="1756"/>
    <tableColumn id="11" xr3:uid="{00000000-0010-0000-0100-00000B000000}" name="Solution Leader" dataDxfId="1755"/>
    <tableColumn id="12" xr3:uid="{00000000-0010-0000-0100-00000C000000}" name="Relationship Leader" dataDxfId="175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M2:AR9" totalsRowShown="0" headerRowDxfId="1753" dataDxfId="1752">
  <autoFilter ref="AM2:AR9" xr:uid="{00000000-0009-0000-0100-000001000000}"/>
  <tableColumns count="6">
    <tableColumn id="1" xr3:uid="{00000000-0010-0000-0200-000001000000}" name="Client"/>
    <tableColumn id="2" xr3:uid="{00000000-0010-0000-0200-000002000000}" name="2018 Total" dataDxfId="1751">
      <calculatedColumnFormula>SUM(B3:M3)</calculatedColumnFormula>
    </tableColumn>
    <tableColumn id="3" xr3:uid="{00000000-0010-0000-0200-000003000000}" name="2019 Total" dataDxfId="1750">
      <calculatedColumnFormula>SUM(N3:Y3)</calculatedColumnFormula>
    </tableColumn>
    <tableColumn id="4" xr3:uid="{00000000-0010-0000-0200-000004000000}" name="Difference 18-19" dataDxfId="1749">
      <calculatedColumnFormula>AO3-AN3</calculatedColumnFormula>
    </tableColumn>
    <tableColumn id="5" xr3:uid="{00000000-0010-0000-0200-000005000000}" name="2020 Total" dataDxfId="1748">
      <calculatedColumnFormula>SUM(Z3:AK3)</calculatedColumnFormula>
    </tableColumn>
    <tableColumn id="6" xr3:uid="{00000000-0010-0000-0200-000006000000}" name="Difference 19-20" dataDxfId="1747">
      <calculatedColumnFormula>Table1[[#This Row],[2020 Total]]-Table1[[#This Row],[2019 Total]]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8" dT="2020-04-21T14:24:33.18" personId="{B88834E2-43CC-44B2-99F0-AFD3EC2C302A}" id="{EA5F6D43-4D62-4244-8DE4-BA1A98041E25}">
    <text>actual 5 wk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16" dT="2019-11-05T20:00:27.42" personId="{AA0875A1-ED30-4852-AC51-9661F4E668D9}" id="{AD7BDAD8-5DC0-4B92-B916-264F71D5B3DF}">
    <text>25% of $27K retainer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5" dT="2019-11-06T14:48:05.54" personId="{AA0875A1-ED30-4852-AC51-9661F4E668D9}" id="{56B10040-97ED-4D24-9713-32E898E06A6C}">
    <text>Ths is embedded in Marus for now.</text>
  </threadedComment>
  <threadedComment ref="E11" dT="2019-11-06T14:44:45.57" personId="{AA0875A1-ED30-4852-AC51-9661F4E668D9}" id="{5C94D896-9BEA-4FA7-8167-B22C4DD204B2}">
    <text>Pending projects are discounted by 50%. This could go substantially higher or lower.</text>
  </threadedComment>
  <threadedComment ref="I11" dT="2019-11-06T14:46:24.61" personId="{AA0875A1-ED30-4852-AC51-9661F4E668D9}" id="{399AFB24-4604-43DC-B457-2FEA57F14507}">
    <text>This is $130,000 discounted by 50%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7.bin"/><Relationship Id="rId3" Type="http://schemas.openxmlformats.org/officeDocument/2006/relationships/customProperty" Target="../customProperty2.bin"/><Relationship Id="rId7" Type="http://schemas.openxmlformats.org/officeDocument/2006/relationships/customProperty" Target="../customProperty6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Relationship Id="rId9" Type="http://schemas.openxmlformats.org/officeDocument/2006/relationships/customProperty" Target="../customProperty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9.xml"/><Relationship Id="rId1" Type="http://schemas.openxmlformats.org/officeDocument/2006/relationships/customProperty" Target="../customProperty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customProperty" Target="../customProperty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6.bin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A107"/>
  <sheetViews>
    <sheetView zoomScaleNormal="100" workbookViewId="0">
      <pane xSplit="2" ySplit="3" topLeftCell="H11" activePane="bottomRight" state="frozen"/>
      <selection pane="topRight" activeCell="G1" sqref="G1"/>
      <selection pane="bottomLeft" activeCell="A4" sqref="A4"/>
      <selection pane="bottomRight" activeCell="V31" sqref="V31"/>
    </sheetView>
  </sheetViews>
  <sheetFormatPr baseColWidth="10" defaultColWidth="9" defaultRowHeight="15" customHeight="1" x14ac:dyDescent="0.2"/>
  <cols>
    <col min="1" max="1" width="36" style="1" customWidth="1"/>
    <col min="2" max="2" width="2" style="1" customWidth="1"/>
    <col min="3" max="5" width="10" style="1" hidden="1" customWidth="1"/>
    <col min="6" max="6" width="3" style="1" hidden="1" customWidth="1"/>
    <col min="7" max="12" width="10" style="1" customWidth="1"/>
    <col min="13" max="13" width="11" style="1" customWidth="1"/>
    <col min="14" max="18" width="10" style="1" customWidth="1"/>
    <col min="19" max="19" width="3" style="1" customWidth="1"/>
    <col min="20" max="20" width="12" style="1" customWidth="1"/>
    <col min="21" max="21" width="9" style="1"/>
    <col min="22" max="22" width="12" style="1" bestFit="1" customWidth="1"/>
    <col min="23" max="23" width="12" style="1" customWidth="1"/>
    <col min="24" max="16384" width="9" style="1"/>
  </cols>
  <sheetData>
    <row r="1" spans="1:23" ht="15" customHeight="1" x14ac:dyDescent="0.2">
      <c r="C1" s="7"/>
      <c r="D1" s="7"/>
      <c r="E1" s="7" t="s">
        <v>0</v>
      </c>
      <c r="F1" s="7"/>
    </row>
    <row r="2" spans="1:23" ht="15" customHeight="1" x14ac:dyDescent="0.2">
      <c r="A2" s="8"/>
      <c r="C2" s="48">
        <v>2018</v>
      </c>
      <c r="D2" s="48">
        <v>2018</v>
      </c>
      <c r="E2" s="48">
        <v>2018</v>
      </c>
      <c r="F2" s="48"/>
      <c r="G2" s="48">
        <v>2019</v>
      </c>
      <c r="H2" s="48">
        <v>2019</v>
      </c>
      <c r="I2" s="48">
        <v>2019</v>
      </c>
      <c r="J2" s="48">
        <v>2019</v>
      </c>
      <c r="K2" s="48">
        <v>2019</v>
      </c>
      <c r="L2" s="48">
        <v>2019</v>
      </c>
      <c r="M2" s="48">
        <v>2019</v>
      </c>
      <c r="N2" s="48">
        <v>2019</v>
      </c>
      <c r="O2" s="48">
        <v>2019</v>
      </c>
      <c r="P2" s="48">
        <v>2019</v>
      </c>
      <c r="Q2" s="48">
        <v>2019</v>
      </c>
      <c r="R2" s="48">
        <v>2019</v>
      </c>
      <c r="V2" s="8" t="s">
        <v>1</v>
      </c>
    </row>
    <row r="3" spans="1:23" ht="15" customHeight="1" x14ac:dyDescent="0.2">
      <c r="A3" s="75"/>
      <c r="C3" s="437" t="s">
        <v>2</v>
      </c>
      <c r="D3" s="437" t="s">
        <v>3</v>
      </c>
      <c r="E3" s="437" t="s">
        <v>4</v>
      </c>
      <c r="F3" s="437"/>
      <c r="G3" s="437" t="s">
        <v>5</v>
      </c>
      <c r="H3" s="437" t="s">
        <v>6</v>
      </c>
      <c r="I3" s="437" t="s">
        <v>7</v>
      </c>
      <c r="J3" s="437" t="s">
        <v>8</v>
      </c>
      <c r="K3" s="437" t="s">
        <v>9</v>
      </c>
      <c r="L3" s="437" t="s">
        <v>10</v>
      </c>
      <c r="M3" s="437" t="s">
        <v>11</v>
      </c>
      <c r="N3" s="437" t="s">
        <v>12</v>
      </c>
      <c r="O3" s="437" t="s">
        <v>13</v>
      </c>
      <c r="P3" s="437" t="s">
        <v>2</v>
      </c>
      <c r="Q3" s="437" t="s">
        <v>3</v>
      </c>
      <c r="R3" s="437" t="s">
        <v>4</v>
      </c>
      <c r="T3" s="437" t="s">
        <v>14</v>
      </c>
      <c r="V3" s="8" t="s">
        <v>15</v>
      </c>
    </row>
    <row r="4" spans="1:23" ht="15" hidden="1" customHeight="1" x14ac:dyDescent="0.2">
      <c r="A4" s="8" t="s">
        <v>16</v>
      </c>
      <c r="C4" s="3" t="e">
        <f>+#REF!</f>
        <v>#REF!</v>
      </c>
      <c r="D4" s="3" t="e">
        <f>+#REF!</f>
        <v>#REF!</v>
      </c>
      <c r="E4" s="3" t="e">
        <f>+#REF!</f>
        <v>#REF!</v>
      </c>
      <c r="F4" s="437"/>
      <c r="G4" s="81" t="e">
        <f>#REF!</f>
        <v>#REF!</v>
      </c>
      <c r="H4" s="81" t="e">
        <f>#REF!</f>
        <v>#REF!</v>
      </c>
      <c r="I4" s="81" t="e">
        <f>#REF!</f>
        <v>#REF!</v>
      </c>
      <c r="J4" s="81" t="e">
        <f>#REF!</f>
        <v>#REF!</v>
      </c>
      <c r="K4" s="81" t="e">
        <f>#REF!</f>
        <v>#REF!</v>
      </c>
      <c r="L4" s="81" t="e">
        <f>#REF!</f>
        <v>#REF!</v>
      </c>
      <c r="M4" s="81" t="e">
        <f>#REF!</f>
        <v>#REF!</v>
      </c>
      <c r="N4" s="81" t="e">
        <f>#REF!</f>
        <v>#REF!</v>
      </c>
      <c r="O4" s="81" t="e">
        <f>#REF!</f>
        <v>#REF!</v>
      </c>
      <c r="P4" s="81" t="e">
        <f>#REF!</f>
        <v>#REF!</v>
      </c>
      <c r="Q4" s="81" t="e">
        <f>#REF!</f>
        <v>#REF!</v>
      </c>
      <c r="R4" s="81" t="e">
        <f>#REF!</f>
        <v>#REF!</v>
      </c>
      <c r="S4" s="36"/>
      <c r="T4" s="81" t="e">
        <f>SUM(G4:R4)</f>
        <v>#REF!</v>
      </c>
      <c r="V4" s="8" t="s">
        <v>17</v>
      </c>
    </row>
    <row r="5" spans="1:23" ht="15" hidden="1" customHeight="1" x14ac:dyDescent="0.2">
      <c r="A5" s="8" t="s">
        <v>18</v>
      </c>
      <c r="C5" s="3" t="e">
        <f>+#REF!</f>
        <v>#REF!</v>
      </c>
      <c r="D5" s="3" t="e">
        <f>+#REF!</f>
        <v>#REF!</v>
      </c>
      <c r="E5" s="3" t="e">
        <f>+#REF!</f>
        <v>#REF!</v>
      </c>
      <c r="F5" s="7"/>
      <c r="G5" s="81" t="e">
        <f>#REF!</f>
        <v>#REF!</v>
      </c>
      <c r="H5" s="81" t="e">
        <f>#REF!</f>
        <v>#REF!</v>
      </c>
      <c r="I5" s="81" t="e">
        <f>#REF!</f>
        <v>#REF!</v>
      </c>
      <c r="J5" s="81" t="e">
        <f>#REF!</f>
        <v>#REF!</v>
      </c>
      <c r="K5" s="81" t="e">
        <f>#REF!</f>
        <v>#REF!</v>
      </c>
      <c r="L5" s="81" t="e">
        <f>#REF!</f>
        <v>#REF!</v>
      </c>
      <c r="M5" s="81" t="e">
        <f>#REF!</f>
        <v>#REF!</v>
      </c>
      <c r="N5" s="81" t="e">
        <f>#REF!</f>
        <v>#REF!</v>
      </c>
      <c r="O5" s="81" t="e">
        <f>#REF!</f>
        <v>#REF!</v>
      </c>
      <c r="P5" s="81" t="e">
        <f>#REF!</f>
        <v>#REF!</v>
      </c>
      <c r="Q5" s="81" t="e">
        <f>#REF!</f>
        <v>#REF!</v>
      </c>
      <c r="R5" s="81" t="e">
        <f>#REF!</f>
        <v>#REF!</v>
      </c>
      <c r="S5" s="36"/>
      <c r="T5" s="81" t="e">
        <f>SUM(G5:R5)</f>
        <v>#REF!</v>
      </c>
      <c r="V5" s="8" t="s">
        <v>19</v>
      </c>
    </row>
    <row r="6" spans="1:23" ht="15" hidden="1" customHeight="1" x14ac:dyDescent="0.2">
      <c r="A6" s="8" t="s">
        <v>20</v>
      </c>
      <c r="C6" s="3" t="e">
        <f>+#REF!</f>
        <v>#REF!</v>
      </c>
      <c r="D6" s="3" t="e">
        <f>+#REF!</f>
        <v>#REF!</v>
      </c>
      <c r="E6" s="3" t="e">
        <f>+#REF!</f>
        <v>#REF!</v>
      </c>
      <c r="F6" s="7"/>
      <c r="G6" s="81" t="e">
        <f>#REF!</f>
        <v>#REF!</v>
      </c>
      <c r="H6" s="81" t="e">
        <f>#REF!</f>
        <v>#REF!</v>
      </c>
      <c r="I6" s="81" t="e">
        <f>#REF!</f>
        <v>#REF!</v>
      </c>
      <c r="J6" s="81" t="e">
        <f>#REF!</f>
        <v>#REF!</v>
      </c>
      <c r="K6" s="81" t="e">
        <f>#REF!</f>
        <v>#REF!</v>
      </c>
      <c r="L6" s="81" t="e">
        <f>#REF!</f>
        <v>#REF!</v>
      </c>
      <c r="M6" s="81" t="e">
        <f>#REF!</f>
        <v>#REF!</v>
      </c>
      <c r="N6" s="81" t="e">
        <f>#REF!</f>
        <v>#REF!</v>
      </c>
      <c r="O6" s="81" t="e">
        <f>#REF!</f>
        <v>#REF!</v>
      </c>
      <c r="P6" s="81" t="e">
        <f>#REF!</f>
        <v>#REF!</v>
      </c>
      <c r="Q6" s="81" t="e">
        <f>#REF!</f>
        <v>#REF!</v>
      </c>
      <c r="R6" s="81" t="e">
        <f>#REF!</f>
        <v>#REF!</v>
      </c>
      <c r="S6" s="36"/>
      <c r="T6" s="81" t="e">
        <f t="shared" ref="T6" si="0">SUM(G6:R6)</f>
        <v>#REF!</v>
      </c>
    </row>
    <row r="7" spans="1:23" ht="15" hidden="1" customHeight="1" x14ac:dyDescent="0.2">
      <c r="A7" s="8" t="s">
        <v>21</v>
      </c>
      <c r="C7" s="3"/>
      <c r="D7" s="3"/>
      <c r="E7" s="3"/>
      <c r="F7" s="7"/>
      <c r="G7" s="81" t="e">
        <f>#REF!</f>
        <v>#REF!</v>
      </c>
      <c r="H7" s="81" t="e">
        <f>#REF!</f>
        <v>#REF!</v>
      </c>
      <c r="I7" s="81" t="e">
        <f>#REF!</f>
        <v>#REF!</v>
      </c>
      <c r="J7" s="81" t="e">
        <f>#REF!</f>
        <v>#REF!</v>
      </c>
      <c r="K7" s="81" t="e">
        <f>#REF!</f>
        <v>#REF!</v>
      </c>
      <c r="L7" s="81" t="e">
        <f>#REF!</f>
        <v>#REF!</v>
      </c>
      <c r="M7" s="81" t="e">
        <f>#REF!</f>
        <v>#REF!</v>
      </c>
      <c r="N7" s="81" t="e">
        <f>#REF!</f>
        <v>#REF!</v>
      </c>
      <c r="O7" s="81" t="e">
        <f>#REF!</f>
        <v>#REF!</v>
      </c>
      <c r="P7" s="81" t="e">
        <f>#REF!</f>
        <v>#REF!</v>
      </c>
      <c r="Q7" s="81" t="e">
        <f>#REF!</f>
        <v>#REF!</v>
      </c>
      <c r="R7" s="81" t="e">
        <f>#REF!</f>
        <v>#REF!</v>
      </c>
      <c r="S7" s="36"/>
      <c r="T7" s="81" t="e">
        <f>SUM(G7:R7)</f>
        <v>#REF!</v>
      </c>
    </row>
    <row r="8" spans="1:23" ht="15" hidden="1" customHeight="1" x14ac:dyDescent="0.2">
      <c r="A8" s="5" t="s">
        <v>22</v>
      </c>
      <c r="C8" s="9" t="e">
        <f>SUM(C4:C6)</f>
        <v>#REF!</v>
      </c>
      <c r="D8" s="9" t="e">
        <f t="shared" ref="D8:E8" si="1">SUM(D4:D6)</f>
        <v>#REF!</v>
      </c>
      <c r="E8" s="9" t="e">
        <f t="shared" si="1"/>
        <v>#REF!</v>
      </c>
      <c r="F8" s="2"/>
      <c r="G8" s="47" t="e">
        <f>SUM(G4:G7)</f>
        <v>#REF!</v>
      </c>
      <c r="H8" s="47" t="e">
        <f t="shared" ref="H8:R8" si="2">SUM(H4:H7)</f>
        <v>#REF!</v>
      </c>
      <c r="I8" s="47" t="e">
        <f t="shared" si="2"/>
        <v>#REF!</v>
      </c>
      <c r="J8" s="47" t="e">
        <f t="shared" si="2"/>
        <v>#REF!</v>
      </c>
      <c r="K8" s="47" t="e">
        <f t="shared" si="2"/>
        <v>#REF!</v>
      </c>
      <c r="L8" s="47" t="e">
        <f t="shared" si="2"/>
        <v>#REF!</v>
      </c>
      <c r="M8" s="47" t="e">
        <f t="shared" si="2"/>
        <v>#REF!</v>
      </c>
      <c r="N8" s="47" t="e">
        <f t="shared" si="2"/>
        <v>#REF!</v>
      </c>
      <c r="O8" s="47" t="e">
        <f t="shared" si="2"/>
        <v>#REF!</v>
      </c>
      <c r="P8" s="47" t="e">
        <f t="shared" si="2"/>
        <v>#REF!</v>
      </c>
      <c r="Q8" s="47" t="e">
        <f t="shared" si="2"/>
        <v>#REF!</v>
      </c>
      <c r="R8" s="47" t="e">
        <f t="shared" si="2"/>
        <v>#REF!</v>
      </c>
      <c r="S8" s="36"/>
      <c r="T8" s="47" t="e">
        <f>SUM(T4:T7)</f>
        <v>#REF!</v>
      </c>
    </row>
    <row r="9" spans="1:23" ht="15" hidden="1" customHeight="1" x14ac:dyDescent="0.2">
      <c r="A9" s="5"/>
      <c r="C9" s="76"/>
      <c r="D9" s="76"/>
      <c r="E9" s="76"/>
      <c r="F9" s="2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36"/>
      <c r="T9" s="55"/>
    </row>
    <row r="10" spans="1:23" ht="15" hidden="1" customHeight="1" x14ac:dyDescent="0.2">
      <c r="A10" s="77" t="s">
        <v>23</v>
      </c>
      <c r="C10" s="437"/>
      <c r="D10" s="437"/>
      <c r="E10" s="437"/>
      <c r="F10" s="437"/>
      <c r="G10" s="90">
        <v>399030.99999999994</v>
      </c>
      <c r="H10" s="90">
        <v>397218</v>
      </c>
      <c r="I10" s="90">
        <v>356983</v>
      </c>
      <c r="J10" s="90">
        <v>357755.07499999995</v>
      </c>
      <c r="K10" s="82"/>
      <c r="L10" s="82"/>
      <c r="M10" s="82"/>
      <c r="N10" s="82"/>
      <c r="O10" s="82"/>
      <c r="P10" s="82"/>
      <c r="Q10" s="82"/>
      <c r="R10" s="82"/>
      <c r="S10" s="36"/>
      <c r="T10" s="82">
        <f>SUM(G10:S10)</f>
        <v>1510987.075</v>
      </c>
    </row>
    <row r="11" spans="1:23" ht="15" customHeight="1" x14ac:dyDescent="0.2">
      <c r="A11" s="75" t="s">
        <v>24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T11" s="3"/>
    </row>
    <row r="12" spans="1:23" ht="15" customHeight="1" x14ac:dyDescent="0.2">
      <c r="A12" s="8" t="s">
        <v>16</v>
      </c>
      <c r="C12" s="3" t="e">
        <f>+#REF!</f>
        <v>#REF!</v>
      </c>
      <c r="D12" s="3" t="e">
        <f>+#REF!</f>
        <v>#REF!</v>
      </c>
      <c r="E12" s="3" t="e">
        <f>+#REF!</f>
        <v>#REF!</v>
      </c>
      <c r="F12" s="3"/>
      <c r="G12" s="81" t="e">
        <f>#REF!</f>
        <v>#REF!</v>
      </c>
      <c r="H12" s="81" t="e">
        <f>#REF!</f>
        <v>#REF!</v>
      </c>
      <c r="I12" s="81" t="e">
        <f>#REF!</f>
        <v>#REF!</v>
      </c>
      <c r="J12" s="81" t="e">
        <f>#REF!</f>
        <v>#REF!</v>
      </c>
      <c r="K12" s="81" t="e">
        <f>#REF!</f>
        <v>#REF!</v>
      </c>
      <c r="L12" s="81" t="e">
        <f>#REF!</f>
        <v>#REF!</v>
      </c>
      <c r="M12" s="81" t="e">
        <f>#REF!</f>
        <v>#REF!</v>
      </c>
      <c r="N12" s="81" t="e">
        <f>#REF!</f>
        <v>#REF!</v>
      </c>
      <c r="O12" s="81" t="e">
        <f>#REF!</f>
        <v>#REF!</v>
      </c>
      <c r="P12" s="81" t="e">
        <f>#REF!</f>
        <v>#REF!</v>
      </c>
      <c r="Q12" s="81" t="e">
        <f>#REF!</f>
        <v>#REF!</v>
      </c>
      <c r="R12" s="81" t="e">
        <f>#REF!</f>
        <v>#REF!</v>
      </c>
      <c r="S12" s="36"/>
      <c r="T12" s="81" t="e">
        <f t="shared" ref="T12:T14" si="3">SUM(G12:R12)</f>
        <v>#REF!</v>
      </c>
    </row>
    <row r="13" spans="1:23" ht="15" customHeight="1" x14ac:dyDescent="0.2">
      <c r="A13" s="8" t="s">
        <v>18</v>
      </c>
      <c r="C13" s="3" t="e">
        <f>+#REF!</f>
        <v>#REF!</v>
      </c>
      <c r="D13" s="3" t="e">
        <f>+#REF!</f>
        <v>#REF!</v>
      </c>
      <c r="E13" s="3" t="e">
        <f>+#REF!</f>
        <v>#REF!</v>
      </c>
      <c r="F13" s="3"/>
      <c r="G13" s="81" t="e">
        <f>#REF!</f>
        <v>#REF!</v>
      </c>
      <c r="H13" s="81" t="e">
        <f>#REF!</f>
        <v>#REF!</v>
      </c>
      <c r="I13" s="81" t="e">
        <f>#REF!</f>
        <v>#REF!</v>
      </c>
      <c r="J13" s="81" t="e">
        <f>#REF!</f>
        <v>#REF!</v>
      </c>
      <c r="K13" s="81" t="e">
        <f>#REF!</f>
        <v>#REF!</v>
      </c>
      <c r="L13" s="81" t="e">
        <f>#REF!</f>
        <v>#REF!</v>
      </c>
      <c r="M13" s="81" t="e">
        <f>#REF!</f>
        <v>#REF!</v>
      </c>
      <c r="N13" s="81" t="e">
        <f>#REF!</f>
        <v>#REF!</v>
      </c>
      <c r="O13" s="81" t="e">
        <f>#REF!</f>
        <v>#REF!</v>
      </c>
      <c r="P13" s="81" t="e">
        <f>#REF!</f>
        <v>#REF!</v>
      </c>
      <c r="Q13" s="81" t="e">
        <f>#REF!</f>
        <v>#REF!</v>
      </c>
      <c r="R13" s="81" t="e">
        <f>#REF!</f>
        <v>#REF!</v>
      </c>
      <c r="S13" s="36"/>
      <c r="T13" s="81" t="e">
        <f t="shared" si="3"/>
        <v>#REF!</v>
      </c>
    </row>
    <row r="14" spans="1:23" ht="15" customHeight="1" x14ac:dyDescent="0.2">
      <c r="A14" s="8" t="s">
        <v>20</v>
      </c>
      <c r="C14" s="3" t="e">
        <f>+#REF!</f>
        <v>#REF!</v>
      </c>
      <c r="D14" s="3" t="e">
        <f>+#REF!</f>
        <v>#REF!</v>
      </c>
      <c r="E14" s="3" t="e">
        <f>+#REF!</f>
        <v>#REF!</v>
      </c>
      <c r="F14" s="3"/>
      <c r="G14" s="81" t="e">
        <f>#REF!</f>
        <v>#REF!</v>
      </c>
      <c r="H14" s="81" t="e">
        <f>#REF!</f>
        <v>#REF!</v>
      </c>
      <c r="I14" s="81" t="e">
        <f>#REF!</f>
        <v>#REF!</v>
      </c>
      <c r="J14" s="81" t="e">
        <f>#REF!</f>
        <v>#REF!</v>
      </c>
      <c r="K14" s="81" t="e">
        <f>#REF!</f>
        <v>#REF!</v>
      </c>
      <c r="L14" s="81" t="e">
        <f>#REF!</f>
        <v>#REF!</v>
      </c>
      <c r="M14" s="81" t="e">
        <f>#REF!</f>
        <v>#REF!</v>
      </c>
      <c r="N14" s="81" t="e">
        <f>#REF!</f>
        <v>#REF!</v>
      </c>
      <c r="O14" s="81" t="e">
        <f>#REF!</f>
        <v>#REF!</v>
      </c>
      <c r="P14" s="81" t="e">
        <f>#REF!</f>
        <v>#REF!</v>
      </c>
      <c r="Q14" s="81" t="e">
        <f>#REF!</f>
        <v>#REF!</v>
      </c>
      <c r="R14" s="81" t="e">
        <f>#REF!</f>
        <v>#REF!</v>
      </c>
      <c r="S14" s="36"/>
      <c r="T14" s="81" t="e">
        <f t="shared" si="3"/>
        <v>#REF!</v>
      </c>
    </row>
    <row r="15" spans="1:23" ht="15" hidden="1" customHeight="1" x14ac:dyDescent="0.2">
      <c r="A15" s="8" t="s">
        <v>21</v>
      </c>
      <c r="C15" s="3"/>
      <c r="D15" s="3"/>
      <c r="E15" s="3"/>
      <c r="F15" s="3"/>
      <c r="G15" s="81" t="e">
        <f>#REF!</f>
        <v>#REF!</v>
      </c>
      <c r="H15" s="81" t="e">
        <f>#REF!</f>
        <v>#REF!</v>
      </c>
      <c r="I15" s="81" t="e">
        <f>#REF!</f>
        <v>#REF!</v>
      </c>
      <c r="J15" s="81" t="e">
        <f>#REF!</f>
        <v>#REF!</v>
      </c>
      <c r="K15" s="81" t="e">
        <f>#REF!</f>
        <v>#REF!</v>
      </c>
      <c r="L15" s="81" t="e">
        <f>#REF!</f>
        <v>#REF!</v>
      </c>
      <c r="M15" s="81" t="e">
        <f>#REF!</f>
        <v>#REF!</v>
      </c>
      <c r="N15" s="81" t="e">
        <f>#REF!</f>
        <v>#REF!</v>
      </c>
      <c r="O15" s="81" t="e">
        <f>#REF!</f>
        <v>#REF!</v>
      </c>
      <c r="P15" s="81" t="e">
        <f>#REF!</f>
        <v>#REF!</v>
      </c>
      <c r="Q15" s="81" t="e">
        <f>#REF!</f>
        <v>#REF!</v>
      </c>
      <c r="R15" s="81" t="e">
        <f>#REF!</f>
        <v>#REF!</v>
      </c>
      <c r="S15" s="36"/>
      <c r="T15" s="81" t="e">
        <f>SUM(G15:R15)</f>
        <v>#REF!</v>
      </c>
    </row>
    <row r="16" spans="1:23" ht="15" customHeight="1" x14ac:dyDescent="0.2">
      <c r="A16" s="5" t="s">
        <v>25</v>
      </c>
      <c r="C16" s="9" t="e">
        <f>SUM(C12:C14)</f>
        <v>#REF!</v>
      </c>
      <c r="D16" s="9" t="e">
        <f t="shared" ref="D16:E16" si="4">SUM(D12:D14)</f>
        <v>#REF!</v>
      </c>
      <c r="E16" s="9" t="e">
        <f t="shared" si="4"/>
        <v>#REF!</v>
      </c>
      <c r="F16" s="3"/>
      <c r="G16" s="145" t="e">
        <f>SUM(G12:G14)</f>
        <v>#REF!</v>
      </c>
      <c r="H16" s="145" t="e">
        <f t="shared" ref="H16:R16" si="5">SUM(H12:H14)</f>
        <v>#REF!</v>
      </c>
      <c r="I16" s="145" t="e">
        <f t="shared" si="5"/>
        <v>#REF!</v>
      </c>
      <c r="J16" s="145" t="e">
        <f t="shared" si="5"/>
        <v>#REF!</v>
      </c>
      <c r="K16" s="145" t="e">
        <f t="shared" si="5"/>
        <v>#REF!</v>
      </c>
      <c r="L16" s="145" t="e">
        <f t="shared" si="5"/>
        <v>#REF!</v>
      </c>
      <c r="M16" s="145" t="e">
        <f t="shared" si="5"/>
        <v>#REF!</v>
      </c>
      <c r="N16" s="145" t="e">
        <f t="shared" si="5"/>
        <v>#REF!</v>
      </c>
      <c r="O16" s="145" t="e">
        <f t="shared" si="5"/>
        <v>#REF!</v>
      </c>
      <c r="P16" s="145" t="e">
        <f t="shared" si="5"/>
        <v>#REF!</v>
      </c>
      <c r="Q16" s="145" t="e">
        <f t="shared" si="5"/>
        <v>#REF!</v>
      </c>
      <c r="R16" s="145" t="e">
        <f t="shared" si="5"/>
        <v>#REF!</v>
      </c>
      <c r="S16" s="36"/>
      <c r="T16" s="145" t="e">
        <f>SUM(T12:T14)</f>
        <v>#REF!</v>
      </c>
      <c r="V16" s="36">
        <f>5250000</f>
        <v>5250000</v>
      </c>
      <c r="W16" s="36" t="e">
        <f>V16-T16</f>
        <v>#REF!</v>
      </c>
    </row>
    <row r="17" spans="1:27" ht="15" customHeight="1" x14ac:dyDescent="0.2">
      <c r="A17" s="5"/>
      <c r="C17" s="76"/>
      <c r="D17" s="76"/>
      <c r="E17" s="76"/>
      <c r="F17" s="3"/>
      <c r="G17"/>
      <c r="H17"/>
      <c r="I17"/>
      <c r="J17"/>
      <c r="K17"/>
      <c r="L17"/>
      <c r="M17"/>
      <c r="N17"/>
      <c r="O17"/>
      <c r="P17"/>
      <c r="Q17"/>
      <c r="R17"/>
      <c r="S17" s="36"/>
      <c r="T17" s="55"/>
      <c r="V17" s="36"/>
      <c r="W17" s="36"/>
    </row>
    <row r="18" spans="1:27" ht="15" customHeight="1" x14ac:dyDescent="0.2">
      <c r="A18" s="5"/>
      <c r="C18" s="76"/>
      <c r="D18" s="76"/>
      <c r="E18" s="76"/>
      <c r="F18" s="3"/>
      <c r="G18"/>
      <c r="H18"/>
      <c r="I18"/>
      <c r="J18"/>
      <c r="K18"/>
      <c r="L18"/>
      <c r="M18"/>
      <c r="N18"/>
      <c r="O18"/>
      <c r="P18"/>
      <c r="Q18"/>
      <c r="R18"/>
      <c r="S18" s="36"/>
      <c r="T18" s="55"/>
      <c r="V18" s="36"/>
      <c r="W18" s="36"/>
    </row>
    <row r="19" spans="1:27" ht="15" customHeight="1" x14ac:dyDescent="0.2">
      <c r="A19" s="75" t="s">
        <v>26</v>
      </c>
    </row>
    <row r="20" spans="1:27" ht="15" customHeight="1" x14ac:dyDescent="0.2">
      <c r="A20" s="8" t="s">
        <v>16</v>
      </c>
      <c r="G20" s="81" t="e">
        <f>#REF!</f>
        <v>#REF!</v>
      </c>
      <c r="H20" s="81" t="e">
        <f>#REF!</f>
        <v>#REF!</v>
      </c>
      <c r="I20" s="81" t="e">
        <f>#REF!</f>
        <v>#REF!</v>
      </c>
      <c r="J20" s="81" t="e">
        <f>#REF!</f>
        <v>#REF!</v>
      </c>
      <c r="K20" s="81" t="e">
        <f>#REF!</f>
        <v>#REF!</v>
      </c>
      <c r="L20" s="81" t="e">
        <f>#REF!</f>
        <v>#REF!</v>
      </c>
      <c r="M20" s="81" t="e">
        <f>#REF!</f>
        <v>#REF!</v>
      </c>
      <c r="N20" s="81" t="e">
        <f>#REF!</f>
        <v>#REF!</v>
      </c>
      <c r="O20" s="81" t="e">
        <f>#REF!</f>
        <v>#REF!</v>
      </c>
      <c r="P20" s="81" t="e">
        <f>#REF!</f>
        <v>#REF!</v>
      </c>
      <c r="Q20" s="81" t="e">
        <f>#REF!</f>
        <v>#REF!</v>
      </c>
      <c r="R20" s="81" t="e">
        <f>#REF!</f>
        <v>#REF!</v>
      </c>
      <c r="S20" s="36"/>
      <c r="T20" s="36" t="e">
        <f>SUM(G20:R20)</f>
        <v>#REF!</v>
      </c>
      <c r="AA20" s="1">
        <v>1.8</v>
      </c>
    </row>
    <row r="21" spans="1:27" ht="15" customHeight="1" x14ac:dyDescent="0.2">
      <c r="A21" s="8" t="s">
        <v>18</v>
      </c>
      <c r="G21" s="81" t="e">
        <f>#REF!</f>
        <v>#REF!</v>
      </c>
      <c r="H21" s="81" t="e">
        <f>#REF!</f>
        <v>#REF!</v>
      </c>
      <c r="I21" s="81" t="e">
        <f>#REF!</f>
        <v>#REF!</v>
      </c>
      <c r="J21" s="81" t="e">
        <f>#REF!</f>
        <v>#REF!</v>
      </c>
      <c r="K21" s="81" t="e">
        <f>#REF!</f>
        <v>#REF!</v>
      </c>
      <c r="L21" s="81" t="e">
        <f>#REF!</f>
        <v>#REF!</v>
      </c>
      <c r="M21" s="81" t="e">
        <f>#REF!</f>
        <v>#REF!</v>
      </c>
      <c r="N21" s="81" t="e">
        <f>#REF!</f>
        <v>#REF!</v>
      </c>
      <c r="O21" s="81" t="e">
        <f>#REF!</f>
        <v>#REF!</v>
      </c>
      <c r="P21" s="81" t="e">
        <f>#REF!</f>
        <v>#REF!</v>
      </c>
      <c r="Q21" s="81" t="e">
        <f>#REF!</f>
        <v>#REF!</v>
      </c>
      <c r="R21" s="81" t="e">
        <f>#REF!</f>
        <v>#REF!</v>
      </c>
      <c r="S21" s="36"/>
      <c r="T21" s="36" t="e">
        <f t="shared" ref="T21:T22" si="6">SUM(G21:R21)</f>
        <v>#REF!</v>
      </c>
      <c r="AA21" s="1">
        <v>2</v>
      </c>
    </row>
    <row r="22" spans="1:27" ht="15" customHeight="1" x14ac:dyDescent="0.2">
      <c r="A22" s="8" t="s">
        <v>20</v>
      </c>
      <c r="G22" s="81" t="e">
        <f>#REF!</f>
        <v>#REF!</v>
      </c>
      <c r="H22" s="81" t="e">
        <f>#REF!</f>
        <v>#REF!</v>
      </c>
      <c r="I22" s="81" t="e">
        <f>#REF!</f>
        <v>#REF!</v>
      </c>
      <c r="J22" s="81" t="e">
        <f>#REF!</f>
        <v>#REF!</v>
      </c>
      <c r="K22" s="81" t="e">
        <f>#REF!</f>
        <v>#REF!</v>
      </c>
      <c r="L22" s="81" t="e">
        <f>#REF!</f>
        <v>#REF!</v>
      </c>
      <c r="M22" s="81" t="e">
        <f>#REF!</f>
        <v>#REF!</v>
      </c>
      <c r="N22" s="81" t="e">
        <f>#REF!</f>
        <v>#REF!</v>
      </c>
      <c r="O22" s="81" t="e">
        <f>#REF!</f>
        <v>#REF!</v>
      </c>
      <c r="P22" s="81" t="e">
        <f>#REF!</f>
        <v>#REF!</v>
      </c>
      <c r="Q22" s="81" t="e">
        <f>#REF!</f>
        <v>#REF!</v>
      </c>
      <c r="R22" s="81" t="e">
        <f>#REF!</f>
        <v>#REF!</v>
      </c>
      <c r="S22" s="36"/>
      <c r="T22" s="36" t="e">
        <f t="shared" si="6"/>
        <v>#REF!</v>
      </c>
      <c r="AA22" s="1">
        <v>1.6</v>
      </c>
    </row>
    <row r="23" spans="1:27" ht="15" hidden="1" customHeight="1" x14ac:dyDescent="0.2">
      <c r="A23" s="8" t="s">
        <v>21</v>
      </c>
      <c r="G23" s="81" t="e">
        <f>#REF!</f>
        <v>#REF!</v>
      </c>
      <c r="H23" s="81" t="e">
        <f>#REF!</f>
        <v>#REF!</v>
      </c>
      <c r="I23" s="81" t="e">
        <f>#REF!</f>
        <v>#REF!</v>
      </c>
      <c r="J23" s="81" t="e">
        <f>#REF!</f>
        <v>#REF!</v>
      </c>
      <c r="K23" s="81" t="e">
        <f>#REF!</f>
        <v>#REF!</v>
      </c>
      <c r="L23" s="81" t="e">
        <f>#REF!</f>
        <v>#REF!</v>
      </c>
      <c r="M23" s="81" t="e">
        <f>#REF!</f>
        <v>#REF!</v>
      </c>
      <c r="N23" s="81" t="e">
        <f>#REF!</f>
        <v>#REF!</v>
      </c>
      <c r="O23" s="81" t="e">
        <f>#REF!</f>
        <v>#REF!</v>
      </c>
      <c r="P23" s="81" t="e">
        <f>#REF!</f>
        <v>#REF!</v>
      </c>
      <c r="Q23" s="81" t="e">
        <f>#REF!</f>
        <v>#REF!</v>
      </c>
      <c r="R23" s="81" t="e">
        <f>#REF!</f>
        <v>#REF!</v>
      </c>
      <c r="S23" s="36"/>
      <c r="T23" s="36" t="e">
        <f>SUM(G23:R23)</f>
        <v>#REF!</v>
      </c>
    </row>
    <row r="24" spans="1:27" ht="15" customHeight="1" x14ac:dyDescent="0.2">
      <c r="A24" s="5" t="s">
        <v>27</v>
      </c>
      <c r="G24" s="47" t="e">
        <f>SUM(G20:G22)</f>
        <v>#REF!</v>
      </c>
      <c r="H24" s="47" t="e">
        <f t="shared" ref="H24:R24" si="7">SUM(H20:H22)</f>
        <v>#REF!</v>
      </c>
      <c r="I24" s="47" t="e">
        <f t="shared" si="7"/>
        <v>#REF!</v>
      </c>
      <c r="J24" s="47" t="e">
        <f t="shared" si="7"/>
        <v>#REF!</v>
      </c>
      <c r="K24" s="47" t="e">
        <f t="shared" si="7"/>
        <v>#REF!</v>
      </c>
      <c r="L24" s="47" t="e">
        <f t="shared" si="7"/>
        <v>#REF!</v>
      </c>
      <c r="M24" s="47" t="e">
        <f t="shared" si="7"/>
        <v>#REF!</v>
      </c>
      <c r="N24" s="47" t="e">
        <f t="shared" si="7"/>
        <v>#REF!</v>
      </c>
      <c r="O24" s="47" t="e">
        <f t="shared" si="7"/>
        <v>#REF!</v>
      </c>
      <c r="P24" s="47" t="e">
        <f t="shared" si="7"/>
        <v>#REF!</v>
      </c>
      <c r="Q24" s="47" t="e">
        <f t="shared" si="7"/>
        <v>#REF!</v>
      </c>
      <c r="R24" s="47" t="e">
        <f t="shared" si="7"/>
        <v>#REF!</v>
      </c>
      <c r="S24" s="36"/>
      <c r="T24" s="36" t="e">
        <f>SUM(T20:T22)</f>
        <v>#REF!</v>
      </c>
      <c r="AA24" s="1">
        <f>SUM(AA20:AA22)</f>
        <v>5.4</v>
      </c>
    </row>
    <row r="25" spans="1:27" ht="15" customHeight="1" x14ac:dyDescent="0.2">
      <c r="L25" s="4"/>
      <c r="T25" s="36"/>
    </row>
    <row r="26" spans="1:27" ht="15" customHeight="1" x14ac:dyDescent="0.2">
      <c r="A26" s="75" t="s">
        <v>28</v>
      </c>
    </row>
    <row r="27" spans="1:27" ht="15" customHeight="1" x14ac:dyDescent="0.2">
      <c r="A27" s="8" t="s">
        <v>16</v>
      </c>
      <c r="G27" s="81" t="e">
        <f>#REF!</f>
        <v>#REF!</v>
      </c>
      <c r="H27" s="81" t="e">
        <f>#REF!</f>
        <v>#REF!</v>
      </c>
      <c r="I27" s="81" t="e">
        <f>#REF!</f>
        <v>#REF!</v>
      </c>
      <c r="J27" s="81" t="e">
        <f>#REF!</f>
        <v>#REF!</v>
      </c>
      <c r="K27" s="81" t="e">
        <f>#REF!</f>
        <v>#REF!</v>
      </c>
      <c r="L27" s="81" t="e">
        <f>#REF!</f>
        <v>#REF!</v>
      </c>
      <c r="M27" s="81" t="e">
        <f>#REF!</f>
        <v>#REF!</v>
      </c>
      <c r="N27" s="81" t="e">
        <f>#REF!</f>
        <v>#REF!</v>
      </c>
      <c r="O27" s="81" t="e">
        <f>#REF!-17500</f>
        <v>#REF!</v>
      </c>
      <c r="P27" s="81" t="e">
        <f>#REF!-17500</f>
        <v>#REF!</v>
      </c>
      <c r="Q27" s="81" t="e">
        <f>#REF!-17500</f>
        <v>#REF!</v>
      </c>
      <c r="R27" s="81" t="e">
        <f>#REF!-17500</f>
        <v>#REF!</v>
      </c>
      <c r="S27" s="36"/>
      <c r="T27" s="36" t="e">
        <f>SUM(G27:R27)</f>
        <v>#REF!</v>
      </c>
      <c r="AA27" s="1">
        <v>1.8</v>
      </c>
    </row>
    <row r="28" spans="1:27" ht="15" customHeight="1" x14ac:dyDescent="0.2">
      <c r="A28" s="8" t="s">
        <v>18</v>
      </c>
      <c r="G28" s="81" t="e">
        <f>#REF!</f>
        <v>#REF!</v>
      </c>
      <c r="H28" s="81" t="e">
        <f>#REF!</f>
        <v>#REF!</v>
      </c>
      <c r="I28" s="81" t="e">
        <f>#REF!</f>
        <v>#REF!</v>
      </c>
      <c r="J28" s="81" t="e">
        <f>#REF!</f>
        <v>#REF!</v>
      </c>
      <c r="K28" s="81" t="e">
        <f>#REF!</f>
        <v>#REF!</v>
      </c>
      <c r="L28" s="81" t="e">
        <f>#REF!</f>
        <v>#REF!</v>
      </c>
      <c r="M28" s="81" t="e">
        <f>#REF!</f>
        <v>#REF!</v>
      </c>
      <c r="N28" s="81" t="e">
        <f>#REF!</f>
        <v>#REF!</v>
      </c>
      <c r="O28" s="81" t="e">
        <f>#REF!-30000</f>
        <v>#REF!</v>
      </c>
      <c r="P28" s="81" t="e">
        <f>#REF!-30000</f>
        <v>#REF!</v>
      </c>
      <c r="Q28" s="81" t="e">
        <f>#REF!-30000</f>
        <v>#REF!</v>
      </c>
      <c r="R28" s="81" t="e">
        <f>#REF!-30000</f>
        <v>#REF!</v>
      </c>
      <c r="S28" s="36"/>
      <c r="T28" s="36" t="e">
        <f t="shared" ref="T28:T29" si="8">SUM(G28:R28)</f>
        <v>#REF!</v>
      </c>
      <c r="AA28" s="1">
        <v>2</v>
      </c>
    </row>
    <row r="29" spans="1:27" ht="15" customHeight="1" x14ac:dyDescent="0.2">
      <c r="A29" s="8" t="s">
        <v>20</v>
      </c>
      <c r="G29" s="81" t="e">
        <f>#REF!</f>
        <v>#REF!</v>
      </c>
      <c r="H29" s="81" t="e">
        <f>#REF!</f>
        <v>#REF!</v>
      </c>
      <c r="I29" s="81" t="e">
        <f>#REF!</f>
        <v>#REF!</v>
      </c>
      <c r="J29" s="81" t="e">
        <f>#REF!</f>
        <v>#REF!</v>
      </c>
      <c r="K29" s="81" t="e">
        <f>#REF!</f>
        <v>#REF!</v>
      </c>
      <c r="L29" s="81" t="e">
        <f>#REF!</f>
        <v>#REF!</v>
      </c>
      <c r="M29" s="81" t="e">
        <f>#REF!</f>
        <v>#REF!</v>
      </c>
      <c r="N29" s="81" t="e">
        <f>#REF!</f>
        <v>#REF!</v>
      </c>
      <c r="O29" s="81" t="e">
        <f>#REF!-25000</f>
        <v>#REF!</v>
      </c>
      <c r="P29" s="81" t="e">
        <f>#REF!-25000</f>
        <v>#REF!</v>
      </c>
      <c r="Q29" s="81" t="e">
        <f>#REF!-25000</f>
        <v>#REF!</v>
      </c>
      <c r="R29" s="81" t="e">
        <f>#REF!-25000</f>
        <v>#REF!</v>
      </c>
      <c r="S29" s="36"/>
      <c r="T29" s="36" t="e">
        <f t="shared" si="8"/>
        <v>#REF!</v>
      </c>
      <c r="AA29" s="1">
        <v>1.6</v>
      </c>
    </row>
    <row r="30" spans="1:27" ht="15" hidden="1" customHeight="1" x14ac:dyDescent="0.2">
      <c r="A30" s="8" t="s">
        <v>21</v>
      </c>
      <c r="G30" s="81" t="e">
        <f>#REF!</f>
        <v>#REF!</v>
      </c>
      <c r="H30" s="81" t="e">
        <f>#REF!</f>
        <v>#REF!</v>
      </c>
      <c r="I30" s="81" t="e">
        <f>#REF!</f>
        <v>#REF!</v>
      </c>
      <c r="J30" s="81" t="e">
        <f>#REF!</f>
        <v>#REF!</v>
      </c>
      <c r="K30" s="81" t="e">
        <f>#REF!</f>
        <v>#REF!</v>
      </c>
      <c r="L30" s="81" t="e">
        <f>#REF!</f>
        <v>#REF!</v>
      </c>
      <c r="M30" s="81" t="e">
        <f>#REF!</f>
        <v>#REF!</v>
      </c>
      <c r="N30" s="81" t="e">
        <f>#REF!</f>
        <v>#REF!</v>
      </c>
      <c r="O30" s="81" t="e">
        <f>#REF!</f>
        <v>#REF!</v>
      </c>
      <c r="P30" s="81">
        <f>25000-10000</f>
        <v>15000</v>
      </c>
      <c r="Q30" s="81">
        <f t="shared" ref="Q30:R30" si="9">25000-10000</f>
        <v>15000</v>
      </c>
      <c r="R30" s="81">
        <f t="shared" si="9"/>
        <v>15000</v>
      </c>
      <c r="S30" s="36"/>
      <c r="T30" s="36" t="e">
        <f>SUM(G30:R30)</f>
        <v>#REF!</v>
      </c>
    </row>
    <row r="31" spans="1:27" ht="15" customHeight="1" x14ac:dyDescent="0.2">
      <c r="A31" s="5" t="s">
        <v>27</v>
      </c>
      <c r="G31" s="47" t="e">
        <f>SUM(G27:G29)</f>
        <v>#REF!</v>
      </c>
      <c r="H31" s="47" t="e">
        <f t="shared" ref="H31:R31" si="10">SUM(H27:H29)</f>
        <v>#REF!</v>
      </c>
      <c r="I31" s="47" t="e">
        <f t="shared" si="10"/>
        <v>#REF!</v>
      </c>
      <c r="J31" s="47" t="e">
        <f t="shared" si="10"/>
        <v>#REF!</v>
      </c>
      <c r="K31" s="47" t="e">
        <f t="shared" si="10"/>
        <v>#REF!</v>
      </c>
      <c r="L31" s="47" t="e">
        <f t="shared" si="10"/>
        <v>#REF!</v>
      </c>
      <c r="M31" s="47" t="e">
        <f t="shared" si="10"/>
        <v>#REF!</v>
      </c>
      <c r="N31" s="47" t="e">
        <f t="shared" si="10"/>
        <v>#REF!</v>
      </c>
      <c r="O31" s="47" t="e">
        <f t="shared" si="10"/>
        <v>#REF!</v>
      </c>
      <c r="P31" s="47" t="e">
        <f t="shared" si="10"/>
        <v>#REF!</v>
      </c>
      <c r="Q31" s="47" t="e">
        <f t="shared" si="10"/>
        <v>#REF!</v>
      </c>
      <c r="R31" s="47" t="e">
        <f t="shared" si="10"/>
        <v>#REF!</v>
      </c>
      <c r="S31" s="36"/>
      <c r="T31" s="36" t="e">
        <f>SUM(T27:T30)</f>
        <v>#REF!</v>
      </c>
      <c r="AA31" s="1">
        <f>SUM(AA27:AA29)</f>
        <v>5.4</v>
      </c>
    </row>
    <row r="32" spans="1:27" ht="15" customHeight="1" x14ac:dyDescent="0.2">
      <c r="L32" s="4"/>
      <c r="T32" s="36"/>
    </row>
    <row r="33" spans="1:27" ht="15" customHeight="1" x14ac:dyDescent="0.2">
      <c r="A33" s="75" t="s">
        <v>29</v>
      </c>
    </row>
    <row r="34" spans="1:27" ht="15" customHeight="1" x14ac:dyDescent="0.2">
      <c r="A34" s="8" t="s">
        <v>16</v>
      </c>
      <c r="G34" s="81" t="e">
        <f>G20+G27</f>
        <v>#REF!</v>
      </c>
      <c r="H34" s="81" t="e">
        <f t="shared" ref="H34:R34" si="11">H20+H27</f>
        <v>#REF!</v>
      </c>
      <c r="I34" s="81" t="e">
        <f t="shared" si="11"/>
        <v>#REF!</v>
      </c>
      <c r="J34" s="81" t="e">
        <f t="shared" si="11"/>
        <v>#REF!</v>
      </c>
      <c r="K34" s="81" t="e">
        <f t="shared" si="11"/>
        <v>#REF!</v>
      </c>
      <c r="L34" s="81" t="e">
        <f t="shared" si="11"/>
        <v>#REF!</v>
      </c>
      <c r="M34" s="81" t="e">
        <f t="shared" si="11"/>
        <v>#REF!</v>
      </c>
      <c r="N34" s="81" t="e">
        <f t="shared" si="11"/>
        <v>#REF!</v>
      </c>
      <c r="O34" s="81" t="e">
        <f t="shared" si="11"/>
        <v>#REF!</v>
      </c>
      <c r="P34" s="81" t="e">
        <f t="shared" si="11"/>
        <v>#REF!</v>
      </c>
      <c r="Q34" s="81" t="e">
        <f t="shared" si="11"/>
        <v>#REF!</v>
      </c>
      <c r="R34" s="81" t="e">
        <f t="shared" si="11"/>
        <v>#REF!</v>
      </c>
      <c r="S34" s="36"/>
      <c r="T34" s="36" t="e">
        <f>SUM(G34:R34)</f>
        <v>#REF!</v>
      </c>
      <c r="V34" s="146" t="e">
        <f t="shared" ref="V34:V36" si="12">SUM(M34:R34)/SUM(G34:L34)</f>
        <v>#REF!</v>
      </c>
      <c r="AA34" s="1">
        <v>1.8</v>
      </c>
    </row>
    <row r="35" spans="1:27" ht="15" customHeight="1" x14ac:dyDescent="0.2">
      <c r="A35" s="8" t="s">
        <v>18</v>
      </c>
      <c r="G35" s="81" t="e">
        <f t="shared" ref="G35:R38" si="13">G21+G28</f>
        <v>#REF!</v>
      </c>
      <c r="H35" s="81" t="e">
        <f t="shared" si="13"/>
        <v>#REF!</v>
      </c>
      <c r="I35" s="81" t="e">
        <f t="shared" si="13"/>
        <v>#REF!</v>
      </c>
      <c r="J35" s="81" t="e">
        <f t="shared" si="13"/>
        <v>#REF!</v>
      </c>
      <c r="K35" s="81" t="e">
        <f t="shared" si="13"/>
        <v>#REF!</v>
      </c>
      <c r="L35" s="81" t="e">
        <f t="shared" si="13"/>
        <v>#REF!</v>
      </c>
      <c r="M35" s="81" t="e">
        <f t="shared" si="13"/>
        <v>#REF!</v>
      </c>
      <c r="N35" s="81" t="e">
        <f t="shared" si="13"/>
        <v>#REF!</v>
      </c>
      <c r="O35" s="81" t="e">
        <f t="shared" si="13"/>
        <v>#REF!</v>
      </c>
      <c r="P35" s="81" t="e">
        <f t="shared" si="13"/>
        <v>#REF!</v>
      </c>
      <c r="Q35" s="81" t="e">
        <f t="shared" si="13"/>
        <v>#REF!</v>
      </c>
      <c r="R35" s="81" t="e">
        <f t="shared" si="13"/>
        <v>#REF!</v>
      </c>
      <c r="S35" s="36"/>
      <c r="T35" s="36" t="e">
        <f t="shared" ref="T35:T36" si="14">SUM(G35:R35)</f>
        <v>#REF!</v>
      </c>
      <c r="V35" s="146" t="e">
        <f t="shared" si="12"/>
        <v>#REF!</v>
      </c>
      <c r="AA35" s="1">
        <v>2</v>
      </c>
    </row>
    <row r="36" spans="1:27" ht="15" customHeight="1" x14ac:dyDescent="0.2">
      <c r="A36" s="8" t="s">
        <v>20</v>
      </c>
      <c r="G36" s="81" t="e">
        <f t="shared" si="13"/>
        <v>#REF!</v>
      </c>
      <c r="H36" s="81" t="e">
        <f t="shared" si="13"/>
        <v>#REF!</v>
      </c>
      <c r="I36" s="81" t="e">
        <f t="shared" si="13"/>
        <v>#REF!</v>
      </c>
      <c r="J36" s="81" t="e">
        <f t="shared" si="13"/>
        <v>#REF!</v>
      </c>
      <c r="K36" s="81" t="e">
        <f t="shared" si="13"/>
        <v>#REF!</v>
      </c>
      <c r="L36" s="81" t="e">
        <f t="shared" si="13"/>
        <v>#REF!</v>
      </c>
      <c r="M36" s="81" t="e">
        <f t="shared" si="13"/>
        <v>#REF!</v>
      </c>
      <c r="N36" s="81" t="e">
        <f t="shared" si="13"/>
        <v>#REF!</v>
      </c>
      <c r="O36" s="81" t="e">
        <f t="shared" si="13"/>
        <v>#REF!</v>
      </c>
      <c r="P36" s="81" t="e">
        <f t="shared" si="13"/>
        <v>#REF!</v>
      </c>
      <c r="Q36" s="81" t="e">
        <f t="shared" si="13"/>
        <v>#REF!</v>
      </c>
      <c r="R36" s="81" t="e">
        <f t="shared" si="13"/>
        <v>#REF!</v>
      </c>
      <c r="S36" s="36"/>
      <c r="T36" s="36" t="e">
        <f t="shared" si="14"/>
        <v>#REF!</v>
      </c>
      <c r="V36" s="146" t="e">
        <f t="shared" si="12"/>
        <v>#REF!</v>
      </c>
      <c r="AA36" s="1">
        <v>1.6</v>
      </c>
    </row>
    <row r="37" spans="1:27" ht="15" hidden="1" customHeight="1" x14ac:dyDescent="0.2">
      <c r="A37" s="8" t="s">
        <v>21</v>
      </c>
      <c r="G37" s="81" t="e">
        <f t="shared" si="13"/>
        <v>#REF!</v>
      </c>
      <c r="H37" s="81" t="e">
        <f t="shared" si="13"/>
        <v>#REF!</v>
      </c>
      <c r="I37" s="81" t="e">
        <f t="shared" si="13"/>
        <v>#REF!</v>
      </c>
      <c r="J37" s="81" t="e">
        <f t="shared" si="13"/>
        <v>#REF!</v>
      </c>
      <c r="K37" s="81" t="e">
        <f t="shared" si="13"/>
        <v>#REF!</v>
      </c>
      <c r="L37" s="81" t="e">
        <f t="shared" si="13"/>
        <v>#REF!</v>
      </c>
      <c r="M37" s="81" t="e">
        <f t="shared" si="13"/>
        <v>#REF!</v>
      </c>
      <c r="N37" s="81" t="e">
        <f t="shared" si="13"/>
        <v>#REF!</v>
      </c>
      <c r="O37" s="81" t="e">
        <f t="shared" si="13"/>
        <v>#REF!</v>
      </c>
      <c r="P37" s="81" t="e">
        <f t="shared" si="13"/>
        <v>#REF!</v>
      </c>
      <c r="Q37" s="81" t="e">
        <f t="shared" si="13"/>
        <v>#REF!</v>
      </c>
      <c r="R37" s="81" t="e">
        <f t="shared" si="13"/>
        <v>#REF!</v>
      </c>
      <c r="S37" s="36"/>
      <c r="T37" s="36" t="e">
        <f>SUM(G37:R37)</f>
        <v>#REF!</v>
      </c>
    </row>
    <row r="38" spans="1:27" ht="15" customHeight="1" x14ac:dyDescent="0.2">
      <c r="A38" s="5" t="s">
        <v>27</v>
      </c>
      <c r="G38" s="47" t="e">
        <f t="shared" si="13"/>
        <v>#REF!</v>
      </c>
      <c r="H38" s="47" t="e">
        <f t="shared" si="13"/>
        <v>#REF!</v>
      </c>
      <c r="I38" s="47" t="e">
        <f t="shared" si="13"/>
        <v>#REF!</v>
      </c>
      <c r="J38" s="47" t="e">
        <f t="shared" si="13"/>
        <v>#REF!</v>
      </c>
      <c r="K38" s="47" t="e">
        <f t="shared" si="13"/>
        <v>#REF!</v>
      </c>
      <c r="L38" s="47" t="e">
        <f t="shared" si="13"/>
        <v>#REF!</v>
      </c>
      <c r="M38" s="47" t="e">
        <f t="shared" si="13"/>
        <v>#REF!</v>
      </c>
      <c r="N38" s="47" t="e">
        <f t="shared" si="13"/>
        <v>#REF!</v>
      </c>
      <c r="O38" s="47" t="e">
        <f t="shared" si="13"/>
        <v>#REF!</v>
      </c>
      <c r="P38" s="47" t="e">
        <f t="shared" si="13"/>
        <v>#REF!</v>
      </c>
      <c r="Q38" s="47" t="e">
        <f t="shared" si="13"/>
        <v>#REF!</v>
      </c>
      <c r="R38" s="47" t="e">
        <f t="shared" si="13"/>
        <v>#REF!</v>
      </c>
      <c r="S38" s="36"/>
      <c r="T38" s="36" t="e">
        <f>SUM(T34:T36)</f>
        <v>#REF!</v>
      </c>
      <c r="V38" s="146" t="e">
        <f>SUM(M38:R38)/SUM(G38:L38)</f>
        <v>#REF!</v>
      </c>
      <c r="AA38" s="1">
        <f>SUM(AA34:AA36)</f>
        <v>5.4</v>
      </c>
    </row>
    <row r="39" spans="1:27" ht="15" customHeight="1" x14ac:dyDescent="0.2">
      <c r="A39" s="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6"/>
    </row>
    <row r="40" spans="1:27" ht="15" customHeight="1" x14ac:dyDescent="0.2">
      <c r="A40" s="75" t="s">
        <v>30</v>
      </c>
    </row>
    <row r="41" spans="1:27" ht="15" customHeight="1" x14ac:dyDescent="0.2">
      <c r="A41" s="8" t="s">
        <v>16</v>
      </c>
      <c r="C41" s="4" t="e">
        <f t="shared" ref="C41:E43" si="15">+C4-C12</f>
        <v>#REF!</v>
      </c>
      <c r="D41" s="4" t="e">
        <f t="shared" si="15"/>
        <v>#REF!</v>
      </c>
      <c r="E41" s="4" t="e">
        <f t="shared" si="15"/>
        <v>#REF!</v>
      </c>
      <c r="G41" s="47" t="e">
        <f>G34-G12</f>
        <v>#REF!</v>
      </c>
      <c r="H41" s="47" t="e">
        <f t="shared" ref="H41:R41" si="16">H34-H12</f>
        <v>#REF!</v>
      </c>
      <c r="I41" s="47" t="e">
        <f t="shared" si="16"/>
        <v>#REF!</v>
      </c>
      <c r="J41" s="47" t="e">
        <f t="shared" si="16"/>
        <v>#REF!</v>
      </c>
      <c r="K41" s="47" t="e">
        <f t="shared" si="16"/>
        <v>#REF!</v>
      </c>
      <c r="L41" s="47" t="e">
        <f t="shared" si="16"/>
        <v>#REF!</v>
      </c>
      <c r="M41" s="47" t="e">
        <f t="shared" si="16"/>
        <v>#REF!</v>
      </c>
      <c r="N41" s="47" t="e">
        <f t="shared" si="16"/>
        <v>#REF!</v>
      </c>
      <c r="O41" s="47" t="e">
        <f t="shared" si="16"/>
        <v>#REF!</v>
      </c>
      <c r="P41" s="47" t="e">
        <f t="shared" si="16"/>
        <v>#REF!</v>
      </c>
      <c r="Q41" s="47" t="e">
        <f t="shared" si="16"/>
        <v>#REF!</v>
      </c>
      <c r="R41" s="47" t="e">
        <f t="shared" si="16"/>
        <v>#REF!</v>
      </c>
      <c r="S41" s="36"/>
      <c r="T41" s="47" t="e">
        <f>T34-T12</f>
        <v>#REF!</v>
      </c>
    </row>
    <row r="42" spans="1:27" ht="15" customHeight="1" x14ac:dyDescent="0.2">
      <c r="A42" s="8" t="s">
        <v>18</v>
      </c>
      <c r="C42" s="4" t="e">
        <f t="shared" si="15"/>
        <v>#REF!</v>
      </c>
      <c r="D42" s="4" t="e">
        <f t="shared" si="15"/>
        <v>#REF!</v>
      </c>
      <c r="E42" s="4" t="e">
        <f t="shared" si="15"/>
        <v>#REF!</v>
      </c>
      <c r="G42" s="47" t="e">
        <f t="shared" ref="G42:R45" si="17">G35-G13</f>
        <v>#REF!</v>
      </c>
      <c r="H42" s="47" t="e">
        <f t="shared" si="17"/>
        <v>#REF!</v>
      </c>
      <c r="I42" s="47" t="e">
        <f t="shared" si="17"/>
        <v>#REF!</v>
      </c>
      <c r="J42" s="47" t="e">
        <f t="shared" si="17"/>
        <v>#REF!</v>
      </c>
      <c r="K42" s="47" t="e">
        <f t="shared" si="17"/>
        <v>#REF!</v>
      </c>
      <c r="L42" s="47" t="e">
        <f t="shared" si="17"/>
        <v>#REF!</v>
      </c>
      <c r="M42" s="47" t="e">
        <f t="shared" si="17"/>
        <v>#REF!</v>
      </c>
      <c r="N42" s="47" t="e">
        <f t="shared" si="17"/>
        <v>#REF!</v>
      </c>
      <c r="O42" s="47" t="e">
        <f t="shared" si="17"/>
        <v>#REF!</v>
      </c>
      <c r="P42" s="47" t="e">
        <f t="shared" si="17"/>
        <v>#REF!</v>
      </c>
      <c r="Q42" s="47" t="e">
        <f t="shared" si="17"/>
        <v>#REF!</v>
      </c>
      <c r="R42" s="47" t="e">
        <f t="shared" si="17"/>
        <v>#REF!</v>
      </c>
      <c r="S42" s="36"/>
      <c r="T42" s="47" t="e">
        <f t="shared" ref="T42:T44" si="18">T35-T13</f>
        <v>#REF!</v>
      </c>
    </row>
    <row r="43" spans="1:27" ht="15" customHeight="1" x14ac:dyDescent="0.2">
      <c r="A43" s="8" t="s">
        <v>20</v>
      </c>
      <c r="C43" s="4" t="e">
        <f t="shared" si="15"/>
        <v>#REF!</v>
      </c>
      <c r="D43" s="4" t="e">
        <f t="shared" si="15"/>
        <v>#REF!</v>
      </c>
      <c r="E43" s="4" t="e">
        <f t="shared" si="15"/>
        <v>#REF!</v>
      </c>
      <c r="G43" s="47" t="e">
        <f t="shared" si="17"/>
        <v>#REF!</v>
      </c>
      <c r="H43" s="47" t="e">
        <f t="shared" si="17"/>
        <v>#REF!</v>
      </c>
      <c r="I43" s="47" t="e">
        <f t="shared" si="17"/>
        <v>#REF!</v>
      </c>
      <c r="J43" s="47" t="e">
        <f t="shared" si="17"/>
        <v>#REF!</v>
      </c>
      <c r="K43" s="47" t="e">
        <f t="shared" si="17"/>
        <v>#REF!</v>
      </c>
      <c r="L43" s="47" t="e">
        <f t="shared" si="17"/>
        <v>#REF!</v>
      </c>
      <c r="M43" s="47" t="e">
        <f t="shared" si="17"/>
        <v>#REF!</v>
      </c>
      <c r="N43" s="47" t="e">
        <f t="shared" si="17"/>
        <v>#REF!</v>
      </c>
      <c r="O43" s="47" t="e">
        <f t="shared" si="17"/>
        <v>#REF!</v>
      </c>
      <c r="P43" s="47" t="e">
        <f t="shared" si="17"/>
        <v>#REF!</v>
      </c>
      <c r="Q43" s="47" t="e">
        <f t="shared" si="17"/>
        <v>#REF!</v>
      </c>
      <c r="R43" s="47" t="e">
        <f t="shared" si="17"/>
        <v>#REF!</v>
      </c>
      <c r="S43" s="36"/>
      <c r="T43" s="47" t="e">
        <f t="shared" si="18"/>
        <v>#REF!</v>
      </c>
    </row>
    <row r="44" spans="1:27" ht="15" hidden="1" customHeight="1" x14ac:dyDescent="0.2">
      <c r="A44" s="8" t="s">
        <v>21</v>
      </c>
      <c r="C44" s="4"/>
      <c r="D44" s="4"/>
      <c r="E44" s="4"/>
      <c r="G44" s="47" t="e">
        <f t="shared" si="17"/>
        <v>#REF!</v>
      </c>
      <c r="H44" s="47" t="e">
        <f t="shared" si="17"/>
        <v>#REF!</v>
      </c>
      <c r="I44" s="47" t="e">
        <f t="shared" si="17"/>
        <v>#REF!</v>
      </c>
      <c r="J44" s="47" t="e">
        <f t="shared" si="17"/>
        <v>#REF!</v>
      </c>
      <c r="K44" s="47" t="e">
        <f t="shared" si="17"/>
        <v>#REF!</v>
      </c>
      <c r="L44" s="47" t="e">
        <f t="shared" si="17"/>
        <v>#REF!</v>
      </c>
      <c r="M44" s="47" t="e">
        <f t="shared" si="17"/>
        <v>#REF!</v>
      </c>
      <c r="N44" s="47" t="e">
        <f t="shared" si="17"/>
        <v>#REF!</v>
      </c>
      <c r="O44" s="47" t="e">
        <f t="shared" si="17"/>
        <v>#REF!</v>
      </c>
      <c r="P44" s="47" t="e">
        <f t="shared" si="17"/>
        <v>#REF!</v>
      </c>
      <c r="Q44" s="47" t="e">
        <f t="shared" si="17"/>
        <v>#REF!</v>
      </c>
      <c r="R44" s="47" t="e">
        <f t="shared" si="17"/>
        <v>#REF!</v>
      </c>
      <c r="S44" s="36"/>
      <c r="T44" s="47" t="e">
        <f t="shared" si="18"/>
        <v>#REF!</v>
      </c>
    </row>
    <row r="45" spans="1:27" ht="15" customHeight="1" x14ac:dyDescent="0.2">
      <c r="A45" s="5" t="s">
        <v>31</v>
      </c>
      <c r="C45" s="9" t="e">
        <f>SUM(C41:C43)</f>
        <v>#REF!</v>
      </c>
      <c r="D45" s="9" t="e">
        <f t="shared" ref="D45:E45" si="19">SUM(D41:D43)</f>
        <v>#REF!</v>
      </c>
      <c r="E45" s="9" t="e">
        <f t="shared" si="19"/>
        <v>#REF!</v>
      </c>
      <c r="G45" s="47" t="e">
        <f t="shared" si="17"/>
        <v>#REF!</v>
      </c>
      <c r="H45" s="47" t="e">
        <f t="shared" si="17"/>
        <v>#REF!</v>
      </c>
      <c r="I45" s="47" t="e">
        <f t="shared" si="17"/>
        <v>#REF!</v>
      </c>
      <c r="J45" s="47" t="e">
        <f t="shared" si="17"/>
        <v>#REF!</v>
      </c>
      <c r="K45" s="47" t="e">
        <f t="shared" si="17"/>
        <v>#REF!</v>
      </c>
      <c r="L45" s="47" t="e">
        <f t="shared" si="17"/>
        <v>#REF!</v>
      </c>
      <c r="M45" s="47" t="e">
        <f t="shared" si="17"/>
        <v>#REF!</v>
      </c>
      <c r="N45" s="47" t="e">
        <f t="shared" si="17"/>
        <v>#REF!</v>
      </c>
      <c r="O45" s="47" t="e">
        <f t="shared" si="17"/>
        <v>#REF!</v>
      </c>
      <c r="P45" s="47" t="e">
        <f t="shared" si="17"/>
        <v>#REF!</v>
      </c>
      <c r="Q45" s="47" t="e">
        <f t="shared" si="17"/>
        <v>#REF!</v>
      </c>
      <c r="R45" s="47" t="e">
        <f t="shared" si="17"/>
        <v>#REF!</v>
      </c>
      <c r="S45" s="36"/>
      <c r="T45" s="47" t="e">
        <f>SUM(T41:T43)</f>
        <v>#REF!</v>
      </c>
    </row>
    <row r="47" spans="1:27" ht="15" customHeight="1" x14ac:dyDescent="0.2">
      <c r="A47" s="75" t="s">
        <v>32</v>
      </c>
    </row>
    <row r="48" spans="1:27" ht="15" customHeight="1" x14ac:dyDescent="0.2">
      <c r="A48" s="8" t="s">
        <v>16</v>
      </c>
      <c r="G48" s="81" t="e">
        <f>#REF!</f>
        <v>#REF!</v>
      </c>
      <c r="H48" s="81" t="e">
        <f>#REF!</f>
        <v>#REF!</v>
      </c>
      <c r="I48" s="81" t="e">
        <f>#REF!</f>
        <v>#REF!</v>
      </c>
      <c r="J48" s="81" t="e">
        <f>#REF!</f>
        <v>#REF!</v>
      </c>
      <c r="K48" s="81" t="e">
        <f>#REF!</f>
        <v>#REF!</v>
      </c>
      <c r="L48" s="81" t="e">
        <f>#REF!</f>
        <v>#REF!</v>
      </c>
      <c r="M48" s="81" t="e">
        <f>#REF!</f>
        <v>#REF!</v>
      </c>
      <c r="N48" s="81" t="e">
        <f>#REF!</f>
        <v>#REF!</v>
      </c>
      <c r="O48" s="81" t="e">
        <f>#REF!</f>
        <v>#REF!</v>
      </c>
      <c r="P48" s="81" t="e">
        <f>#REF!</f>
        <v>#REF!</v>
      </c>
      <c r="Q48" s="81" t="e">
        <f>#REF!</f>
        <v>#REF!</v>
      </c>
      <c r="R48" s="81" t="e">
        <f>#REF!</f>
        <v>#REF!</v>
      </c>
      <c r="S48" s="36"/>
      <c r="T48" s="36" t="e">
        <f>SUM(G48:R48)</f>
        <v>#REF!</v>
      </c>
    </row>
    <row r="49" spans="1:20" ht="15" customHeight="1" x14ac:dyDescent="0.2">
      <c r="A49" s="8" t="s">
        <v>18</v>
      </c>
      <c r="G49" s="81" t="e">
        <f>#REF!</f>
        <v>#REF!</v>
      </c>
      <c r="H49" s="81" t="e">
        <f>#REF!</f>
        <v>#REF!</v>
      </c>
      <c r="I49" s="81" t="e">
        <f>#REF!</f>
        <v>#REF!</v>
      </c>
      <c r="J49" s="81" t="e">
        <f>#REF!</f>
        <v>#REF!</v>
      </c>
      <c r="K49" s="81" t="e">
        <f>#REF!</f>
        <v>#REF!</v>
      </c>
      <c r="L49" s="81" t="e">
        <f>#REF!</f>
        <v>#REF!</v>
      </c>
      <c r="M49" s="81" t="e">
        <f>#REF!</f>
        <v>#REF!</v>
      </c>
      <c r="N49" s="81" t="e">
        <f>#REF!</f>
        <v>#REF!</v>
      </c>
      <c r="O49" s="81" t="e">
        <f>#REF!</f>
        <v>#REF!</v>
      </c>
      <c r="P49" s="81" t="e">
        <f>#REF!</f>
        <v>#REF!</v>
      </c>
      <c r="Q49" s="81" t="e">
        <f>#REF!</f>
        <v>#REF!</v>
      </c>
      <c r="R49" s="81" t="e">
        <f>#REF!</f>
        <v>#REF!</v>
      </c>
      <c r="S49" s="36"/>
      <c r="T49" s="36" t="e">
        <f t="shared" ref="T49:T50" si="20">SUM(G49:R49)</f>
        <v>#REF!</v>
      </c>
    </row>
    <row r="50" spans="1:20" ht="15" customHeight="1" x14ac:dyDescent="0.2">
      <c r="A50" s="8" t="s">
        <v>20</v>
      </c>
      <c r="G50" s="81" t="e">
        <f>#REF!</f>
        <v>#REF!</v>
      </c>
      <c r="H50" s="81" t="e">
        <f>#REF!</f>
        <v>#REF!</v>
      </c>
      <c r="I50" s="81" t="e">
        <f>#REF!</f>
        <v>#REF!</v>
      </c>
      <c r="J50" s="81" t="e">
        <f>#REF!</f>
        <v>#REF!</v>
      </c>
      <c r="K50" s="81" t="e">
        <f>#REF!</f>
        <v>#REF!</v>
      </c>
      <c r="L50" s="81" t="e">
        <f>#REF!</f>
        <v>#REF!</v>
      </c>
      <c r="M50" s="81" t="e">
        <f>#REF!</f>
        <v>#REF!</v>
      </c>
      <c r="N50" s="81" t="e">
        <f>#REF!</f>
        <v>#REF!</v>
      </c>
      <c r="O50" s="81" t="e">
        <f>#REF!</f>
        <v>#REF!</v>
      </c>
      <c r="P50" s="81" t="e">
        <f>#REF!</f>
        <v>#REF!</v>
      </c>
      <c r="Q50" s="81" t="e">
        <f>#REF!</f>
        <v>#REF!</v>
      </c>
      <c r="R50" s="81" t="e">
        <f>#REF!</f>
        <v>#REF!</v>
      </c>
      <c r="S50" s="36"/>
      <c r="T50" s="36" t="e">
        <f t="shared" si="20"/>
        <v>#REF!</v>
      </c>
    </row>
    <row r="51" spans="1:20" ht="15" customHeight="1" x14ac:dyDescent="0.2">
      <c r="A51" s="8" t="s">
        <v>21</v>
      </c>
      <c r="G51" s="81" t="e">
        <f>#REF!</f>
        <v>#REF!</v>
      </c>
      <c r="H51" s="81" t="e">
        <f>#REF!</f>
        <v>#REF!</v>
      </c>
      <c r="I51" s="81" t="e">
        <f>#REF!</f>
        <v>#REF!</v>
      </c>
      <c r="J51" s="81" t="e">
        <f>#REF!</f>
        <v>#REF!</v>
      </c>
      <c r="K51" s="81" t="e">
        <f>#REF!</f>
        <v>#REF!</v>
      </c>
      <c r="L51" s="81" t="e">
        <f>#REF!</f>
        <v>#REF!</v>
      </c>
      <c r="M51" s="81" t="e">
        <f>#REF!</f>
        <v>#REF!</v>
      </c>
      <c r="N51" s="81" t="e">
        <f>#REF!</f>
        <v>#REF!</v>
      </c>
      <c r="O51" s="81" t="e">
        <f>#REF!</f>
        <v>#REF!</v>
      </c>
      <c r="P51" s="81" t="e">
        <f>#REF!</f>
        <v>#REF!</v>
      </c>
      <c r="Q51" s="81" t="e">
        <f>#REF!</f>
        <v>#REF!</v>
      </c>
      <c r="R51" s="81" t="e">
        <f>#REF!</f>
        <v>#REF!</v>
      </c>
      <c r="S51" s="36"/>
      <c r="T51" s="36" t="e">
        <f>SUM(G51:R51)</f>
        <v>#REF!</v>
      </c>
    </row>
    <row r="52" spans="1:20" ht="15" customHeight="1" x14ac:dyDescent="0.2">
      <c r="A52" s="5" t="s">
        <v>33</v>
      </c>
      <c r="G52" s="47" t="e">
        <f>SUM(G48:G51)</f>
        <v>#REF!</v>
      </c>
      <c r="H52" s="47" t="e">
        <f t="shared" ref="H52:R52" si="21">SUM(H48:H51)</f>
        <v>#REF!</v>
      </c>
      <c r="I52" s="47" t="e">
        <f t="shared" si="21"/>
        <v>#REF!</v>
      </c>
      <c r="J52" s="47" t="e">
        <f t="shared" si="21"/>
        <v>#REF!</v>
      </c>
      <c r="K52" s="47" t="e">
        <f t="shared" si="21"/>
        <v>#REF!</v>
      </c>
      <c r="L52" s="47" t="e">
        <f t="shared" si="21"/>
        <v>#REF!</v>
      </c>
      <c r="M52" s="47" t="e">
        <f t="shared" si="21"/>
        <v>#REF!</v>
      </c>
      <c r="N52" s="47" t="e">
        <f t="shared" si="21"/>
        <v>#REF!</v>
      </c>
      <c r="O52" s="47" t="e">
        <f t="shared" si="21"/>
        <v>#REF!</v>
      </c>
      <c r="P52" s="47" t="e">
        <f t="shared" si="21"/>
        <v>#REF!</v>
      </c>
      <c r="Q52" s="47" t="e">
        <f t="shared" si="21"/>
        <v>#REF!</v>
      </c>
      <c r="R52" s="47" t="e">
        <f t="shared" si="21"/>
        <v>#REF!</v>
      </c>
      <c r="S52" s="36"/>
      <c r="T52" s="36" t="e">
        <f>SUM(T48:T51)</f>
        <v>#REF!</v>
      </c>
    </row>
    <row r="54" spans="1:20" ht="15" customHeight="1" x14ac:dyDescent="0.2">
      <c r="A54" s="5"/>
    </row>
    <row r="56" spans="1:20" ht="15" customHeight="1" x14ac:dyDescent="0.2">
      <c r="G56" s="8"/>
    </row>
    <row r="58" spans="1:20" ht="15" customHeight="1" x14ac:dyDescent="0.2">
      <c r="A58" s="16" t="s">
        <v>34</v>
      </c>
      <c r="B58" s="17"/>
      <c r="C58" s="17"/>
      <c r="D58" s="17"/>
      <c r="E58" s="17"/>
      <c r="F58" s="17"/>
      <c r="G58" s="134" t="e">
        <f>#REF!-25000</f>
        <v>#REF!</v>
      </c>
      <c r="H58" s="134" t="e">
        <f>#REF!-40000</f>
        <v>#REF!</v>
      </c>
      <c r="I58" s="88">
        <v>0</v>
      </c>
      <c r="J58" s="89" t="e">
        <f>#REF!</f>
        <v>#REF!</v>
      </c>
      <c r="K58" s="89" t="e">
        <f>#REF!+#REF!+#REF!</f>
        <v>#REF!</v>
      </c>
      <c r="L58" s="89" t="e">
        <f>#REF!+#REF!+#REF!-10000</f>
        <v>#REF!</v>
      </c>
      <c r="M58" s="89" t="e">
        <f>#REF!</f>
        <v>#REF!</v>
      </c>
      <c r="N58" s="89"/>
      <c r="O58" s="89"/>
      <c r="P58" s="89"/>
      <c r="Q58" s="89"/>
      <c r="R58" s="89"/>
      <c r="T58" s="135" t="e">
        <f>SUM(G58:S58)</f>
        <v>#REF!</v>
      </c>
    </row>
    <row r="60" spans="1:20" ht="15" customHeight="1" x14ac:dyDescent="0.2">
      <c r="A60" s="5" t="s">
        <v>35</v>
      </c>
      <c r="G60" s="79">
        <v>-5466.293333333364</v>
      </c>
      <c r="H60" s="79">
        <v>-35017.960000000006</v>
      </c>
      <c r="I60" s="86">
        <v>-30207.878499999977</v>
      </c>
      <c r="J60" s="86">
        <v>-22792.861483333239</v>
      </c>
      <c r="K60" s="85">
        <v>-864.976471666625</v>
      </c>
      <c r="L60" s="85">
        <v>13993.530750551756</v>
      </c>
      <c r="M60" s="85">
        <v>39026.040343581539</v>
      </c>
      <c r="N60" s="85">
        <v>65637.995394516562</v>
      </c>
      <c r="O60" s="85">
        <v>81329.782671540801</v>
      </c>
      <c r="P60" s="85">
        <v>104853.3891296073</v>
      </c>
      <c r="Q60" s="85">
        <v>145590.38613822532</v>
      </c>
      <c r="R60" s="85">
        <v>166654.08684671455</v>
      </c>
      <c r="T60" s="36">
        <f t="shared" ref="T60:T61" si="22">SUM(G60:R60)</f>
        <v>522735.24148640461</v>
      </c>
    </row>
    <row r="61" spans="1:20" ht="15" customHeight="1" x14ac:dyDescent="0.2">
      <c r="A61" s="77" t="s">
        <v>36</v>
      </c>
      <c r="G61" s="78">
        <v>100090.85999999994</v>
      </c>
      <c r="H61" s="78">
        <v>24801.89</v>
      </c>
      <c r="I61" s="87">
        <v>7457.3700000000099</v>
      </c>
      <c r="J61" s="87">
        <v>21813.844999999972</v>
      </c>
      <c r="K61" s="36"/>
      <c r="L61" s="36"/>
      <c r="M61" s="36"/>
      <c r="N61" s="36"/>
      <c r="O61" s="36"/>
      <c r="P61" s="36"/>
      <c r="Q61" s="36"/>
      <c r="R61" s="36"/>
      <c r="T61" s="36">
        <f t="shared" si="22"/>
        <v>154163.96499999991</v>
      </c>
    </row>
    <row r="63" spans="1:20" ht="15" hidden="1" customHeight="1" thickBot="1" x14ac:dyDescent="0.25">
      <c r="G63" s="15">
        <v>325000</v>
      </c>
      <c r="H63" s="15">
        <v>331500</v>
      </c>
      <c r="I63" s="15">
        <v>338130</v>
      </c>
      <c r="J63" s="15">
        <v>346313.51666666672</v>
      </c>
      <c r="K63" s="15">
        <v>363764.87800000003</v>
      </c>
      <c r="L63" s="15">
        <v>381526.64267333335</v>
      </c>
      <c r="M63" s="15">
        <v>421817.15842023166</v>
      </c>
      <c r="N63" s="15">
        <v>454529.52575385349</v>
      </c>
      <c r="O63" s="15">
        <v>490824.34852299141</v>
      </c>
      <c r="P63" s="15">
        <v>531519.05545058451</v>
      </c>
      <c r="Q63" s="15">
        <v>597470.04096853221</v>
      </c>
      <c r="R63" s="15">
        <v>643128.70854396909</v>
      </c>
      <c r="T63" s="4">
        <f>SUM(G63:S63)</f>
        <v>5225523.8750001621</v>
      </c>
    </row>
    <row r="68" spans="7:18" ht="15" customHeight="1" x14ac:dyDescent="0.2">
      <c r="G68" s="3">
        <v>325000</v>
      </c>
      <c r="H68" s="3">
        <v>331500</v>
      </c>
      <c r="I68" s="81">
        <v>338130</v>
      </c>
      <c r="J68" s="81">
        <v>346313.51666666672</v>
      </c>
      <c r="K68" s="81">
        <v>363764.87800000003</v>
      </c>
      <c r="L68" s="81">
        <v>381526.64267333335</v>
      </c>
      <c r="M68" s="81">
        <v>421817.15842023166</v>
      </c>
      <c r="N68" s="81">
        <v>454529.52575385349</v>
      </c>
      <c r="O68" s="81">
        <v>490824.34852299141</v>
      </c>
      <c r="P68" s="81">
        <v>531519.05545058451</v>
      </c>
      <c r="Q68" s="81">
        <v>597470.04096853221</v>
      </c>
      <c r="R68" s="81">
        <v>643128.70854396909</v>
      </c>
    </row>
    <row r="91" spans="12:18" ht="15" customHeight="1" x14ac:dyDescent="0.2">
      <c r="L91" s="4" t="e">
        <f>SUM(G16:L16)</f>
        <v>#REF!</v>
      </c>
    </row>
    <row r="92" spans="12:18" ht="15" customHeight="1" x14ac:dyDescent="0.2">
      <c r="M92" s="1" t="e">
        <f t="shared" ref="M92:R94" si="23">M12/M$16</f>
        <v>#REF!</v>
      </c>
      <c r="N92" s="1" t="e">
        <f t="shared" si="23"/>
        <v>#REF!</v>
      </c>
      <c r="O92" s="1" t="e">
        <f t="shared" si="23"/>
        <v>#REF!</v>
      </c>
      <c r="P92" s="1" t="e">
        <f t="shared" si="23"/>
        <v>#REF!</v>
      </c>
      <c r="Q92" s="1" t="e">
        <f t="shared" si="23"/>
        <v>#REF!</v>
      </c>
      <c r="R92" s="1" t="e">
        <f t="shared" si="23"/>
        <v>#REF!</v>
      </c>
    </row>
    <row r="93" spans="12:18" ht="15" customHeight="1" x14ac:dyDescent="0.2">
      <c r="M93" s="1" t="e">
        <f t="shared" si="23"/>
        <v>#REF!</v>
      </c>
      <c r="N93" s="1" t="e">
        <f t="shared" si="23"/>
        <v>#REF!</v>
      </c>
      <c r="O93" s="1" t="e">
        <f t="shared" si="23"/>
        <v>#REF!</v>
      </c>
      <c r="P93" s="1" t="e">
        <f t="shared" si="23"/>
        <v>#REF!</v>
      </c>
      <c r="Q93" s="1" t="e">
        <f t="shared" si="23"/>
        <v>#REF!</v>
      </c>
      <c r="R93" s="1" t="e">
        <f t="shared" si="23"/>
        <v>#REF!</v>
      </c>
    </row>
    <row r="94" spans="12:18" ht="15" customHeight="1" x14ac:dyDescent="0.2">
      <c r="L94" s="4">
        <f>SUM(G63:L63)</f>
        <v>2086235.03734</v>
      </c>
      <c r="M94" s="1" t="e">
        <f t="shared" si="23"/>
        <v>#REF!</v>
      </c>
      <c r="N94" s="1" t="e">
        <f t="shared" si="23"/>
        <v>#REF!</v>
      </c>
      <c r="O94" s="1" t="e">
        <f t="shared" si="23"/>
        <v>#REF!</v>
      </c>
      <c r="P94" s="1" t="e">
        <f t="shared" si="23"/>
        <v>#REF!</v>
      </c>
      <c r="Q94" s="1" t="e">
        <f t="shared" si="23"/>
        <v>#REF!</v>
      </c>
      <c r="R94" s="1" t="e">
        <f t="shared" si="23"/>
        <v>#REF!</v>
      </c>
    </row>
    <row r="96" spans="12:18" ht="15" customHeight="1" x14ac:dyDescent="0.2">
      <c r="M96" s="4" t="e">
        <f t="shared" ref="M96:R96" si="24">M63-M16+47064/6</f>
        <v>#REF!</v>
      </c>
      <c r="N96" s="4" t="e">
        <f t="shared" si="24"/>
        <v>#REF!</v>
      </c>
      <c r="O96" s="4" t="e">
        <f t="shared" si="24"/>
        <v>#REF!</v>
      </c>
      <c r="P96" s="4" t="e">
        <f t="shared" si="24"/>
        <v>#REF!</v>
      </c>
      <c r="Q96" s="4" t="e">
        <f t="shared" si="24"/>
        <v>#REF!</v>
      </c>
      <c r="R96" s="4" t="e">
        <f t="shared" si="24"/>
        <v>#REF!</v>
      </c>
    </row>
    <row r="97" spans="12:18" ht="15" customHeight="1" x14ac:dyDescent="0.2">
      <c r="M97" s="7"/>
      <c r="N97" s="7"/>
      <c r="O97" s="7"/>
      <c r="P97" s="7"/>
      <c r="Q97" s="7"/>
      <c r="R97" s="7"/>
    </row>
    <row r="98" spans="12:18" ht="15" customHeight="1" x14ac:dyDescent="0.2">
      <c r="M98" s="7"/>
      <c r="N98" s="7"/>
      <c r="O98" s="7"/>
      <c r="P98" s="7"/>
      <c r="Q98" s="7"/>
      <c r="R98" s="7"/>
    </row>
    <row r="99" spans="12:18" ht="15" customHeight="1" x14ac:dyDescent="0.2">
      <c r="L99" s="8" t="s">
        <v>37</v>
      </c>
      <c r="M99" s="7" t="e">
        <f t="shared" ref="M99:R99" si="25">M12</f>
        <v>#REF!</v>
      </c>
      <c r="N99" s="7" t="e">
        <f t="shared" si="25"/>
        <v>#REF!</v>
      </c>
      <c r="O99" s="7" t="e">
        <f t="shared" si="25"/>
        <v>#REF!</v>
      </c>
      <c r="P99" s="7" t="e">
        <f t="shared" si="25"/>
        <v>#REF!</v>
      </c>
      <c r="Q99" s="7" t="e">
        <f t="shared" si="25"/>
        <v>#REF!</v>
      </c>
      <c r="R99" s="7" t="e">
        <f t="shared" si="25"/>
        <v>#REF!</v>
      </c>
    </row>
    <row r="100" spans="12:18" ht="15" customHeight="1" x14ac:dyDescent="0.2">
      <c r="L100" s="8" t="s">
        <v>38</v>
      </c>
      <c r="M100" s="13" t="e">
        <f t="shared" ref="M100:R101" si="26">M13+M$96/2</f>
        <v>#REF!</v>
      </c>
      <c r="N100" s="7" t="e">
        <f t="shared" si="26"/>
        <v>#REF!</v>
      </c>
      <c r="O100" s="7" t="e">
        <f t="shared" si="26"/>
        <v>#REF!</v>
      </c>
      <c r="P100" s="7" t="e">
        <f t="shared" si="26"/>
        <v>#REF!</v>
      </c>
      <c r="Q100" s="7" t="e">
        <f t="shared" si="26"/>
        <v>#REF!</v>
      </c>
      <c r="R100" s="7" t="e">
        <f t="shared" si="26"/>
        <v>#REF!</v>
      </c>
    </row>
    <row r="101" spans="12:18" ht="15" customHeight="1" x14ac:dyDescent="0.2">
      <c r="L101" s="8" t="s">
        <v>39</v>
      </c>
      <c r="M101" s="7" t="e">
        <f t="shared" si="26"/>
        <v>#REF!</v>
      </c>
      <c r="N101" s="7" t="e">
        <f t="shared" si="26"/>
        <v>#REF!</v>
      </c>
      <c r="O101" s="7" t="e">
        <f t="shared" si="26"/>
        <v>#REF!</v>
      </c>
      <c r="P101" s="7" t="e">
        <f t="shared" si="26"/>
        <v>#REF!</v>
      </c>
      <c r="Q101" s="7" t="e">
        <f t="shared" si="26"/>
        <v>#REF!</v>
      </c>
      <c r="R101" s="7" t="e">
        <f t="shared" si="26"/>
        <v>#REF!</v>
      </c>
    </row>
    <row r="105" spans="12:18" ht="15" customHeight="1" x14ac:dyDescent="0.2">
      <c r="L105" s="7" t="s">
        <v>37</v>
      </c>
      <c r="M105" s="7">
        <v>200999.17659744003</v>
      </c>
      <c r="N105" s="7">
        <v>207029.15189536323</v>
      </c>
      <c r="O105" s="7">
        <v>213240.02645222415</v>
      </c>
      <c r="P105" s="7">
        <v>219771.25710025488</v>
      </c>
      <c r="Q105" s="7">
        <v>226502.52980646517</v>
      </c>
      <c r="R105" s="7">
        <v>233439.97156700591</v>
      </c>
    </row>
    <row r="106" spans="12:18" ht="15" customHeight="1" x14ac:dyDescent="0.2">
      <c r="L106" s="7" t="s">
        <v>38</v>
      </c>
      <c r="M106" s="7">
        <v>149924.3695680458</v>
      </c>
      <c r="N106" s="7">
        <v>164333.38194559462</v>
      </c>
      <c r="O106" s="7">
        <v>180475.40690222362</v>
      </c>
      <c r="P106" s="7">
        <v>198713.64025324999</v>
      </c>
      <c r="Q106" s="7">
        <v>229515.73529877336</v>
      </c>
      <c r="R106" s="7">
        <v>250104.87293113692</v>
      </c>
    </row>
    <row r="107" spans="12:18" ht="15" customHeight="1" x14ac:dyDescent="0.2">
      <c r="L107" s="7" t="s">
        <v>39</v>
      </c>
      <c r="M107" s="7">
        <v>78737.612254745822</v>
      </c>
      <c r="N107" s="7">
        <v>91010.991912895624</v>
      </c>
      <c r="O107" s="7">
        <v>104952.91516854367</v>
      </c>
      <c r="P107" s="7">
        <v>120878.15809707963</v>
      </c>
      <c r="Q107" s="7">
        <v>149295.77586329373</v>
      </c>
      <c r="R107" s="7">
        <v>167427.86404582625</v>
      </c>
    </row>
  </sheetData>
  <conditionalFormatting sqref="G41:R45">
    <cfRule type="cellIs" dxfId="1746" priority="17" operator="greaterThan">
      <formula>0</formula>
    </cfRule>
    <cfRule type="cellIs" dxfId="1745" priority="18" operator="lessThan">
      <formula>0</formula>
    </cfRule>
  </conditionalFormatting>
  <conditionalFormatting sqref="G4:R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:R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8:R5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2:R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R2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:R2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R44">
    <cfRule type="cellIs" dxfId="1744" priority="9" operator="lessThan">
      <formula>0</formula>
    </cfRule>
    <cfRule type="cellIs" dxfId="1743" priority="10" operator="greaterThan">
      <formula>0</formula>
    </cfRule>
  </conditionalFormatting>
  <conditionalFormatting sqref="T41:T45">
    <cfRule type="cellIs" dxfId="1742" priority="7" operator="greaterThan">
      <formula>0</formula>
    </cfRule>
    <cfRule type="cellIs" dxfId="1741" priority="8" operator="lessThan">
      <formula>0</formula>
    </cfRule>
  </conditionalFormatting>
  <conditionalFormatting sqref="T44">
    <cfRule type="cellIs" dxfId="1740" priority="5" operator="lessThan">
      <formula>0</formula>
    </cfRule>
    <cfRule type="cellIs" dxfId="1739" priority="6" operator="greaterThan">
      <formula>0</formula>
    </cfRule>
  </conditionalFormatting>
  <conditionalFormatting sqref="G27:R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:R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R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8:R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300" r:id="rId1"/>
  <customProperties>
    <customPr name="ORB_SHEETNAME" r:id="rId2"/>
    <customPr name="RB_CASE" r:id="rId3"/>
    <customPr name="RB_COMPANY" r:id="rId4"/>
    <customPr name="RB_DECIMAL_SEPARATOR" r:id="rId5"/>
    <customPr name="RB_PATH_SEPARATOR" r:id="rId6"/>
    <customPr name="RB_THOUSAND_SEPARATOR" r:id="rId7"/>
    <customPr name="RB_WORKBOOK_DATARECENCY_CURRENT" r:id="rId8"/>
    <customPr name="RB_WORKBOOK_VERSION" r:id="rId9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701C9-4CAC-4168-AF6A-23D2C804AA37}">
  <dimension ref="A1:I21"/>
  <sheetViews>
    <sheetView workbookViewId="0">
      <selection sqref="A1:F13"/>
    </sheetView>
  </sheetViews>
  <sheetFormatPr baseColWidth="10" defaultColWidth="8.5" defaultRowHeight="15" x14ac:dyDescent="0.2"/>
  <cols>
    <col min="1" max="1" width="33.5" customWidth="1"/>
    <col min="2" max="2" width="12" customWidth="1"/>
    <col min="3" max="3" width="13" customWidth="1"/>
    <col min="4" max="4" width="1.5" customWidth="1"/>
    <col min="5" max="6" width="12.5" customWidth="1"/>
    <col min="7" max="7" width="15" customWidth="1"/>
  </cols>
  <sheetData>
    <row r="1" spans="1:9" ht="23" x14ac:dyDescent="0.25">
      <c r="A1" s="663"/>
      <c r="B1" s="664">
        <v>2021</v>
      </c>
      <c r="C1" s="664">
        <v>2021</v>
      </c>
      <c r="D1" s="663"/>
      <c r="E1" s="664">
        <v>2022</v>
      </c>
      <c r="F1" s="665"/>
      <c r="G1" s="664">
        <v>2022</v>
      </c>
    </row>
    <row r="2" spans="1:9" ht="30.75" customHeight="1" x14ac:dyDescent="0.25">
      <c r="A2" s="663"/>
      <c r="B2" s="666" t="s">
        <v>3</v>
      </c>
      <c r="C2" s="666" t="s">
        <v>4</v>
      </c>
      <c r="D2" s="663"/>
      <c r="E2" s="666" t="s">
        <v>5</v>
      </c>
      <c r="F2" s="666" t="s">
        <v>40</v>
      </c>
      <c r="G2" s="666" t="s">
        <v>6</v>
      </c>
    </row>
    <row r="3" spans="1:9" ht="23" x14ac:dyDescent="0.25">
      <c r="A3" s="667" t="s">
        <v>41</v>
      </c>
      <c r="B3" s="668"/>
      <c r="C3" s="668"/>
      <c r="D3" s="663"/>
      <c r="E3" s="674"/>
      <c r="F3" s="669"/>
      <c r="G3" s="674"/>
    </row>
    <row r="4" spans="1:9" ht="33" x14ac:dyDescent="0.25">
      <c r="A4" s="670" t="s">
        <v>42</v>
      </c>
      <c r="B4" s="675"/>
      <c r="C4" s="675"/>
      <c r="D4" s="663"/>
      <c r="E4" s="675"/>
      <c r="F4" s="671"/>
      <c r="G4" s="675"/>
    </row>
    <row r="5" spans="1:9" ht="23" x14ac:dyDescent="0.25">
      <c r="A5" s="676" t="s">
        <v>16</v>
      </c>
      <c r="B5" s="677">
        <v>698300</v>
      </c>
      <c r="C5" s="678">
        <v>701050</v>
      </c>
      <c r="D5" s="663"/>
      <c r="E5" s="678">
        <v>561200</v>
      </c>
      <c r="F5" s="679">
        <f>E5-C5</f>
        <v>-139850</v>
      </c>
      <c r="G5" s="679">
        <v>421200</v>
      </c>
    </row>
    <row r="6" spans="1:9" ht="23" x14ac:dyDescent="0.25">
      <c r="A6" s="676" t="s">
        <v>18</v>
      </c>
      <c r="B6" s="680">
        <v>209680</v>
      </c>
      <c r="C6" s="681">
        <v>203618</v>
      </c>
      <c r="D6" s="663"/>
      <c r="E6" s="682">
        <v>176303</v>
      </c>
      <c r="F6" s="679">
        <f t="shared" ref="F6:F13" si="0">E6-C6</f>
        <v>-27315</v>
      </c>
      <c r="G6" s="678">
        <v>213354</v>
      </c>
    </row>
    <row r="7" spans="1:9" ht="23" x14ac:dyDescent="0.25">
      <c r="A7" s="676" t="s">
        <v>20</v>
      </c>
      <c r="B7" s="683">
        <v>381340</v>
      </c>
      <c r="C7" s="684">
        <v>369706</v>
      </c>
      <c r="D7" s="663"/>
      <c r="E7" s="678">
        <v>561649</v>
      </c>
      <c r="F7" s="679">
        <f t="shared" si="0"/>
        <v>191943</v>
      </c>
      <c r="G7" s="685">
        <v>256716</v>
      </c>
    </row>
    <row r="8" spans="1:9" ht="23" x14ac:dyDescent="0.25">
      <c r="A8" s="676" t="s">
        <v>43</v>
      </c>
      <c r="B8" s="686">
        <v>81450</v>
      </c>
      <c r="C8" s="686">
        <v>81450</v>
      </c>
      <c r="D8" s="663"/>
      <c r="E8" s="678">
        <v>81450</v>
      </c>
      <c r="F8" s="679">
        <f t="shared" si="0"/>
        <v>0</v>
      </c>
      <c r="G8" s="678">
        <v>81450</v>
      </c>
    </row>
    <row r="9" spans="1:9" ht="23" x14ac:dyDescent="0.25">
      <c r="A9" s="676" t="s">
        <v>44</v>
      </c>
      <c r="B9" s="678">
        <v>941769</v>
      </c>
      <c r="C9" s="687">
        <v>924769</v>
      </c>
      <c r="D9" s="663"/>
      <c r="E9" s="678">
        <v>807588</v>
      </c>
      <c r="F9" s="679">
        <f t="shared" si="0"/>
        <v>-117181</v>
      </c>
      <c r="G9" s="688">
        <v>785188</v>
      </c>
    </row>
    <row r="10" spans="1:9" ht="23" x14ac:dyDescent="0.25">
      <c r="A10" s="676" t="s">
        <v>45</v>
      </c>
      <c r="B10" s="689">
        <v>281206</v>
      </c>
      <c r="C10" s="689">
        <v>281287</v>
      </c>
      <c r="D10" s="663"/>
      <c r="E10" s="677">
        <v>197415</v>
      </c>
      <c r="F10" s="679">
        <f t="shared" si="0"/>
        <v>-83872</v>
      </c>
      <c r="G10" s="690">
        <v>189915</v>
      </c>
    </row>
    <row r="11" spans="1:9" ht="23" x14ac:dyDescent="0.25">
      <c r="A11" s="676" t="s">
        <v>46</v>
      </c>
      <c r="B11" s="678">
        <v>158350</v>
      </c>
      <c r="C11" s="688">
        <v>154635</v>
      </c>
      <c r="D11" s="663"/>
      <c r="E11" s="691">
        <v>117760</v>
      </c>
      <c r="F11" s="679">
        <f t="shared" si="0"/>
        <v>-36875</v>
      </c>
      <c r="G11" s="685">
        <v>10000</v>
      </c>
    </row>
    <row r="12" spans="1:9" ht="23" x14ac:dyDescent="0.25">
      <c r="A12" s="676" t="s">
        <v>47</v>
      </c>
      <c r="B12" s="692">
        <v>53976</v>
      </c>
      <c r="C12" s="693">
        <v>55625</v>
      </c>
      <c r="D12" s="663"/>
      <c r="E12" s="694">
        <v>55625</v>
      </c>
      <c r="F12" s="695">
        <f t="shared" si="0"/>
        <v>0</v>
      </c>
      <c r="G12" s="694">
        <v>55625</v>
      </c>
    </row>
    <row r="13" spans="1:9" ht="23" x14ac:dyDescent="0.25">
      <c r="A13" s="672" t="s">
        <v>27</v>
      </c>
      <c r="B13" s="673">
        <v>2806071</v>
      </c>
      <c r="C13" s="673">
        <v>2772140</v>
      </c>
      <c r="D13" s="663"/>
      <c r="E13" s="673">
        <v>2558990</v>
      </c>
      <c r="F13" s="679">
        <f t="shared" si="0"/>
        <v>-213150</v>
      </c>
      <c r="G13" s="673">
        <v>2013448</v>
      </c>
      <c r="I13" s="679"/>
    </row>
    <row r="14" spans="1:9" x14ac:dyDescent="0.2">
      <c r="I14" s="679"/>
    </row>
    <row r="15" spans="1:9" x14ac:dyDescent="0.2">
      <c r="I15" s="679"/>
    </row>
    <row r="16" spans="1:9" x14ac:dyDescent="0.2">
      <c r="I16" s="679"/>
    </row>
    <row r="17" spans="9:9" x14ac:dyDescent="0.2">
      <c r="I17" s="679"/>
    </row>
    <row r="18" spans="9:9" x14ac:dyDescent="0.2">
      <c r="I18" s="679"/>
    </row>
    <row r="19" spans="9:9" x14ac:dyDescent="0.2">
      <c r="I19" s="679"/>
    </row>
    <row r="20" spans="9:9" x14ac:dyDescent="0.2">
      <c r="I20" s="679"/>
    </row>
    <row r="21" spans="9:9" x14ac:dyDescent="0.2">
      <c r="I21" s="67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4"/>
  <dimension ref="A1:P5"/>
  <sheetViews>
    <sheetView workbookViewId="0">
      <selection activeCell="B38" sqref="B38"/>
    </sheetView>
  </sheetViews>
  <sheetFormatPr baseColWidth="10" defaultColWidth="9" defaultRowHeight="15" x14ac:dyDescent="0.2"/>
  <cols>
    <col min="1" max="1" width="17" bestFit="1" customWidth="1"/>
    <col min="2" max="2" width="21" bestFit="1" customWidth="1"/>
    <col min="3" max="3" width="11.5" customWidth="1"/>
    <col min="4" max="15" width="14" bestFit="1" customWidth="1"/>
    <col min="16" max="16" width="18" bestFit="1" customWidth="1"/>
  </cols>
  <sheetData>
    <row r="1" spans="1:16" ht="16" x14ac:dyDescent="0.2">
      <c r="A1" s="461" t="s">
        <v>48</v>
      </c>
      <c r="B1" s="461" t="s">
        <v>49</v>
      </c>
      <c r="C1" s="462" t="s">
        <v>50</v>
      </c>
      <c r="D1" s="463" t="s">
        <v>51</v>
      </c>
      <c r="E1" s="463" t="s">
        <v>52</v>
      </c>
      <c r="F1" s="463" t="s">
        <v>53</v>
      </c>
      <c r="G1" s="463" t="s">
        <v>54</v>
      </c>
      <c r="H1" s="463" t="s">
        <v>55</v>
      </c>
      <c r="I1" s="463" t="s">
        <v>56</v>
      </c>
      <c r="J1" s="463" t="s">
        <v>57</v>
      </c>
      <c r="K1" s="463" t="s">
        <v>58</v>
      </c>
      <c r="L1" s="463" t="s">
        <v>59</v>
      </c>
      <c r="M1" s="463" t="s">
        <v>60</v>
      </c>
      <c r="N1" s="463" t="s">
        <v>61</v>
      </c>
      <c r="O1" s="463" t="s">
        <v>62</v>
      </c>
      <c r="P1" s="464" t="s">
        <v>63</v>
      </c>
    </row>
    <row r="2" spans="1:16" ht="16" x14ac:dyDescent="0.2">
      <c r="A2" s="465" t="s">
        <v>64</v>
      </c>
      <c r="B2" s="465" t="s">
        <v>65</v>
      </c>
      <c r="C2" s="465"/>
      <c r="D2" s="262" t="e">
        <f>#REF!</f>
        <v>#REF!</v>
      </c>
      <c r="E2" s="262" t="e">
        <f>#REF!</f>
        <v>#REF!</v>
      </c>
      <c r="F2" s="262" t="e">
        <f>#REF!</f>
        <v>#REF!</v>
      </c>
      <c r="G2" s="262" t="e">
        <f>#REF!</f>
        <v>#REF!</v>
      </c>
      <c r="H2" s="262" t="e">
        <f>#REF!</f>
        <v>#REF!</v>
      </c>
      <c r="I2" s="262" t="e">
        <f>#REF!</f>
        <v>#REF!</v>
      </c>
      <c r="J2" s="262" t="e">
        <f>#REF!</f>
        <v>#REF!</v>
      </c>
      <c r="K2" s="262" t="e">
        <f>#REF!</f>
        <v>#REF!</v>
      </c>
      <c r="L2" s="262" t="e">
        <f>#REF!</f>
        <v>#REF!</v>
      </c>
      <c r="M2" s="262" t="e">
        <f>#REF!</f>
        <v>#REF!</v>
      </c>
      <c r="N2" s="262" t="e">
        <f>#REF!</f>
        <v>#REF!</v>
      </c>
      <c r="O2" s="262" t="e">
        <f>#REF!</f>
        <v>#REF!</v>
      </c>
      <c r="P2" s="465"/>
    </row>
    <row r="3" spans="1:16" ht="16" x14ac:dyDescent="0.2">
      <c r="A3" s="465" t="s">
        <v>66</v>
      </c>
      <c r="B3" s="465" t="s">
        <v>67</v>
      </c>
      <c r="C3" s="465"/>
      <c r="D3" s="262" t="e">
        <f>#REF!</f>
        <v>#REF!</v>
      </c>
      <c r="E3" s="262" t="e">
        <f>#REF!</f>
        <v>#REF!</v>
      </c>
      <c r="F3" s="262" t="e">
        <f>#REF!</f>
        <v>#REF!</v>
      </c>
      <c r="G3" s="262" t="e">
        <f>#REF!</f>
        <v>#REF!</v>
      </c>
      <c r="H3" s="262" t="e">
        <f>#REF!</f>
        <v>#REF!</v>
      </c>
      <c r="I3" s="262" t="e">
        <f>#REF!</f>
        <v>#REF!</v>
      </c>
      <c r="J3" s="262" t="e">
        <f>#REF!</f>
        <v>#REF!</v>
      </c>
      <c r="K3" s="262" t="e">
        <f>#REF!</f>
        <v>#REF!</v>
      </c>
      <c r="L3" s="262" t="e">
        <f>#REF!</f>
        <v>#REF!</v>
      </c>
      <c r="M3" s="262" t="e">
        <f>#REF!</f>
        <v>#REF!</v>
      </c>
      <c r="N3" s="262" t="e">
        <f>#REF!</f>
        <v>#REF!</v>
      </c>
      <c r="O3" s="262" t="e">
        <f>#REF!</f>
        <v>#REF!</v>
      </c>
      <c r="P3" s="465"/>
    </row>
    <row r="4" spans="1:16" ht="16" x14ac:dyDescent="0.2">
      <c r="A4" s="465" t="s">
        <v>68</v>
      </c>
      <c r="B4" s="465" t="s">
        <v>69</v>
      </c>
      <c r="C4" s="465"/>
      <c r="D4" s="262" t="e">
        <f>#REF!</f>
        <v>#REF!</v>
      </c>
      <c r="E4" s="262" t="e">
        <f>#REF!</f>
        <v>#REF!</v>
      </c>
      <c r="F4" s="262" t="e">
        <f>#REF!</f>
        <v>#REF!</v>
      </c>
      <c r="G4" s="262" t="e">
        <f>#REF!</f>
        <v>#REF!</v>
      </c>
      <c r="H4" s="262" t="e">
        <f>#REF!</f>
        <v>#REF!</v>
      </c>
      <c r="I4" s="262" t="e">
        <f>#REF!</f>
        <v>#REF!</v>
      </c>
      <c r="J4" s="262" t="e">
        <f>#REF!</f>
        <v>#REF!</v>
      </c>
      <c r="K4" s="262" t="e">
        <f>#REF!</f>
        <v>#REF!</v>
      </c>
      <c r="L4" s="262" t="e">
        <f>#REF!</f>
        <v>#REF!</v>
      </c>
      <c r="M4" s="262" t="e">
        <f>#REF!</f>
        <v>#REF!</v>
      </c>
      <c r="N4" s="262" t="e">
        <f>#REF!</f>
        <v>#REF!</v>
      </c>
      <c r="O4" s="262" t="e">
        <f>#REF!</f>
        <v>#REF!</v>
      </c>
      <c r="P4" s="465"/>
    </row>
    <row r="5" spans="1:16" ht="16" x14ac:dyDescent="0.2">
      <c r="A5" s="465" t="s">
        <v>64</v>
      </c>
      <c r="B5" s="465" t="s">
        <v>70</v>
      </c>
      <c r="D5" s="155" t="e">
        <f>#REF!</f>
        <v>#REF!</v>
      </c>
      <c r="E5" s="155" t="e">
        <f>#REF!</f>
        <v>#REF!</v>
      </c>
      <c r="F5" s="155" t="e">
        <f>#REF!</f>
        <v>#REF!</v>
      </c>
      <c r="G5" s="155" t="e">
        <f>#REF!</f>
        <v>#REF!</v>
      </c>
      <c r="H5" s="155" t="e">
        <f>#REF!</f>
        <v>#REF!</v>
      </c>
      <c r="I5" s="155" t="e">
        <f>#REF!</f>
        <v>#REF!</v>
      </c>
      <c r="J5" s="155" t="e">
        <f>#REF!</f>
        <v>#REF!</v>
      </c>
      <c r="K5" s="155" t="e">
        <f>#REF!</f>
        <v>#REF!</v>
      </c>
      <c r="L5" s="155" t="e">
        <f>#REF!</f>
        <v>#REF!</v>
      </c>
      <c r="M5" s="155" t="e">
        <f>#REF!</f>
        <v>#REF!</v>
      </c>
      <c r="N5" s="155" t="e">
        <f>#REF!</f>
        <v>#REF!</v>
      </c>
      <c r="O5" s="155" t="e">
        <f>#REF!</f>
        <v>#REF!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FA6C6-A0FE-4950-B4E0-7EC4C737899C}">
  <dimension ref="A1:C5"/>
  <sheetViews>
    <sheetView workbookViewId="0">
      <selection activeCell="F23" sqref="F23"/>
    </sheetView>
  </sheetViews>
  <sheetFormatPr baseColWidth="10" defaultColWidth="8.5" defaultRowHeight="15" x14ac:dyDescent="0.2"/>
  <sheetData>
    <row r="1" spans="1:3" x14ac:dyDescent="0.2">
      <c r="A1" s="586">
        <v>44345</v>
      </c>
    </row>
    <row r="2" spans="1:3" x14ac:dyDescent="0.2">
      <c r="A2" t="s">
        <v>71</v>
      </c>
    </row>
    <row r="3" spans="1:3" x14ac:dyDescent="0.2">
      <c r="A3" t="s">
        <v>72</v>
      </c>
    </row>
    <row r="4" spans="1:3" x14ac:dyDescent="0.2">
      <c r="A4" t="s">
        <v>73</v>
      </c>
    </row>
    <row r="5" spans="1:3" x14ac:dyDescent="0.2">
      <c r="A5" t="s">
        <v>74</v>
      </c>
      <c r="C5" s="511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7EC9-3025-499E-B4DC-1DEBF0E6774D}">
  <dimension ref="A1:G20"/>
  <sheetViews>
    <sheetView workbookViewId="0">
      <selection sqref="A1:G19"/>
    </sheetView>
  </sheetViews>
  <sheetFormatPr baseColWidth="10" defaultColWidth="8.5" defaultRowHeight="15" x14ac:dyDescent="0.2"/>
  <cols>
    <col min="1" max="1" width="22.5" style="472" customWidth="1"/>
    <col min="2" max="2" width="22.5" style="18" customWidth="1"/>
    <col min="3" max="3" width="12" style="18" customWidth="1"/>
    <col min="4" max="4" width="2" customWidth="1"/>
    <col min="5" max="6" width="22.5" customWidth="1"/>
    <col min="7" max="7" width="11" customWidth="1"/>
  </cols>
  <sheetData>
    <row r="1" spans="1:7" ht="34.5" customHeight="1" x14ac:dyDescent="0.2">
      <c r="A1" s="656" t="s">
        <v>75</v>
      </c>
      <c r="B1" s="652" t="s">
        <v>76</v>
      </c>
      <c r="C1" s="645" t="s">
        <v>77</v>
      </c>
      <c r="D1" s="649"/>
      <c r="E1" s="647" t="s">
        <v>75</v>
      </c>
      <c r="F1" s="652" t="s">
        <v>76</v>
      </c>
      <c r="G1" s="652" t="s">
        <v>77</v>
      </c>
    </row>
    <row r="2" spans="1:7" x14ac:dyDescent="0.2">
      <c r="A2" s="654" t="s">
        <v>78</v>
      </c>
      <c r="B2" s="648">
        <v>7836539.5</v>
      </c>
      <c r="C2" s="644"/>
      <c r="D2" s="405"/>
      <c r="E2" s="655" t="s">
        <v>79</v>
      </c>
      <c r="F2" s="651">
        <v>126181</v>
      </c>
      <c r="G2" s="650"/>
    </row>
    <row r="3" spans="1:7" x14ac:dyDescent="0.2">
      <c r="A3" s="654" t="s">
        <v>80</v>
      </c>
      <c r="B3" s="648">
        <v>3524421</v>
      </c>
      <c r="C3" s="644"/>
      <c r="D3" s="405"/>
      <c r="E3" s="655" t="s">
        <v>81</v>
      </c>
      <c r="F3" s="651">
        <v>110400</v>
      </c>
      <c r="G3" s="650"/>
    </row>
    <row r="4" spans="1:7" x14ac:dyDescent="0.2">
      <c r="A4" s="654" t="s">
        <v>82</v>
      </c>
      <c r="B4" s="648">
        <v>1710726</v>
      </c>
      <c r="C4" s="644"/>
      <c r="D4" s="405"/>
      <c r="E4" s="655" t="s">
        <v>83</v>
      </c>
      <c r="F4" s="648">
        <v>108000</v>
      </c>
      <c r="G4" s="650"/>
    </row>
    <row r="5" spans="1:7" x14ac:dyDescent="0.2">
      <c r="A5" s="654" t="s">
        <v>84</v>
      </c>
      <c r="B5" s="648">
        <v>1496900</v>
      </c>
      <c r="C5" s="644"/>
      <c r="D5" s="405"/>
      <c r="E5" s="655" t="s">
        <v>85</v>
      </c>
      <c r="F5" s="648">
        <v>100000</v>
      </c>
      <c r="G5" s="650"/>
    </row>
    <row r="6" spans="1:7" x14ac:dyDescent="0.2">
      <c r="A6" s="654" t="s">
        <v>86</v>
      </c>
      <c r="B6" s="648">
        <v>1382640.96</v>
      </c>
      <c r="C6" s="646"/>
      <c r="D6" s="405"/>
      <c r="E6" s="655" t="s">
        <v>87</v>
      </c>
      <c r="F6" s="648">
        <v>99000</v>
      </c>
      <c r="G6" s="650"/>
    </row>
    <row r="7" spans="1:7" x14ac:dyDescent="0.2">
      <c r="A7" s="654" t="s">
        <v>88</v>
      </c>
      <c r="B7" s="651">
        <v>818085</v>
      </c>
      <c r="C7" s="644"/>
      <c r="D7" s="405"/>
      <c r="E7" s="655" t="s">
        <v>89</v>
      </c>
      <c r="F7" s="648">
        <v>92000</v>
      </c>
      <c r="G7" s="650"/>
    </row>
    <row r="8" spans="1:7" x14ac:dyDescent="0.2">
      <c r="A8" s="654" t="s">
        <v>90</v>
      </c>
      <c r="B8" s="648">
        <v>804050</v>
      </c>
      <c r="C8" s="646"/>
      <c r="D8" s="405"/>
      <c r="E8" s="655" t="s">
        <v>91</v>
      </c>
      <c r="F8" s="648">
        <v>83335</v>
      </c>
      <c r="G8" s="650"/>
    </row>
    <row r="9" spans="1:7" x14ac:dyDescent="0.2">
      <c r="A9" s="654" t="s">
        <v>92</v>
      </c>
      <c r="B9" s="648">
        <v>710666.66666666674</v>
      </c>
      <c r="C9" s="646"/>
      <c r="D9" s="405"/>
      <c r="E9" s="655" t="s">
        <v>93</v>
      </c>
      <c r="F9" s="648">
        <v>80000</v>
      </c>
      <c r="G9" s="650"/>
    </row>
    <row r="10" spans="1:7" x14ac:dyDescent="0.2">
      <c r="A10" s="654" t="s">
        <v>94</v>
      </c>
      <c r="B10" s="648">
        <v>649309.35</v>
      </c>
      <c r="C10" s="644"/>
      <c r="D10" s="405"/>
      <c r="E10" s="655" t="s">
        <v>95</v>
      </c>
      <c r="F10" s="651">
        <v>75056</v>
      </c>
      <c r="G10" s="650"/>
    </row>
    <row r="11" spans="1:7" x14ac:dyDescent="0.2">
      <c r="A11" s="654" t="s">
        <v>96</v>
      </c>
      <c r="B11" s="648">
        <v>502002</v>
      </c>
      <c r="C11" s="644"/>
      <c r="D11" s="405"/>
      <c r="E11" s="655" t="s">
        <v>97</v>
      </c>
      <c r="F11" s="651">
        <v>73099.636363636368</v>
      </c>
      <c r="G11" s="650"/>
    </row>
    <row r="12" spans="1:7" x14ac:dyDescent="0.2">
      <c r="A12" s="654" t="s">
        <v>98</v>
      </c>
      <c r="B12" s="648">
        <v>461509.5</v>
      </c>
      <c r="C12" s="644"/>
      <c r="D12" s="405"/>
      <c r="E12" s="655" t="s">
        <v>99</v>
      </c>
      <c r="F12" s="651">
        <v>71250</v>
      </c>
      <c r="G12" s="650"/>
    </row>
    <row r="13" spans="1:7" x14ac:dyDescent="0.2">
      <c r="A13" s="654" t="s">
        <v>100</v>
      </c>
      <c r="B13" s="648">
        <v>336456.69</v>
      </c>
      <c r="C13" s="644"/>
      <c r="D13" s="405"/>
      <c r="E13" s="655" t="s">
        <v>101</v>
      </c>
      <c r="F13" s="651">
        <v>61852</v>
      </c>
      <c r="G13" s="650"/>
    </row>
    <row r="14" spans="1:7" x14ac:dyDescent="0.2">
      <c r="A14" s="654" t="s">
        <v>102</v>
      </c>
      <c r="B14" s="648">
        <v>300000</v>
      </c>
      <c r="C14" s="644"/>
      <c r="D14" s="405"/>
      <c r="E14" s="655" t="s">
        <v>103</v>
      </c>
      <c r="F14" s="648">
        <v>50000</v>
      </c>
      <c r="G14" s="650"/>
    </row>
    <row r="15" spans="1:7" x14ac:dyDescent="0.2">
      <c r="A15" s="654" t="s">
        <v>104</v>
      </c>
      <c r="B15" s="651">
        <v>262929.79599999997</v>
      </c>
      <c r="C15" s="644"/>
      <c r="D15" s="405"/>
      <c r="E15" s="655" t="s">
        <v>105</v>
      </c>
      <c r="F15" s="648">
        <v>40356</v>
      </c>
      <c r="G15" s="650"/>
    </row>
    <row r="16" spans="1:7" x14ac:dyDescent="0.2">
      <c r="A16" s="654" t="s">
        <v>106</v>
      </c>
      <c r="B16" s="651">
        <v>239792.19500000001</v>
      </c>
      <c r="C16" s="644"/>
      <c r="D16" s="405"/>
      <c r="E16" s="655" t="s">
        <v>107</v>
      </c>
      <c r="F16" s="648">
        <v>39000</v>
      </c>
      <c r="G16" s="650"/>
    </row>
    <row r="17" spans="1:7" x14ac:dyDescent="0.2">
      <c r="A17" s="654" t="s">
        <v>108</v>
      </c>
      <c r="B17" s="648">
        <v>223987.5</v>
      </c>
      <c r="C17" s="644"/>
      <c r="D17" s="405"/>
      <c r="E17" s="655" t="s">
        <v>109</v>
      </c>
      <c r="F17" s="648">
        <v>34543.199999999997</v>
      </c>
      <c r="G17" s="650"/>
    </row>
    <row r="18" spans="1:7" x14ac:dyDescent="0.2">
      <c r="A18" s="654" t="s">
        <v>110</v>
      </c>
      <c r="B18" s="648">
        <v>178620</v>
      </c>
      <c r="C18" s="644"/>
      <c r="D18" s="405"/>
      <c r="E18" s="655" t="s">
        <v>111</v>
      </c>
      <c r="F18" s="651">
        <v>30685</v>
      </c>
      <c r="G18" s="650"/>
    </row>
    <row r="19" spans="1:7" x14ac:dyDescent="0.2">
      <c r="A19" s="654" t="s">
        <v>112</v>
      </c>
      <c r="B19" s="648">
        <v>132650</v>
      </c>
      <c r="C19" s="644"/>
      <c r="D19" s="405"/>
      <c r="E19" s="655" t="s">
        <v>113</v>
      </c>
      <c r="F19" s="648">
        <v>15000</v>
      </c>
      <c r="G19" s="650"/>
    </row>
    <row r="20" spans="1:7" x14ac:dyDescent="0.2">
      <c r="E20" s="472"/>
      <c r="F20" s="653"/>
      <c r="G20" s="65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>
    <tabColor rgb="FF00FFFF"/>
  </sheetPr>
  <dimension ref="A1:O56"/>
  <sheetViews>
    <sheetView zoomScale="110" zoomScaleNormal="110" workbookViewId="0">
      <selection activeCell="D10" sqref="D10"/>
    </sheetView>
  </sheetViews>
  <sheetFormatPr baseColWidth="10" defaultColWidth="10" defaultRowHeight="15" x14ac:dyDescent="0.2"/>
  <cols>
    <col min="1" max="1" width="25.5" customWidth="1"/>
    <col min="2" max="2" width="20.5" style="18" customWidth="1"/>
    <col min="3" max="3" width="19" style="18" customWidth="1"/>
    <col min="4" max="4" width="18" style="18" customWidth="1"/>
    <col min="5" max="5" width="21.5" style="18" customWidth="1"/>
    <col min="6" max="6" width="14" style="18" bestFit="1" customWidth="1"/>
    <col min="7" max="7" width="12" style="18" customWidth="1"/>
    <col min="8" max="8" width="20.5" style="18" customWidth="1"/>
    <col min="9" max="9" width="14" style="18" customWidth="1"/>
    <col min="10" max="10" width="16.5" style="18" customWidth="1"/>
    <col min="11" max="11" width="17.5" style="18" customWidth="1"/>
    <col min="12" max="12" width="21.5" style="18" customWidth="1"/>
    <col min="13" max="13" width="6" bestFit="1" customWidth="1"/>
    <col min="14" max="14" width="0" hidden="1" customWidth="1"/>
    <col min="15" max="15" width="12" hidden="1" customWidth="1"/>
    <col min="16" max="19" width="0" hidden="1" customWidth="1"/>
  </cols>
  <sheetData>
    <row r="1" spans="1:14" x14ac:dyDescent="0.2">
      <c r="A1">
        <v>12</v>
      </c>
      <c r="B1" s="18" t="s">
        <v>114</v>
      </c>
      <c r="H1" s="476"/>
    </row>
    <row r="2" spans="1:14" ht="34" x14ac:dyDescent="0.2">
      <c r="A2" s="116" t="s">
        <v>75</v>
      </c>
      <c r="B2" s="117" t="s">
        <v>115</v>
      </c>
      <c r="C2" s="117" t="s">
        <v>116</v>
      </c>
      <c r="D2" s="117" t="s">
        <v>117</v>
      </c>
      <c r="E2" s="117" t="s">
        <v>118</v>
      </c>
      <c r="F2" s="117" t="s">
        <v>119</v>
      </c>
      <c r="G2" s="118" t="s">
        <v>120</v>
      </c>
      <c r="H2" s="473" t="s">
        <v>121</v>
      </c>
      <c r="I2" s="474" t="s">
        <v>122</v>
      </c>
      <c r="J2" s="474" t="s">
        <v>123</v>
      </c>
      <c r="K2" s="474" t="s">
        <v>124</v>
      </c>
      <c r="L2" s="474" t="s">
        <v>125</v>
      </c>
      <c r="M2" t="s">
        <v>126</v>
      </c>
      <c r="N2" t="s">
        <v>63</v>
      </c>
    </row>
    <row r="3" spans="1:14" x14ac:dyDescent="0.2">
      <c r="A3" s="156" t="s">
        <v>78</v>
      </c>
      <c r="B3" s="155" t="e">
        <f>IF($A$1=1,SUM(#REF!),IF($A$1=2,SUM(#REF!),IF($A$1=3,SUM(#REF!),IF($A$1=4,SUM(#REF!),IF($A$1=5,SUM(#REF!),IF($A$1=6,SUM(#REF!),IF($A$1=7,SUM(#REF!),IF($A$1=8,SUM(#REF!),IF($A$1=9,SUM(#REF!),IF($A$1=10,SUM(#REF!),IF($A$1=11,SUM(#REF!),#REF!)))))))))))+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3" s="157" t="e">
        <f>IF($A$1=1,SUM(#REF!),IF($A$1=2,SUM(#REF!),IF($A$1=3,SUM(#REF!),IF($A$1=4,SUM(#REF!),IF($A$1=5,SUM(#REF!),IF($A$1=6,SUM(#REF!),IF($A$1=7,SUM(#REF!),IF($A$1=8,SUM(#REF!),IF($A$1=9,SUM(#REF!),IF($A$1=10,SUM(#REF!),IF($A$1=11,SUM(#REF!),#REF!)))))))))))+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3" s="633" t="e">
        <f t="shared" ref="D3:D33" si="0">IF(B3=0,0,(C3-B3)/B3)</f>
        <v>#REF!</v>
      </c>
      <c r="E3" s="633" t="e">
        <f>Table3[[#This Row],[2021 - YTD]]/$C$44</f>
        <v>#REF!</v>
      </c>
      <c r="F3" s="634" t="e">
        <f t="shared" ref="F3:F33" si="1">C3-B3</f>
        <v>#REF!</v>
      </c>
      <c r="G3" s="633" t="e">
        <f t="shared" ref="G3:G25" si="2">F3/SUM($F$3:$F$34)</f>
        <v>#REF!</v>
      </c>
      <c r="H3" s="471">
        <v>3500000</v>
      </c>
      <c r="I3" s="158" t="e">
        <f t="shared" ref="I3:I24" si="3">H3/C3-1</f>
        <v>#REF!</v>
      </c>
      <c r="J3" s="158" t="s">
        <v>127</v>
      </c>
      <c r="K3" s="158" t="s">
        <v>127</v>
      </c>
      <c r="L3" s="158" t="s">
        <v>127</v>
      </c>
    </row>
    <row r="4" spans="1:14" x14ac:dyDescent="0.2">
      <c r="A4" s="156" t="s">
        <v>80</v>
      </c>
      <c r="B4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4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4" s="633" t="e">
        <f t="shared" si="0"/>
        <v>#REF!</v>
      </c>
      <c r="E4" s="633" t="e">
        <f>Table3[[#This Row],[2021 - YTD]]/$C$44</f>
        <v>#REF!</v>
      </c>
      <c r="F4" s="634" t="e">
        <f t="shared" si="1"/>
        <v>#REF!</v>
      </c>
      <c r="G4" s="633" t="e">
        <f t="shared" si="2"/>
        <v>#REF!</v>
      </c>
      <c r="H4" s="471">
        <v>2500000</v>
      </c>
      <c r="I4" s="158" t="e">
        <f t="shared" si="3"/>
        <v>#REF!</v>
      </c>
      <c r="J4" s="158" t="s">
        <v>128</v>
      </c>
      <c r="K4" s="158" t="s">
        <v>128</v>
      </c>
      <c r="L4" s="158" t="s">
        <v>129</v>
      </c>
      <c r="N4" t="s">
        <v>130</v>
      </c>
    </row>
    <row r="5" spans="1:14" x14ac:dyDescent="0.2">
      <c r="A5" s="156" t="s">
        <v>86</v>
      </c>
      <c r="B5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5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5" s="633" t="e">
        <f t="shared" si="0"/>
        <v>#REF!</v>
      </c>
      <c r="E5" s="633" t="e">
        <f>Table3[[#This Row],[2021 - YTD]]/$C$44</f>
        <v>#REF!</v>
      </c>
      <c r="F5" s="634" t="e">
        <f t="shared" si="1"/>
        <v>#REF!</v>
      </c>
      <c r="G5" s="633" t="e">
        <f t="shared" si="2"/>
        <v>#REF!</v>
      </c>
      <c r="H5" s="471">
        <v>1200000</v>
      </c>
      <c r="I5" s="158" t="e">
        <f t="shared" si="3"/>
        <v>#REF!</v>
      </c>
      <c r="J5" s="158" t="s">
        <v>131</v>
      </c>
      <c r="K5" s="158" t="s">
        <v>129</v>
      </c>
      <c r="L5" s="158" t="s">
        <v>131</v>
      </c>
    </row>
    <row r="6" spans="1:14" x14ac:dyDescent="0.2">
      <c r="A6" s="156" t="s">
        <v>82</v>
      </c>
      <c r="B6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6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6" s="633" t="e">
        <f t="shared" si="0"/>
        <v>#REF!</v>
      </c>
      <c r="E6" s="633" t="e">
        <f>Table3[[#This Row],[2021 - YTD]]/$C$44</f>
        <v>#REF!</v>
      </c>
      <c r="F6" s="634" t="e">
        <f t="shared" si="1"/>
        <v>#REF!</v>
      </c>
      <c r="G6" s="633" t="e">
        <f t="shared" si="2"/>
        <v>#REF!</v>
      </c>
      <c r="H6" s="471">
        <v>1000000</v>
      </c>
      <c r="I6" s="158" t="e">
        <f t="shared" si="3"/>
        <v>#REF!</v>
      </c>
      <c r="J6" s="158" t="s">
        <v>132</v>
      </c>
      <c r="K6" s="158" t="s">
        <v>132</v>
      </c>
      <c r="L6" s="158" t="s">
        <v>129</v>
      </c>
    </row>
    <row r="7" spans="1:14" x14ac:dyDescent="0.2">
      <c r="A7" s="156" t="s">
        <v>96</v>
      </c>
      <c r="B7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7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7" s="633" t="e">
        <f t="shared" si="0"/>
        <v>#REF!</v>
      </c>
      <c r="E7" s="633" t="e">
        <f>Table3[[#This Row],[2021 - YTD]]/$C$44</f>
        <v>#REF!</v>
      </c>
      <c r="F7" s="634" t="e">
        <f t="shared" si="1"/>
        <v>#REF!</v>
      </c>
      <c r="G7" s="633" t="e">
        <f t="shared" si="2"/>
        <v>#REF!</v>
      </c>
      <c r="H7" s="471">
        <v>650000</v>
      </c>
      <c r="I7" s="158" t="e">
        <f t="shared" si="3"/>
        <v>#REF!</v>
      </c>
      <c r="J7" s="158" t="s">
        <v>132</v>
      </c>
      <c r="K7" s="158" t="s">
        <v>132</v>
      </c>
      <c r="L7" s="158" t="s">
        <v>129</v>
      </c>
    </row>
    <row r="8" spans="1:14" x14ac:dyDescent="0.2">
      <c r="A8" s="156" t="s">
        <v>94</v>
      </c>
      <c r="B8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8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8" s="633" t="e">
        <f t="shared" si="0"/>
        <v>#REF!</v>
      </c>
      <c r="E8" s="633" t="e">
        <f>Table3[[#This Row],[2021 - YTD]]/$C$44</f>
        <v>#REF!</v>
      </c>
      <c r="F8" s="634" t="e">
        <f t="shared" si="1"/>
        <v>#REF!</v>
      </c>
      <c r="G8" s="633" t="e">
        <f t="shared" si="2"/>
        <v>#REF!</v>
      </c>
      <c r="H8" s="471">
        <v>600000</v>
      </c>
      <c r="I8" s="158" t="e">
        <f t="shared" si="3"/>
        <v>#REF!</v>
      </c>
      <c r="J8" s="158" t="s">
        <v>131</v>
      </c>
      <c r="K8" s="158" t="s">
        <v>129</v>
      </c>
      <c r="L8" s="158" t="s">
        <v>131</v>
      </c>
      <c r="N8" t="s">
        <v>133</v>
      </c>
    </row>
    <row r="9" spans="1:14" x14ac:dyDescent="0.2">
      <c r="A9" s="156" t="s">
        <v>100</v>
      </c>
      <c r="B9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9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9" s="633" t="e">
        <f t="shared" si="0"/>
        <v>#REF!</v>
      </c>
      <c r="E9" s="633" t="e">
        <f>Table3[[#This Row],[2021 - YTD]]/$C$44</f>
        <v>#REF!</v>
      </c>
      <c r="F9" s="634" t="e">
        <f t="shared" si="1"/>
        <v>#REF!</v>
      </c>
      <c r="G9" s="633" t="e">
        <f t="shared" si="2"/>
        <v>#REF!</v>
      </c>
      <c r="H9" s="471">
        <v>350000</v>
      </c>
      <c r="I9" s="158" t="e">
        <f t="shared" si="3"/>
        <v>#REF!</v>
      </c>
      <c r="J9" s="158" t="s">
        <v>128</v>
      </c>
      <c r="K9" s="158" t="s">
        <v>128</v>
      </c>
      <c r="L9" s="158" t="s">
        <v>129</v>
      </c>
    </row>
    <row r="10" spans="1:14" x14ac:dyDescent="0.2">
      <c r="A10" s="156" t="s">
        <v>134</v>
      </c>
      <c r="B10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0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0" s="633" t="e">
        <f t="shared" si="0"/>
        <v>#REF!</v>
      </c>
      <c r="E10" s="633" t="e">
        <f>Table3[[#This Row],[2021 - YTD]]/$C$44</f>
        <v>#REF!</v>
      </c>
      <c r="F10" s="634" t="e">
        <f t="shared" si="1"/>
        <v>#REF!</v>
      </c>
      <c r="G10" s="633" t="e">
        <f t="shared" si="2"/>
        <v>#REF!</v>
      </c>
      <c r="H10" s="471">
        <v>300000</v>
      </c>
      <c r="I10" s="158" t="e">
        <f t="shared" si="3"/>
        <v>#REF!</v>
      </c>
      <c r="J10" s="158" t="s">
        <v>131</v>
      </c>
      <c r="K10" s="158" t="s">
        <v>135</v>
      </c>
      <c r="L10" s="158" t="s">
        <v>136</v>
      </c>
    </row>
    <row r="11" spans="1:14" x14ac:dyDescent="0.2">
      <c r="A11" s="156" t="s">
        <v>137</v>
      </c>
      <c r="B11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1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1" s="633" t="e">
        <f t="shared" si="0"/>
        <v>#REF!</v>
      </c>
      <c r="E11" s="633" t="e">
        <f>Table3[[#This Row],[2021 - YTD]]/$C$44</f>
        <v>#REF!</v>
      </c>
      <c r="F11" s="634" t="e">
        <f t="shared" si="1"/>
        <v>#REF!</v>
      </c>
      <c r="G11" s="633" t="e">
        <f t="shared" si="2"/>
        <v>#REF!</v>
      </c>
      <c r="H11" s="471">
        <v>150000</v>
      </c>
      <c r="I11" s="158" t="e">
        <f t="shared" si="3"/>
        <v>#REF!</v>
      </c>
      <c r="J11" s="158" t="s">
        <v>128</v>
      </c>
      <c r="K11" s="158" t="s">
        <v>132</v>
      </c>
      <c r="L11" s="158" t="s">
        <v>129</v>
      </c>
    </row>
    <row r="12" spans="1:14" x14ac:dyDescent="0.2">
      <c r="A12" s="156" t="s">
        <v>138</v>
      </c>
      <c r="B12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2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2" s="633" t="e">
        <f t="shared" si="0"/>
        <v>#REF!</v>
      </c>
      <c r="E12" s="633" t="e">
        <f>Table3[[#This Row],[2021 - YTD]]/$C$44</f>
        <v>#REF!</v>
      </c>
      <c r="F12" s="634" t="e">
        <f t="shared" si="1"/>
        <v>#REF!</v>
      </c>
      <c r="G12" s="633" t="e">
        <f t="shared" si="2"/>
        <v>#REF!</v>
      </c>
      <c r="H12" s="471">
        <v>150000</v>
      </c>
      <c r="I12" s="158" t="e">
        <f t="shared" si="3"/>
        <v>#REF!</v>
      </c>
      <c r="J12" s="158" t="s">
        <v>131</v>
      </c>
      <c r="K12" s="158" t="s">
        <v>129</v>
      </c>
      <c r="L12" s="158" t="s">
        <v>131</v>
      </c>
      <c r="N12" t="s">
        <v>139</v>
      </c>
    </row>
    <row r="13" spans="1:14" x14ac:dyDescent="0.2">
      <c r="A13" s="156" t="s">
        <v>112</v>
      </c>
      <c r="B13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3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3" s="633" t="e">
        <f t="shared" si="0"/>
        <v>#REF!</v>
      </c>
      <c r="E13" s="633" t="e">
        <f>Table3[[#This Row],[2021 - YTD]]/$C$44</f>
        <v>#REF!</v>
      </c>
      <c r="F13" s="634" t="e">
        <f t="shared" si="1"/>
        <v>#REF!</v>
      </c>
      <c r="G13" s="633" t="e">
        <f t="shared" si="2"/>
        <v>#REF!</v>
      </c>
      <c r="H13" s="471">
        <v>400000</v>
      </c>
      <c r="I13" s="158" t="e">
        <f t="shared" si="3"/>
        <v>#REF!</v>
      </c>
      <c r="J13" s="158" t="s">
        <v>128</v>
      </c>
      <c r="K13" s="158" t="s">
        <v>128</v>
      </c>
      <c r="L13" s="158" t="s">
        <v>136</v>
      </c>
      <c r="N13" t="s">
        <v>140</v>
      </c>
    </row>
    <row r="14" spans="1:14" x14ac:dyDescent="0.2">
      <c r="A14" s="156" t="s">
        <v>141</v>
      </c>
      <c r="B14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4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4" s="633" t="e">
        <f t="shared" si="0"/>
        <v>#REF!</v>
      </c>
      <c r="E14" s="633" t="e">
        <f>Table3[[#This Row],[2021 - YTD]]/$C$44</f>
        <v>#REF!</v>
      </c>
      <c r="F14" s="634" t="e">
        <f t="shared" si="1"/>
        <v>#REF!</v>
      </c>
      <c r="G14" s="633" t="e">
        <f t="shared" si="2"/>
        <v>#REF!</v>
      </c>
      <c r="H14" s="471">
        <v>500000</v>
      </c>
      <c r="I14" s="158" t="e">
        <f t="shared" si="3"/>
        <v>#REF!</v>
      </c>
      <c r="J14" s="158" t="s">
        <v>132</v>
      </c>
      <c r="K14" s="158" t="s">
        <v>132</v>
      </c>
      <c r="L14" s="158" t="s">
        <v>136</v>
      </c>
    </row>
    <row r="15" spans="1:14" x14ac:dyDescent="0.2">
      <c r="A15" s="156" t="s">
        <v>142</v>
      </c>
      <c r="B15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5" s="157">
        <v>0</v>
      </c>
      <c r="D15" s="633" t="e">
        <f t="shared" si="0"/>
        <v>#REF!</v>
      </c>
      <c r="E15" s="633">
        <f>Table3[[#This Row],[2021 - YTD]]/$C$44</f>
        <v>0</v>
      </c>
      <c r="F15" s="634" t="e">
        <f t="shared" si="1"/>
        <v>#REF!</v>
      </c>
      <c r="G15" s="633" t="e">
        <f t="shared" si="2"/>
        <v>#REF!</v>
      </c>
      <c r="H15" s="471">
        <v>200000</v>
      </c>
      <c r="I15" s="158" t="e">
        <f t="shared" si="3"/>
        <v>#DIV/0!</v>
      </c>
      <c r="J15" s="158" t="s">
        <v>132</v>
      </c>
      <c r="K15" s="158" t="s">
        <v>132</v>
      </c>
      <c r="L15" s="158" t="s">
        <v>136</v>
      </c>
    </row>
    <row r="16" spans="1:14" x14ac:dyDescent="0.2">
      <c r="A16" s="156" t="s">
        <v>111</v>
      </c>
      <c r="B16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6" s="157">
        <v>0</v>
      </c>
      <c r="D16" s="633" t="e">
        <f t="shared" si="0"/>
        <v>#REF!</v>
      </c>
      <c r="E16" s="633">
        <f>Table3[[#This Row],[2021 - YTD]]/$C$44</f>
        <v>0</v>
      </c>
      <c r="F16" s="634" t="e">
        <f t="shared" si="1"/>
        <v>#REF!</v>
      </c>
      <c r="G16" s="633" t="e">
        <f t="shared" si="2"/>
        <v>#REF!</v>
      </c>
      <c r="H16" s="471">
        <v>100000</v>
      </c>
      <c r="I16" s="158" t="e">
        <f t="shared" si="3"/>
        <v>#DIV/0!</v>
      </c>
      <c r="J16" s="158" t="s">
        <v>143</v>
      </c>
      <c r="K16" s="158" t="s">
        <v>143</v>
      </c>
      <c r="L16" s="158" t="s">
        <v>144</v>
      </c>
      <c r="N16" t="s">
        <v>145</v>
      </c>
    </row>
    <row r="17" spans="1:14" x14ac:dyDescent="0.2">
      <c r="A17" s="156" t="s">
        <v>98</v>
      </c>
      <c r="B17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7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7" s="633" t="e">
        <f t="shared" si="0"/>
        <v>#REF!</v>
      </c>
      <c r="E17" s="633" t="e">
        <f>Table3[[#This Row],[2021 - YTD]]/$C$44</f>
        <v>#REF!</v>
      </c>
      <c r="F17" s="634" t="e">
        <f t="shared" si="1"/>
        <v>#REF!</v>
      </c>
      <c r="G17" s="633" t="e">
        <f t="shared" si="2"/>
        <v>#REF!</v>
      </c>
      <c r="H17" s="471">
        <v>650000</v>
      </c>
      <c r="I17" s="158" t="e">
        <f t="shared" si="3"/>
        <v>#REF!</v>
      </c>
      <c r="J17" s="158" t="s">
        <v>132</v>
      </c>
      <c r="K17" s="158" t="s">
        <v>132</v>
      </c>
      <c r="L17" s="158" t="s">
        <v>136</v>
      </c>
    </row>
    <row r="18" spans="1:14" x14ac:dyDescent="0.2">
      <c r="A18" s="156" t="s">
        <v>146</v>
      </c>
      <c r="B18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8" s="157">
        <v>0</v>
      </c>
      <c r="D18" s="633" t="e">
        <f t="shared" si="0"/>
        <v>#REF!</v>
      </c>
      <c r="E18" s="633">
        <f>Table3[[#This Row],[2021 - YTD]]/$C$44</f>
        <v>0</v>
      </c>
      <c r="F18" s="634" t="e">
        <f t="shared" si="1"/>
        <v>#REF!</v>
      </c>
      <c r="G18" s="633" t="e">
        <f t="shared" si="2"/>
        <v>#REF!</v>
      </c>
      <c r="H18" s="471">
        <v>100000</v>
      </c>
      <c r="I18" s="158" t="e">
        <f t="shared" si="3"/>
        <v>#DIV/0!</v>
      </c>
      <c r="J18" s="158" t="s">
        <v>132</v>
      </c>
      <c r="K18" s="158" t="s">
        <v>135</v>
      </c>
      <c r="L18" s="158" t="s">
        <v>136</v>
      </c>
    </row>
    <row r="19" spans="1:14" x14ac:dyDescent="0.2">
      <c r="A19" s="156" t="s">
        <v>92</v>
      </c>
      <c r="B19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19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19" s="633" t="e">
        <f t="shared" si="0"/>
        <v>#REF!</v>
      </c>
      <c r="E19" s="633" t="e">
        <f>Table3[[#This Row],[2021 - YTD]]/$C$44</f>
        <v>#REF!</v>
      </c>
      <c r="F19" s="634" t="e">
        <f t="shared" si="1"/>
        <v>#REF!</v>
      </c>
      <c r="G19" s="633" t="e">
        <f t="shared" si="2"/>
        <v>#REF!</v>
      </c>
      <c r="H19" s="471">
        <v>500000</v>
      </c>
      <c r="I19" s="158" t="e">
        <f t="shared" si="3"/>
        <v>#REF!</v>
      </c>
      <c r="J19" s="158" t="s">
        <v>132</v>
      </c>
      <c r="K19" s="158" t="s">
        <v>135</v>
      </c>
      <c r="L19" s="158" t="s">
        <v>136</v>
      </c>
    </row>
    <row r="20" spans="1:14" x14ac:dyDescent="0.2">
      <c r="A20" s="156" t="s">
        <v>87</v>
      </c>
      <c r="B20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0" s="157">
        <v>0</v>
      </c>
      <c r="D20" s="633" t="e">
        <f t="shared" si="0"/>
        <v>#REF!</v>
      </c>
      <c r="E20" s="633">
        <f>Table3[[#This Row],[2021 - YTD]]/$C$44</f>
        <v>0</v>
      </c>
      <c r="F20" s="634" t="e">
        <f t="shared" si="1"/>
        <v>#REF!</v>
      </c>
      <c r="G20" s="633" t="e">
        <f t="shared" si="2"/>
        <v>#REF!</v>
      </c>
      <c r="H20" s="471">
        <v>50000</v>
      </c>
      <c r="I20" s="158" t="e">
        <f t="shared" si="3"/>
        <v>#DIV/0!</v>
      </c>
      <c r="J20" s="158" t="s">
        <v>147</v>
      </c>
      <c r="K20" s="158" t="s">
        <v>143</v>
      </c>
      <c r="L20" s="158" t="s">
        <v>144</v>
      </c>
    </row>
    <row r="21" spans="1:14" x14ac:dyDescent="0.2">
      <c r="A21" s="156" t="s">
        <v>148</v>
      </c>
      <c r="B21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1" s="157">
        <v>0</v>
      </c>
      <c r="D21" s="633" t="e">
        <f t="shared" si="0"/>
        <v>#REF!</v>
      </c>
      <c r="E21" s="633">
        <f>Table3[[#This Row],[2021 - YTD]]/$C$44</f>
        <v>0</v>
      </c>
      <c r="F21" s="634" t="e">
        <f t="shared" si="1"/>
        <v>#REF!</v>
      </c>
      <c r="G21" s="633" t="e">
        <f t="shared" si="2"/>
        <v>#REF!</v>
      </c>
      <c r="H21" s="471">
        <v>0</v>
      </c>
      <c r="I21" s="158" t="e">
        <f t="shared" si="3"/>
        <v>#DIV/0!</v>
      </c>
      <c r="J21" s="158"/>
      <c r="K21" s="158"/>
      <c r="L21" s="158"/>
    </row>
    <row r="22" spans="1:14" x14ac:dyDescent="0.2">
      <c r="A22" s="156" t="s">
        <v>149</v>
      </c>
      <c r="B22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2" s="157">
        <v>0</v>
      </c>
      <c r="D22" s="633" t="e">
        <f t="shared" si="0"/>
        <v>#REF!</v>
      </c>
      <c r="E22" s="633">
        <f>Table3[[#This Row],[2021 - YTD]]/$C$44</f>
        <v>0</v>
      </c>
      <c r="F22" s="634" t="e">
        <f t="shared" si="1"/>
        <v>#REF!</v>
      </c>
      <c r="G22" s="633" t="e">
        <f t="shared" si="2"/>
        <v>#REF!</v>
      </c>
      <c r="H22" s="471">
        <v>75000</v>
      </c>
      <c r="I22" s="158" t="e">
        <f t="shared" si="3"/>
        <v>#DIV/0!</v>
      </c>
      <c r="J22" s="158" t="s">
        <v>147</v>
      </c>
      <c r="K22" s="158" t="s">
        <v>143</v>
      </c>
      <c r="L22" s="158" t="s">
        <v>144</v>
      </c>
    </row>
    <row r="23" spans="1:14" x14ac:dyDescent="0.2">
      <c r="A23" s="156" t="s">
        <v>105</v>
      </c>
      <c r="B23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3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23" s="633" t="e">
        <f t="shared" si="0"/>
        <v>#REF!</v>
      </c>
      <c r="E23" s="633" t="e">
        <f>Table3[[#This Row],[2021 - YTD]]/$C$44</f>
        <v>#REF!</v>
      </c>
      <c r="F23" s="634" t="e">
        <f t="shared" si="1"/>
        <v>#REF!</v>
      </c>
      <c r="G23" s="633" t="e">
        <f t="shared" si="2"/>
        <v>#REF!</v>
      </c>
      <c r="H23" s="471">
        <v>30000</v>
      </c>
      <c r="I23" s="158" t="e">
        <f t="shared" si="3"/>
        <v>#REF!</v>
      </c>
      <c r="J23" s="158" t="s">
        <v>147</v>
      </c>
      <c r="K23" s="158" t="s">
        <v>143</v>
      </c>
      <c r="L23" s="158" t="s">
        <v>144</v>
      </c>
    </row>
    <row r="24" spans="1:14" x14ac:dyDescent="0.2">
      <c r="A24" s="156" t="s">
        <v>113</v>
      </c>
      <c r="B24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4" s="157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D24" s="633" t="e">
        <f t="shared" si="0"/>
        <v>#REF!</v>
      </c>
      <c r="E24" s="633" t="e">
        <f>Table3[[#This Row],[2021 - YTD]]/$C$44</f>
        <v>#REF!</v>
      </c>
      <c r="F24" s="634" t="e">
        <f t="shared" si="1"/>
        <v>#REF!</v>
      </c>
      <c r="G24" s="633" t="e">
        <f t="shared" si="2"/>
        <v>#REF!</v>
      </c>
      <c r="H24" s="471">
        <v>20000</v>
      </c>
      <c r="I24" s="158" t="e">
        <f t="shared" si="3"/>
        <v>#REF!</v>
      </c>
      <c r="J24" s="158" t="s">
        <v>132</v>
      </c>
      <c r="K24" s="158" t="s">
        <v>135</v>
      </c>
      <c r="L24" s="158" t="s">
        <v>129</v>
      </c>
    </row>
    <row r="25" spans="1:14" x14ac:dyDescent="0.2">
      <c r="A25" s="156" t="s">
        <v>150</v>
      </c>
      <c r="B25" s="155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5" s="157">
        <v>0</v>
      </c>
      <c r="D25" s="633" t="e">
        <f t="shared" si="0"/>
        <v>#REF!</v>
      </c>
      <c r="E25" s="633">
        <f>Table3[[#This Row],[2021 - YTD]]/$C$44</f>
        <v>0</v>
      </c>
      <c r="F25" s="634" t="e">
        <f t="shared" si="1"/>
        <v>#REF!</v>
      </c>
      <c r="G25" s="633" t="e">
        <f t="shared" si="2"/>
        <v>#REF!</v>
      </c>
      <c r="H25" s="471">
        <v>250000</v>
      </c>
      <c r="I25" s="158"/>
      <c r="J25" s="158" t="s">
        <v>128</v>
      </c>
      <c r="K25" s="158" t="s">
        <v>128</v>
      </c>
      <c r="L25" s="158" t="s">
        <v>129</v>
      </c>
    </row>
    <row r="26" spans="1:14" x14ac:dyDescent="0.2">
      <c r="A26" s="156" t="s">
        <v>79</v>
      </c>
      <c r="B26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6" s="334">
        <v>0</v>
      </c>
      <c r="D26" s="633" t="e">
        <f t="shared" si="0"/>
        <v>#REF!</v>
      </c>
      <c r="E26" s="633" t="e">
        <f>C26/SUM($C$3:$C$36)</f>
        <v>#REF!</v>
      </c>
      <c r="F26" s="634" t="e">
        <f t="shared" si="1"/>
        <v>#REF!</v>
      </c>
      <c r="G26" s="633" t="e">
        <f>F26/SUM($F$3:$F$36)</f>
        <v>#REF!</v>
      </c>
      <c r="H26" s="471">
        <v>100000</v>
      </c>
      <c r="I26" s="158" t="e">
        <f t="shared" ref="I26:I33" si="4">H26/C26-1</f>
        <v>#DIV/0!</v>
      </c>
      <c r="J26" s="158" t="s">
        <v>143</v>
      </c>
      <c r="K26" s="158" t="s">
        <v>143</v>
      </c>
      <c r="L26" s="158" t="s">
        <v>144</v>
      </c>
      <c r="N26" t="s">
        <v>98</v>
      </c>
    </row>
    <row r="27" spans="1:14" x14ac:dyDescent="0.2">
      <c r="A27" s="156" t="s">
        <v>151</v>
      </c>
      <c r="B27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7" s="334">
        <v>0</v>
      </c>
      <c r="D27" s="633" t="e">
        <f t="shared" si="0"/>
        <v>#REF!</v>
      </c>
      <c r="E27" s="633" t="e">
        <f t="shared" ref="E27:E33" si="5">C27/SUM($C$3:$C$34)</f>
        <v>#REF!</v>
      </c>
      <c r="F27" s="634" t="e">
        <f t="shared" si="1"/>
        <v>#REF!</v>
      </c>
      <c r="G27" s="633" t="e">
        <f t="shared" ref="G27:G33" si="6">F27/SUM($F$3:$F$34)</f>
        <v>#REF!</v>
      </c>
      <c r="H27" s="157">
        <v>0</v>
      </c>
      <c r="I27" s="158" t="e">
        <f t="shared" si="4"/>
        <v>#DIV/0!</v>
      </c>
      <c r="J27" s="158"/>
      <c r="K27" s="158"/>
      <c r="L27" s="158"/>
    </row>
    <row r="28" spans="1:14" x14ac:dyDescent="0.2">
      <c r="A28" s="156" t="s">
        <v>152</v>
      </c>
      <c r="B28" s="213">
        <v>0</v>
      </c>
      <c r="C28" s="334">
        <v>0</v>
      </c>
      <c r="D28" s="633">
        <f t="shared" si="0"/>
        <v>0</v>
      </c>
      <c r="E28" s="633" t="e">
        <f t="shared" si="5"/>
        <v>#REF!</v>
      </c>
      <c r="F28" s="634">
        <f t="shared" si="1"/>
        <v>0</v>
      </c>
      <c r="G28" s="633" t="e">
        <f t="shared" si="6"/>
        <v>#REF!</v>
      </c>
      <c r="H28" s="157">
        <v>0</v>
      </c>
      <c r="I28" s="158" t="e">
        <f t="shared" si="4"/>
        <v>#DIV/0!</v>
      </c>
      <c r="J28" s="158"/>
      <c r="K28" s="158"/>
      <c r="L28" s="158"/>
    </row>
    <row r="29" spans="1:14" x14ac:dyDescent="0.2">
      <c r="A29" s="156" t="s">
        <v>153</v>
      </c>
      <c r="B29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29" s="334">
        <v>0</v>
      </c>
      <c r="D29" s="633" t="e">
        <f t="shared" si="0"/>
        <v>#REF!</v>
      </c>
      <c r="E29" s="633" t="e">
        <f t="shared" si="5"/>
        <v>#REF!</v>
      </c>
      <c r="F29" s="634" t="e">
        <f t="shared" si="1"/>
        <v>#REF!</v>
      </c>
      <c r="G29" s="633" t="e">
        <f t="shared" si="6"/>
        <v>#REF!</v>
      </c>
      <c r="H29" s="157">
        <v>0</v>
      </c>
      <c r="I29" s="158" t="e">
        <f t="shared" si="4"/>
        <v>#DIV/0!</v>
      </c>
      <c r="J29" s="158"/>
      <c r="K29" s="158"/>
      <c r="L29" s="158"/>
    </row>
    <row r="30" spans="1:14" x14ac:dyDescent="0.2">
      <c r="A30" s="156" t="s">
        <v>154</v>
      </c>
      <c r="B30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30" s="334">
        <v>0</v>
      </c>
      <c r="D30" s="633" t="e">
        <f t="shared" si="0"/>
        <v>#REF!</v>
      </c>
      <c r="E30" s="633" t="e">
        <f t="shared" si="5"/>
        <v>#REF!</v>
      </c>
      <c r="F30" s="634" t="e">
        <f t="shared" si="1"/>
        <v>#REF!</v>
      </c>
      <c r="G30" s="633" t="e">
        <f t="shared" si="6"/>
        <v>#REF!</v>
      </c>
      <c r="H30" s="157">
        <v>0</v>
      </c>
      <c r="I30" s="158" t="e">
        <f t="shared" si="4"/>
        <v>#DIV/0!</v>
      </c>
      <c r="J30" s="158"/>
      <c r="K30" s="158"/>
      <c r="L30" s="158"/>
    </row>
    <row r="31" spans="1:14" x14ac:dyDescent="0.2">
      <c r="A31" s="156" t="s">
        <v>155</v>
      </c>
      <c r="B31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31" s="334">
        <v>0</v>
      </c>
      <c r="D31" s="633" t="e">
        <f t="shared" si="0"/>
        <v>#REF!</v>
      </c>
      <c r="E31" s="633" t="e">
        <f t="shared" si="5"/>
        <v>#REF!</v>
      </c>
      <c r="F31" s="634" t="e">
        <f t="shared" si="1"/>
        <v>#REF!</v>
      </c>
      <c r="G31" s="633" t="e">
        <f t="shared" si="6"/>
        <v>#REF!</v>
      </c>
      <c r="H31" s="157">
        <v>0</v>
      </c>
      <c r="I31" s="158" t="e">
        <f t="shared" si="4"/>
        <v>#DIV/0!</v>
      </c>
      <c r="J31" s="158"/>
      <c r="K31" s="158"/>
      <c r="L31" s="158"/>
    </row>
    <row r="32" spans="1:14" x14ac:dyDescent="0.2">
      <c r="A32" s="156" t="s">
        <v>156</v>
      </c>
      <c r="B32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32" s="334">
        <v>0</v>
      </c>
      <c r="D32" s="633" t="e">
        <f t="shared" si="0"/>
        <v>#REF!</v>
      </c>
      <c r="E32" s="633" t="e">
        <f t="shared" si="5"/>
        <v>#REF!</v>
      </c>
      <c r="F32" s="634" t="e">
        <f t="shared" si="1"/>
        <v>#REF!</v>
      </c>
      <c r="G32" s="633" t="e">
        <f t="shared" si="6"/>
        <v>#REF!</v>
      </c>
      <c r="H32" s="157">
        <v>0</v>
      </c>
      <c r="I32" s="158" t="e">
        <f t="shared" si="4"/>
        <v>#DIV/0!</v>
      </c>
      <c r="J32" s="158"/>
      <c r="K32" s="158"/>
      <c r="L32" s="158"/>
    </row>
    <row r="33" spans="1:15" x14ac:dyDescent="0.2">
      <c r="A33" s="156" t="s">
        <v>157</v>
      </c>
      <c r="B33" s="213" t="e">
        <f>IF($A$1=1,SUM(#REF!),IF($A$1=2,SUM(#REF!),IF($A$1=3,SUM(#REF!),IF($A$1=4,SUM(#REF!),IF($A$1=5,SUM(#REF!),IF($A$1=6,SUM(#REF!),IF($A$1=7,SUM(#REF!),IF($A$1=8,SUM(#REF!),IF($A$1=9,SUM(#REF!),IF($A$1=10,SUM(#REF!),IF($A$1=11,SUM(#REF!),#REF!)))))))))))</f>
        <v>#REF!</v>
      </c>
      <c r="C33" s="334">
        <v>0</v>
      </c>
      <c r="D33" s="633" t="e">
        <f t="shared" si="0"/>
        <v>#REF!</v>
      </c>
      <c r="E33" s="633" t="e">
        <f t="shared" si="5"/>
        <v>#REF!</v>
      </c>
      <c r="F33" s="634" t="e">
        <f t="shared" si="1"/>
        <v>#REF!</v>
      </c>
      <c r="G33" s="633" t="e">
        <f t="shared" si="6"/>
        <v>#REF!</v>
      </c>
      <c r="H33" s="157">
        <v>0</v>
      </c>
      <c r="I33" s="158" t="e">
        <f t="shared" si="4"/>
        <v>#DIV/0!</v>
      </c>
      <c r="J33" s="158"/>
      <c r="K33" s="158"/>
      <c r="L33" s="158"/>
    </row>
    <row r="34" spans="1:15" x14ac:dyDescent="0.2">
      <c r="A34" s="156" t="s">
        <v>110</v>
      </c>
      <c r="B34" s="213"/>
      <c r="C34" s="334"/>
      <c r="D34" s="633"/>
      <c r="E34" s="633"/>
      <c r="F34" s="634"/>
      <c r="G34" s="633"/>
      <c r="H34" s="475">
        <v>400000</v>
      </c>
      <c r="J34" s="158" t="s">
        <v>127</v>
      </c>
      <c r="K34" s="158" t="s">
        <v>127</v>
      </c>
      <c r="L34" s="158" t="s">
        <v>129</v>
      </c>
    </row>
    <row r="35" spans="1:15" x14ac:dyDescent="0.2">
      <c r="A35" s="156" t="s">
        <v>101</v>
      </c>
      <c r="B35" s="213"/>
      <c r="C35" s="334"/>
      <c r="D35" s="633"/>
      <c r="E35" s="633"/>
      <c r="F35" s="634"/>
      <c r="G35" s="633"/>
      <c r="H35" s="475">
        <v>100000</v>
      </c>
      <c r="J35" s="158" t="s">
        <v>143</v>
      </c>
      <c r="K35" s="158" t="s">
        <v>143</v>
      </c>
      <c r="L35" s="158" t="s">
        <v>144</v>
      </c>
    </row>
    <row r="36" spans="1:15" x14ac:dyDescent="0.2">
      <c r="A36" s="156" t="s">
        <v>95</v>
      </c>
      <c r="B36" s="213"/>
      <c r="C36" s="334"/>
      <c r="D36" s="158"/>
      <c r="E36" s="158"/>
      <c r="F36" s="334"/>
      <c r="G36" s="158"/>
      <c r="H36" s="471">
        <v>25000</v>
      </c>
      <c r="I36" s="158"/>
      <c r="J36" s="158" t="s">
        <v>147</v>
      </c>
      <c r="K36" s="158" t="s">
        <v>143</v>
      </c>
      <c r="L36" s="158" t="s">
        <v>144</v>
      </c>
    </row>
    <row r="37" spans="1:15" x14ac:dyDescent="0.2">
      <c r="A37" s="156" t="s">
        <v>158</v>
      </c>
      <c r="B37" s="213"/>
      <c r="C37" s="334"/>
      <c r="D37" s="633"/>
      <c r="E37" s="633"/>
      <c r="F37" s="634"/>
      <c r="G37" s="633"/>
      <c r="H37" s="471"/>
      <c r="I37" s="158"/>
      <c r="J37" s="158"/>
      <c r="K37" s="158"/>
      <c r="L37" s="158"/>
    </row>
    <row r="38" spans="1:15" x14ac:dyDescent="0.2">
      <c r="A38" s="156" t="s">
        <v>159</v>
      </c>
      <c r="B38" s="213"/>
      <c r="C38" s="334"/>
      <c r="D38" s="633"/>
      <c r="E38" s="633"/>
      <c r="F38" s="634"/>
      <c r="G38" s="633"/>
      <c r="H38" s="471">
        <v>100000</v>
      </c>
      <c r="I38" s="158"/>
      <c r="J38" s="158"/>
      <c r="K38" s="158"/>
      <c r="L38" s="158"/>
    </row>
    <row r="39" spans="1:15" x14ac:dyDescent="0.2">
      <c r="A39" s="156" t="s">
        <v>160</v>
      </c>
      <c r="B39" s="213"/>
      <c r="C39" s="334"/>
      <c r="D39" s="633"/>
      <c r="E39" s="633"/>
      <c r="F39" s="634"/>
      <c r="G39" s="633"/>
      <c r="H39" s="471"/>
      <c r="I39" s="158"/>
      <c r="J39" s="158"/>
      <c r="K39" s="158"/>
      <c r="L39" s="158"/>
      <c r="N39" t="s">
        <v>161</v>
      </c>
    </row>
    <row r="40" spans="1:15" x14ac:dyDescent="0.2">
      <c r="A40" s="156" t="s">
        <v>162</v>
      </c>
      <c r="B40" s="213"/>
      <c r="C40" s="334"/>
      <c r="D40" s="633"/>
      <c r="E40" s="633"/>
      <c r="F40" s="634"/>
      <c r="G40" s="633"/>
      <c r="H40" s="471"/>
      <c r="I40" s="158"/>
      <c r="J40" s="158"/>
      <c r="K40" s="158"/>
      <c r="L40" s="158"/>
    </row>
    <row r="41" spans="1:15" x14ac:dyDescent="0.2">
      <c r="A41" s="156" t="s">
        <v>163</v>
      </c>
      <c r="B41"/>
      <c r="H41" s="159"/>
    </row>
    <row r="42" spans="1:15" x14ac:dyDescent="0.2">
      <c r="A42" s="156" t="s">
        <v>164</v>
      </c>
      <c r="B42"/>
      <c r="H42" s="159">
        <f>SUM(H3:H29)</f>
        <v>13375000</v>
      </c>
      <c r="I42" s="158" t="e">
        <f>H42/#REF!-1</f>
        <v>#REF!</v>
      </c>
      <c r="J42" s="158"/>
      <c r="K42" s="158"/>
      <c r="L42" s="158"/>
      <c r="O42" s="195">
        <f>H42/12</f>
        <v>1114583.3333333333</v>
      </c>
    </row>
    <row r="43" spans="1:15" x14ac:dyDescent="0.2">
      <c r="A43" s="18"/>
      <c r="B43"/>
    </row>
    <row r="44" spans="1:15" x14ac:dyDescent="0.2">
      <c r="B44" t="s">
        <v>165</v>
      </c>
      <c r="C44" s="18">
        <v>8669809.9699999988</v>
      </c>
      <c r="F44" s="269" t="e">
        <f>F9</f>
        <v>#REF!</v>
      </c>
    </row>
    <row r="45" spans="1:15" x14ac:dyDescent="0.2">
      <c r="B45"/>
      <c r="F45" s="269" t="e" cm="1" vm="1">
        <f t="array" aca="1" ref="F45" ca="1">F6+F7+F10:F13+F15:F20</f>
        <v>#VALUE!</v>
      </c>
    </row>
    <row r="46" spans="1:15" x14ac:dyDescent="0.2">
      <c r="E46" s="472" t="s">
        <v>166</v>
      </c>
      <c r="F46" s="18" t="s">
        <v>167</v>
      </c>
      <c r="G46" s="18" t="s">
        <v>168</v>
      </c>
      <c r="H46" s="18" t="s">
        <v>169</v>
      </c>
      <c r="I46" s="18" t="s">
        <v>170</v>
      </c>
      <c r="J46" s="18" t="s">
        <v>171</v>
      </c>
    </row>
    <row r="47" spans="1:15" x14ac:dyDescent="0.2">
      <c r="E47" s="472" t="s">
        <v>127</v>
      </c>
      <c r="H47" s="159">
        <f>H3+H26</f>
        <v>3600000</v>
      </c>
      <c r="I47" s="159">
        <v>600000</v>
      </c>
      <c r="J47" s="159">
        <f>SUM(H47:I47)</f>
        <v>4200000</v>
      </c>
    </row>
    <row r="48" spans="1:15" x14ac:dyDescent="0.2">
      <c r="E48" s="472" t="s">
        <v>131</v>
      </c>
      <c r="H48" s="159">
        <f>H4+H7+H10+H13</f>
        <v>3850000</v>
      </c>
      <c r="I48" s="159">
        <v>50000</v>
      </c>
      <c r="J48" s="159">
        <f t="shared" ref="J48:J56" si="7">SUM(H48:I48)</f>
        <v>3900000</v>
      </c>
    </row>
    <row r="49" spans="5:10" x14ac:dyDescent="0.2">
      <c r="E49" s="472" t="s">
        <v>132</v>
      </c>
      <c r="H49" s="159">
        <f>H5+H9+H12+H15+H17+H18+H23+H24</f>
        <v>2700000</v>
      </c>
      <c r="I49" s="159">
        <v>230000</v>
      </c>
      <c r="J49" s="159">
        <f t="shared" si="7"/>
        <v>2930000</v>
      </c>
    </row>
    <row r="50" spans="5:10" x14ac:dyDescent="0.2">
      <c r="E50" s="472" t="s">
        <v>128</v>
      </c>
      <c r="H50" s="159">
        <f>H6+H8+H14+H25+H11</f>
        <v>2500000</v>
      </c>
      <c r="I50" s="159">
        <v>200000</v>
      </c>
      <c r="J50" s="159">
        <f t="shared" si="7"/>
        <v>2700000</v>
      </c>
    </row>
    <row r="51" spans="5:10" x14ac:dyDescent="0.2">
      <c r="E51" s="472" t="s">
        <v>143</v>
      </c>
      <c r="H51" s="159">
        <f>H16+H27+H29</f>
        <v>100000</v>
      </c>
      <c r="I51" s="159">
        <v>1500000</v>
      </c>
      <c r="J51" s="159">
        <f t="shared" si="7"/>
        <v>1600000</v>
      </c>
    </row>
    <row r="52" spans="5:10" x14ac:dyDescent="0.2">
      <c r="E52" s="472" t="s">
        <v>147</v>
      </c>
      <c r="H52" s="159">
        <f>H19+H20+H22+H30</f>
        <v>625000</v>
      </c>
      <c r="I52" s="159">
        <v>200000</v>
      </c>
      <c r="J52" s="159">
        <f t="shared" si="7"/>
        <v>825000</v>
      </c>
    </row>
    <row r="53" spans="5:10" x14ac:dyDescent="0.2">
      <c r="E53" s="472"/>
      <c r="I53" s="159"/>
      <c r="J53" s="159"/>
    </row>
    <row r="54" spans="5:10" x14ac:dyDescent="0.2">
      <c r="E54" s="166" t="s">
        <v>14</v>
      </c>
      <c r="F54" s="163"/>
      <c r="G54" s="163"/>
      <c r="H54" s="263">
        <f>SUM(H47:H53)</f>
        <v>13375000</v>
      </c>
      <c r="I54" s="263">
        <f>SUM(I47:I53)</f>
        <v>2780000</v>
      </c>
      <c r="J54" s="263">
        <f t="shared" si="7"/>
        <v>16155000</v>
      </c>
    </row>
    <row r="55" spans="5:10" x14ac:dyDescent="0.2">
      <c r="E55" s="472"/>
    </row>
    <row r="56" spans="5:10" x14ac:dyDescent="0.2">
      <c r="E56" s="472" t="s">
        <v>136</v>
      </c>
      <c r="H56" s="159">
        <f>H10+H14+H15+H17+H18+H24</f>
        <v>1770000</v>
      </c>
      <c r="I56" s="159">
        <v>1500000</v>
      </c>
      <c r="J56" s="159">
        <f t="shared" si="7"/>
        <v>3270000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D890D-6193-461D-9AE8-083590996E0E}">
  <sheetPr>
    <tabColor theme="8" tint="-0.499984740745262"/>
  </sheetPr>
  <dimension ref="A1:AI73"/>
  <sheetViews>
    <sheetView zoomScaleNormal="100" workbookViewId="0">
      <pane ySplit="2" topLeftCell="A12" activePane="bottomLeft" state="frozen"/>
      <selection sqref="A1:XFD1048576"/>
      <selection pane="bottomLeft" activeCell="E44" sqref="E44"/>
    </sheetView>
  </sheetViews>
  <sheetFormatPr baseColWidth="10" defaultColWidth="9" defaultRowHeight="12" x14ac:dyDescent="0.15"/>
  <cols>
    <col min="1" max="1" width="31" style="509" bestFit="1" customWidth="1"/>
    <col min="2" max="2" width="1" style="509" customWidth="1"/>
    <col min="3" max="3" width="11.5" style="509" bestFit="1" customWidth="1"/>
    <col min="4" max="4" width="1" style="509" customWidth="1"/>
    <col min="5" max="5" width="11" style="509" bestFit="1" customWidth="1"/>
    <col min="6" max="6" width="1" style="509" customWidth="1"/>
    <col min="7" max="7" width="11.5" style="509" bestFit="1" customWidth="1"/>
    <col min="8" max="8" width="1" style="509" customWidth="1"/>
    <col min="9" max="9" width="12" style="509" bestFit="1" customWidth="1"/>
    <col min="10" max="10" width="1" style="509" customWidth="1"/>
    <col min="11" max="11" width="11.5" style="509" bestFit="1" customWidth="1"/>
    <col min="12" max="12" width="1" style="509" customWidth="1"/>
    <col min="13" max="13" width="11.5" style="509" bestFit="1" customWidth="1"/>
    <col min="14" max="14" width="1" style="509" customWidth="1"/>
    <col min="15" max="15" width="11.5" style="509" bestFit="1" customWidth="1"/>
    <col min="16" max="16" width="1" style="509" customWidth="1"/>
    <col min="17" max="17" width="11.5" style="509" bestFit="1" customWidth="1"/>
    <col min="18" max="18" width="1" style="509" customWidth="1"/>
    <col min="19" max="19" width="11" style="509" bestFit="1" customWidth="1"/>
    <col min="20" max="20" width="1" style="509" customWidth="1"/>
    <col min="21" max="21" width="11.5" style="509" bestFit="1" customWidth="1"/>
    <col min="22" max="22" width="1" style="509" customWidth="1"/>
    <col min="23" max="23" width="11.5" style="509" bestFit="1" customWidth="1"/>
    <col min="24" max="24" width="1" style="509" customWidth="1"/>
    <col min="25" max="25" width="11" style="509" bestFit="1" customWidth="1"/>
    <col min="26" max="26" width="1" style="509" customWidth="1"/>
    <col min="27" max="27" width="14" style="521" bestFit="1" customWidth="1"/>
    <col min="28" max="28" width="1" style="509" customWidth="1"/>
    <col min="29" max="29" width="11" style="509" bestFit="1" customWidth="1"/>
    <col min="30" max="30" width="10" style="510" bestFit="1" customWidth="1"/>
    <col min="31" max="31" width="10.5" style="509" bestFit="1" customWidth="1"/>
    <col min="32" max="32" width="9" style="509"/>
    <col min="33" max="34" width="9.5" style="509" bestFit="1" customWidth="1"/>
    <col min="35" max="35" width="10" style="509" bestFit="1" customWidth="1"/>
    <col min="36" max="16384" width="9" style="509"/>
  </cols>
  <sheetData>
    <row r="1" spans="1:31" ht="20" x14ac:dyDescent="0.25">
      <c r="A1" s="519" t="s">
        <v>172</v>
      </c>
      <c r="I1" s="520"/>
    </row>
    <row r="2" spans="1:31" x14ac:dyDescent="0.15">
      <c r="A2" s="522"/>
      <c r="C2" s="523">
        <v>43496</v>
      </c>
      <c r="E2" s="523">
        <v>43524</v>
      </c>
      <c r="G2" s="523">
        <v>43555</v>
      </c>
      <c r="I2" s="523">
        <v>43585</v>
      </c>
      <c r="K2" s="523">
        <v>43616</v>
      </c>
      <c r="M2" s="523">
        <v>43646</v>
      </c>
      <c r="O2" s="523">
        <v>43677</v>
      </c>
      <c r="Q2" s="523">
        <v>43708</v>
      </c>
      <c r="S2" s="523">
        <v>43738</v>
      </c>
      <c r="U2" s="523">
        <v>43769</v>
      </c>
      <c r="W2" s="523">
        <v>43799</v>
      </c>
      <c r="Y2" s="523">
        <v>43830</v>
      </c>
      <c r="AA2" s="524" t="s">
        <v>173</v>
      </c>
    </row>
    <row r="3" spans="1:31" x14ac:dyDescent="0.15">
      <c r="A3" s="522" t="s">
        <v>174</v>
      </c>
      <c r="C3" s="523"/>
      <c r="E3" s="523"/>
      <c r="G3" s="523"/>
      <c r="I3" s="523"/>
      <c r="K3" s="523"/>
      <c r="M3" s="523"/>
      <c r="O3" s="523"/>
      <c r="Q3" s="523"/>
      <c r="S3" s="523"/>
      <c r="U3" s="523"/>
      <c r="W3" s="523"/>
      <c r="Y3" s="523"/>
    </row>
    <row r="4" spans="1:31" x14ac:dyDescent="0.15">
      <c r="A4" s="509" t="s">
        <v>175</v>
      </c>
      <c r="C4" s="525">
        <v>1573455.71</v>
      </c>
      <c r="D4" s="526"/>
      <c r="E4" s="525">
        <v>1357146.63</v>
      </c>
      <c r="F4" s="526"/>
      <c r="G4" s="525">
        <v>1471662</v>
      </c>
      <c r="H4" s="525"/>
      <c r="I4" s="525">
        <v>1789581.17</v>
      </c>
      <c r="J4" s="526"/>
      <c r="K4" s="525">
        <v>1289585.99</v>
      </c>
      <c r="L4" s="526"/>
      <c r="M4" s="525">
        <v>1327110.2</v>
      </c>
      <c r="O4" s="525">
        <v>1510622.18</v>
      </c>
      <c r="Q4" s="508">
        <v>1203740.82</v>
      </c>
      <c r="S4" s="508">
        <v>1561089.8</v>
      </c>
      <c r="U4" s="508">
        <v>1367654.26</v>
      </c>
      <c r="W4" s="508">
        <v>1294505.3999999999</v>
      </c>
      <c r="Y4" s="508">
        <v>1604672.31</v>
      </c>
      <c r="AA4" s="508">
        <v>17350826.469999999</v>
      </c>
      <c r="AC4" s="520"/>
    </row>
    <row r="5" spans="1:31" x14ac:dyDescent="0.15">
      <c r="A5" s="527" t="s">
        <v>176</v>
      </c>
      <c r="C5" s="528">
        <v>1089574.3</v>
      </c>
      <c r="D5" s="526"/>
      <c r="E5" s="528">
        <v>924400.45</v>
      </c>
      <c r="F5" s="526"/>
      <c r="G5" s="528">
        <v>978602.67</v>
      </c>
      <c r="H5" s="526"/>
      <c r="I5" s="528">
        <v>1141246.18</v>
      </c>
      <c r="J5" s="526"/>
      <c r="K5" s="528">
        <v>843452.67</v>
      </c>
      <c r="L5" s="526"/>
      <c r="M5" s="528">
        <v>848490.45</v>
      </c>
      <c r="O5" s="528">
        <v>961804.9</v>
      </c>
      <c r="Q5" s="529">
        <v>769143.59</v>
      </c>
      <c r="S5" s="529">
        <v>985941.27</v>
      </c>
      <c r="U5" s="529">
        <v>840457.49</v>
      </c>
      <c r="W5" s="529">
        <v>818927.76</v>
      </c>
      <c r="Y5" s="529">
        <v>1010971.29</v>
      </c>
      <c r="AA5" s="529">
        <v>11213013.02</v>
      </c>
    </row>
    <row r="6" spans="1:31" x14ac:dyDescent="0.15">
      <c r="A6" s="509" t="s">
        <v>177</v>
      </c>
      <c r="C6" s="525">
        <v>483881.40999999992</v>
      </c>
      <c r="D6" s="526"/>
      <c r="E6" s="525">
        <v>432746.17999999993</v>
      </c>
      <c r="F6" s="526"/>
      <c r="G6" s="525">
        <v>493059.32999999996</v>
      </c>
      <c r="H6" s="526"/>
      <c r="I6" s="525">
        <v>648334.99</v>
      </c>
      <c r="J6" s="526"/>
      <c r="K6" s="525">
        <v>446133.31999999995</v>
      </c>
      <c r="L6" s="526"/>
      <c r="M6" s="525">
        <v>478619.75</v>
      </c>
      <c r="O6" s="525">
        <v>548817.27999999991</v>
      </c>
      <c r="Q6" s="508">
        <v>434597.2300000001</v>
      </c>
      <c r="S6" s="508">
        <v>575148.53</v>
      </c>
      <c r="U6" s="508">
        <v>527196.77</v>
      </c>
      <c r="W6" s="508">
        <v>475577.6399999999</v>
      </c>
      <c r="Y6" s="508">
        <v>593701.02</v>
      </c>
      <c r="AA6" s="508">
        <v>6137813.4499999993</v>
      </c>
      <c r="AC6" s="530"/>
      <c r="AE6" s="520"/>
    </row>
    <row r="7" spans="1:31" x14ac:dyDescent="0.15">
      <c r="A7" s="509" t="s">
        <v>178</v>
      </c>
      <c r="C7" s="531">
        <v>0.30752782358265424</v>
      </c>
      <c r="D7" s="532"/>
      <c r="E7" s="531">
        <v>0.31886471987186821</v>
      </c>
      <c r="F7" s="532"/>
      <c r="G7" s="531">
        <v>0.33503571472253818</v>
      </c>
      <c r="H7" s="532"/>
      <c r="I7" s="531">
        <v>0.36228308660623648</v>
      </c>
      <c r="J7" s="532"/>
      <c r="K7" s="531">
        <v>0.34595081170197883</v>
      </c>
      <c r="L7" s="526"/>
      <c r="M7" s="531">
        <v>0.36064808333173842</v>
      </c>
      <c r="O7" s="531">
        <v>0.36330545603401637</v>
      </c>
      <c r="Q7" s="533">
        <v>0.3610388738000927</v>
      </c>
      <c r="R7" s="534"/>
      <c r="S7" s="535">
        <v>0.3684275754027731</v>
      </c>
      <c r="U7" s="533">
        <v>0.38547517850015689</v>
      </c>
      <c r="W7" s="536">
        <v>0.36738173513992289</v>
      </c>
      <c r="Y7" s="536">
        <v>0.36998271628429857</v>
      </c>
      <c r="AA7" s="533">
        <v>0.35374761315332315</v>
      </c>
      <c r="AB7" s="535"/>
      <c r="AC7" s="530"/>
    </row>
    <row r="8" spans="1:31" x14ac:dyDescent="0.15">
      <c r="A8" s="509" t="s">
        <v>179</v>
      </c>
      <c r="C8" s="525"/>
      <c r="D8" s="526"/>
      <c r="E8" s="525"/>
      <c r="F8" s="526"/>
      <c r="G8" s="525"/>
      <c r="H8" s="526"/>
      <c r="I8" s="525"/>
      <c r="J8" s="526"/>
      <c r="K8" s="525"/>
      <c r="L8" s="526"/>
      <c r="M8" s="525"/>
      <c r="O8" s="525"/>
      <c r="Q8" s="508"/>
      <c r="U8" s="508"/>
      <c r="W8" s="508"/>
      <c r="Y8" s="508"/>
      <c r="AA8" s="508"/>
      <c r="AC8" s="530"/>
    </row>
    <row r="9" spans="1:31" x14ac:dyDescent="0.15">
      <c r="A9" s="509" t="s">
        <v>180</v>
      </c>
      <c r="C9" s="525"/>
      <c r="D9" s="526"/>
      <c r="E9" s="525"/>
      <c r="F9" s="526"/>
      <c r="G9" s="525"/>
      <c r="H9" s="526"/>
      <c r="I9" s="525"/>
      <c r="J9" s="526"/>
      <c r="K9" s="525"/>
      <c r="L9" s="526"/>
      <c r="M9" s="525"/>
      <c r="O9" s="525"/>
      <c r="Q9" s="508"/>
      <c r="S9" s="508"/>
      <c r="U9" s="508"/>
      <c r="W9" s="508"/>
      <c r="Y9" s="508"/>
      <c r="AA9" s="508"/>
      <c r="AC9" s="530"/>
    </row>
    <row r="10" spans="1:31" x14ac:dyDescent="0.15">
      <c r="A10" s="537" t="s">
        <v>181</v>
      </c>
      <c r="C10" s="525">
        <v>33661.24</v>
      </c>
      <c r="D10" s="526"/>
      <c r="E10" s="525">
        <v>42004.63</v>
      </c>
      <c r="F10" s="526"/>
      <c r="G10" s="525">
        <v>43768.89</v>
      </c>
      <c r="H10" s="526"/>
      <c r="I10" s="525">
        <v>53865.69</v>
      </c>
      <c r="J10" s="526"/>
      <c r="K10" s="525">
        <v>35200.99</v>
      </c>
      <c r="L10" s="526"/>
      <c r="M10" s="525">
        <v>37454</v>
      </c>
      <c r="O10" s="525">
        <v>40808.76</v>
      </c>
      <c r="Q10" s="508">
        <v>38866.840000000004</v>
      </c>
      <c r="S10" s="508">
        <v>45627.39</v>
      </c>
      <c r="U10" s="508">
        <v>45505.53</v>
      </c>
      <c r="W10" s="508">
        <v>45144.94</v>
      </c>
      <c r="Y10" s="508">
        <v>59257.04</v>
      </c>
      <c r="AA10" s="508">
        <v>521165.94000000006</v>
      </c>
      <c r="AC10" s="530"/>
      <c r="AE10" s="520"/>
    </row>
    <row r="11" spans="1:31" x14ac:dyDescent="0.15">
      <c r="A11" s="537" t="s">
        <v>180</v>
      </c>
      <c r="C11" s="525">
        <v>183740.48</v>
      </c>
      <c r="D11" s="526"/>
      <c r="E11" s="525">
        <v>169804.62</v>
      </c>
      <c r="F11" s="526"/>
      <c r="G11" s="525">
        <v>172368.2</v>
      </c>
      <c r="H11" s="526"/>
      <c r="I11" s="525">
        <v>149911.32</v>
      </c>
      <c r="J11" s="526"/>
      <c r="K11" s="525">
        <v>130005.97</v>
      </c>
      <c r="L11" s="526"/>
      <c r="M11" s="525">
        <v>107306.96</v>
      </c>
      <c r="O11" s="525">
        <v>109858.14</v>
      </c>
      <c r="Q11" s="508">
        <v>135018.62</v>
      </c>
      <c r="S11" s="508">
        <v>134772.62</v>
      </c>
      <c r="U11" s="508">
        <v>125761.4</v>
      </c>
      <c r="W11" s="508">
        <v>155507.51</v>
      </c>
      <c r="Y11" s="508">
        <v>160132.46</v>
      </c>
      <c r="AA11" s="508">
        <v>1734188.3</v>
      </c>
      <c r="AC11" s="530"/>
    </row>
    <row r="12" spans="1:31" x14ac:dyDescent="0.15">
      <c r="A12" s="509" t="s">
        <v>182</v>
      </c>
      <c r="C12" s="525">
        <v>217401.72</v>
      </c>
      <c r="D12" s="526"/>
      <c r="E12" s="525">
        <v>211809.25</v>
      </c>
      <c r="F12" s="526"/>
      <c r="G12" s="525">
        <v>216137.09000000003</v>
      </c>
      <c r="H12" s="526"/>
      <c r="I12" s="525">
        <v>203777.01</v>
      </c>
      <c r="J12" s="526"/>
      <c r="K12" s="525">
        <v>165206.96</v>
      </c>
      <c r="L12" s="526"/>
      <c r="M12" s="525">
        <v>144760.96000000002</v>
      </c>
      <c r="O12" s="525">
        <v>150666.9</v>
      </c>
      <c r="Q12" s="508">
        <v>173885.46</v>
      </c>
      <c r="S12" s="508">
        <v>180400.01</v>
      </c>
      <c r="U12" s="508">
        <v>171266.93</v>
      </c>
      <c r="W12" s="508">
        <v>200652.45</v>
      </c>
      <c r="Y12" s="508">
        <v>219389.5</v>
      </c>
      <c r="AA12" s="508">
        <v>2255354.2399999998</v>
      </c>
      <c r="AC12" s="530"/>
    </row>
    <row r="13" spans="1:31" x14ac:dyDescent="0.15">
      <c r="A13" s="509" t="s">
        <v>183</v>
      </c>
      <c r="C13" s="525">
        <v>17264.009999999998</v>
      </c>
      <c r="D13" s="526"/>
      <c r="E13" s="525">
        <v>14743.36</v>
      </c>
      <c r="F13" s="526"/>
      <c r="G13" s="525">
        <v>3611.67</v>
      </c>
      <c r="H13" s="526"/>
      <c r="I13" s="525">
        <v>712.65</v>
      </c>
      <c r="J13" s="526"/>
      <c r="K13" s="525">
        <v>140.91</v>
      </c>
      <c r="L13" s="526"/>
      <c r="M13" s="525">
        <v>3499.87</v>
      </c>
      <c r="O13" s="525">
        <v>3827.82</v>
      </c>
      <c r="Q13" s="508">
        <v>67.86</v>
      </c>
      <c r="S13" s="508">
        <v>167.67</v>
      </c>
      <c r="U13" s="508">
        <v>4813.5</v>
      </c>
      <c r="W13" s="508">
        <v>266.2</v>
      </c>
      <c r="Y13" s="508">
        <v>2800.25</v>
      </c>
      <c r="AA13" s="508">
        <v>51915.770000000004</v>
      </c>
      <c r="AC13" s="530"/>
    </row>
    <row r="14" spans="1:31" ht="15" x14ac:dyDescent="0.2">
      <c r="A14" t="s">
        <v>184</v>
      </c>
      <c r="C14" s="528">
        <v>35732.25</v>
      </c>
      <c r="D14" s="526"/>
      <c r="E14" s="528">
        <v>12634.960000000001</v>
      </c>
      <c r="F14" s="526"/>
      <c r="G14" s="528">
        <v>29854.300000000003</v>
      </c>
      <c r="H14" s="526"/>
      <c r="I14" s="528">
        <v>13053.56</v>
      </c>
      <c r="J14" s="526"/>
      <c r="K14" s="528">
        <v>4749.12</v>
      </c>
      <c r="L14" s="526"/>
      <c r="M14" s="528">
        <v>8551.5</v>
      </c>
      <c r="O14" s="528">
        <v>37024.86</v>
      </c>
      <c r="Q14" s="529">
        <v>7295.25</v>
      </c>
      <c r="S14" s="529">
        <v>24987.26</v>
      </c>
      <c r="U14" s="529">
        <v>10078.219999999999</v>
      </c>
      <c r="W14" s="529">
        <v>19022.020000000004</v>
      </c>
      <c r="Y14" s="529">
        <v>44742.630000000005</v>
      </c>
      <c r="AA14" s="529">
        <v>247725.93</v>
      </c>
      <c r="AC14" s="530"/>
    </row>
    <row r="15" spans="1:31" x14ac:dyDescent="0.15">
      <c r="A15" s="538" t="s">
        <v>185</v>
      </c>
      <c r="C15" s="539">
        <v>270397.98</v>
      </c>
      <c r="D15" s="526"/>
      <c r="E15" s="539">
        <v>239187.56999999998</v>
      </c>
      <c r="F15" s="526"/>
      <c r="G15" s="539">
        <v>249603.06000000006</v>
      </c>
      <c r="H15" s="526"/>
      <c r="I15" s="539">
        <v>217543.22</v>
      </c>
      <c r="J15" s="526"/>
      <c r="K15" s="539">
        <v>170096.99</v>
      </c>
      <c r="L15" s="526"/>
      <c r="M15" s="539">
        <v>156812.33000000002</v>
      </c>
      <c r="O15" s="539">
        <v>191519.58000000002</v>
      </c>
      <c r="Q15" s="540">
        <v>181248.56999999998</v>
      </c>
      <c r="S15" s="540">
        <v>205554.94000000003</v>
      </c>
      <c r="U15" s="540">
        <v>186158.65</v>
      </c>
      <c r="W15" s="540">
        <v>219940.67000000004</v>
      </c>
      <c r="Y15" s="540">
        <v>266932.38</v>
      </c>
      <c r="AA15" s="540">
        <v>2554995.94</v>
      </c>
      <c r="AC15" s="530"/>
    </row>
    <row r="16" spans="1:31" ht="13" thickBot="1" x14ac:dyDescent="0.2">
      <c r="A16" s="541" t="s">
        <v>186</v>
      </c>
      <c r="C16" s="542">
        <v>213483.42999999993</v>
      </c>
      <c r="D16" s="526"/>
      <c r="E16" s="542">
        <v>193558.60999999996</v>
      </c>
      <c r="F16" s="526"/>
      <c r="G16" s="542">
        <v>243456.2699999999</v>
      </c>
      <c r="H16" s="526"/>
      <c r="I16" s="542">
        <v>430791.77</v>
      </c>
      <c r="J16" s="526"/>
      <c r="K16" s="542">
        <v>276036.32999999996</v>
      </c>
      <c r="L16" s="526"/>
      <c r="M16" s="542">
        <v>321807.42</v>
      </c>
      <c r="O16" s="542">
        <v>357297.6999999999</v>
      </c>
      <c r="Q16" s="543">
        <v>253348.66000000012</v>
      </c>
      <c r="S16" s="543">
        <v>369593.58999999997</v>
      </c>
      <c r="U16" s="543">
        <v>341038.12</v>
      </c>
      <c r="W16" s="543">
        <v>255636.96999999986</v>
      </c>
      <c r="Y16" s="543">
        <v>326768.64000000001</v>
      </c>
      <c r="AA16" s="543">
        <v>3582817.5099999993</v>
      </c>
      <c r="AC16" s="530"/>
    </row>
    <row r="17" spans="1:30" s="544" customFormat="1" ht="13" thickTop="1" x14ac:dyDescent="0.15">
      <c r="A17" s="522" t="s">
        <v>187</v>
      </c>
      <c r="C17" s="545">
        <v>0.13567806748116218</v>
      </c>
      <c r="D17" s="546"/>
      <c r="E17" s="545">
        <v>0.14262173719578111</v>
      </c>
      <c r="F17" s="546"/>
      <c r="G17" s="545">
        <v>0.1654294736155448</v>
      </c>
      <c r="H17" s="546"/>
      <c r="I17" s="545">
        <v>0.24072211823730802</v>
      </c>
      <c r="J17" s="546"/>
      <c r="K17" s="545">
        <v>0.21405034805007456</v>
      </c>
      <c r="L17" s="546"/>
      <c r="M17" s="545">
        <v>0.24248733827831329</v>
      </c>
      <c r="N17" s="547"/>
      <c r="O17" s="545">
        <v>0.2365235362822489</v>
      </c>
      <c r="P17" s="547"/>
      <c r="Q17" s="548">
        <v>0.21046778159438018</v>
      </c>
      <c r="R17" s="547"/>
      <c r="S17" s="548">
        <v>0.23675357432993283</v>
      </c>
      <c r="T17" s="547"/>
      <c r="U17" s="548">
        <v>0.24935989304782336</v>
      </c>
      <c r="V17" s="547"/>
      <c r="W17" s="548">
        <v>0.19747848869537343</v>
      </c>
      <c r="X17" s="547"/>
      <c r="Y17" s="548">
        <v>0.20363574417259062</v>
      </c>
      <c r="Z17" s="509"/>
      <c r="AA17" s="549"/>
      <c r="AD17" s="550"/>
    </row>
    <row r="18" spans="1:30" s="544" customFormat="1" x14ac:dyDescent="0.15">
      <c r="A18" s="551" t="s">
        <v>188</v>
      </c>
      <c r="C18" s="552">
        <v>5</v>
      </c>
      <c r="D18" s="546"/>
      <c r="E18" s="552">
        <v>4</v>
      </c>
      <c r="F18" s="546"/>
      <c r="G18" s="552">
        <v>4</v>
      </c>
      <c r="H18" s="546"/>
      <c r="I18" s="552">
        <v>5</v>
      </c>
      <c r="J18" s="546"/>
      <c r="K18" s="552">
        <v>4</v>
      </c>
      <c r="L18" s="546"/>
      <c r="M18" s="552">
        <v>4</v>
      </c>
      <c r="N18" s="547"/>
      <c r="O18" s="552">
        <v>5</v>
      </c>
      <c r="P18" s="547"/>
      <c r="Q18" s="553">
        <v>4</v>
      </c>
      <c r="R18" s="547"/>
      <c r="S18" s="553">
        <v>5</v>
      </c>
      <c r="T18" s="547"/>
      <c r="U18" s="553">
        <v>4</v>
      </c>
      <c r="V18" s="547"/>
      <c r="W18" s="553">
        <v>4</v>
      </c>
      <c r="X18" s="547"/>
      <c r="Y18" s="553">
        <v>5</v>
      </c>
      <c r="Z18" s="509"/>
      <c r="AA18" s="549"/>
      <c r="AD18" s="550"/>
    </row>
    <row r="19" spans="1:30" x14ac:dyDescent="0.15">
      <c r="C19" s="526"/>
      <c r="D19" s="526"/>
      <c r="E19" s="526"/>
      <c r="F19" s="526"/>
      <c r="G19" s="526"/>
      <c r="H19" s="526"/>
      <c r="I19" s="526"/>
      <c r="J19" s="526"/>
      <c r="K19" s="526"/>
      <c r="L19" s="526"/>
      <c r="M19" s="526"/>
      <c r="O19" s="526"/>
    </row>
    <row r="20" spans="1:30" x14ac:dyDescent="0.15">
      <c r="A20" s="522" t="s">
        <v>189</v>
      </c>
      <c r="C20" s="554"/>
      <c r="D20" s="526"/>
      <c r="E20" s="554"/>
      <c r="F20" s="526"/>
      <c r="G20" s="554"/>
      <c r="H20" s="526"/>
      <c r="I20" s="554"/>
      <c r="J20" s="526"/>
      <c r="K20" s="554"/>
      <c r="L20" s="526"/>
      <c r="M20" s="554"/>
      <c r="O20" s="554"/>
      <c r="Q20" s="510"/>
      <c r="S20" s="510"/>
      <c r="U20" s="510"/>
      <c r="W20" s="510"/>
      <c r="Y20" s="510"/>
      <c r="AA20" s="524" t="s">
        <v>173</v>
      </c>
    </row>
    <row r="21" spans="1:30" x14ac:dyDescent="0.15">
      <c r="A21" s="509" t="s">
        <v>190</v>
      </c>
      <c r="C21" s="554">
        <v>452947.3</v>
      </c>
      <c r="D21" s="526"/>
      <c r="E21" s="554">
        <v>508112.14</v>
      </c>
      <c r="F21" s="526"/>
      <c r="G21" s="554">
        <v>474265.18</v>
      </c>
      <c r="H21" s="526"/>
      <c r="I21" s="554">
        <v>481480.6</v>
      </c>
      <c r="J21" s="526"/>
      <c r="K21" s="554">
        <v>566516.1</v>
      </c>
      <c r="L21" s="526"/>
      <c r="M21" s="554">
        <v>674682.02</v>
      </c>
      <c r="O21" s="554">
        <v>722364.87</v>
      </c>
      <c r="Q21" s="554">
        <v>869590.46</v>
      </c>
      <c r="S21" s="554">
        <v>978017.94</v>
      </c>
      <c r="U21" s="554">
        <v>957405.91</v>
      </c>
      <c r="W21" s="554">
        <v>960334.62</v>
      </c>
      <c r="Y21" s="554">
        <v>1024092.83</v>
      </c>
      <c r="AA21" s="508">
        <v>8669809.9699999988</v>
      </c>
      <c r="AC21" s="555"/>
    </row>
    <row r="22" spans="1:30" x14ac:dyDescent="0.15">
      <c r="A22" s="527" t="s">
        <v>191</v>
      </c>
      <c r="C22" s="556">
        <v>282161.84000000003</v>
      </c>
      <c r="D22" s="526"/>
      <c r="E22" s="556">
        <v>269351.73</v>
      </c>
      <c r="F22" s="526"/>
      <c r="G22" s="556">
        <v>274264.15000000002</v>
      </c>
      <c r="H22" s="526"/>
      <c r="I22" s="556">
        <v>229925.66</v>
      </c>
      <c r="J22" s="526"/>
      <c r="K22" s="556">
        <v>298260.78999999998</v>
      </c>
      <c r="L22" s="526"/>
      <c r="M22" s="556">
        <v>281268.73000000004</v>
      </c>
      <c r="O22" s="556">
        <v>374830.74000000005</v>
      </c>
      <c r="Q22" s="556">
        <v>447787.96</v>
      </c>
      <c r="S22" s="556">
        <v>465786.96</v>
      </c>
      <c r="U22" s="556">
        <v>475913.11000000004</v>
      </c>
      <c r="W22" s="556">
        <v>487406.54000000004</v>
      </c>
      <c r="Y22" s="556">
        <v>562981.38</v>
      </c>
      <c r="AA22" s="529">
        <v>4449939.59</v>
      </c>
      <c r="AC22" s="520"/>
    </row>
    <row r="23" spans="1:30" x14ac:dyDescent="0.15">
      <c r="A23" s="509" t="s">
        <v>192</v>
      </c>
      <c r="C23" s="554">
        <v>170785.45999999996</v>
      </c>
      <c r="D23" s="526"/>
      <c r="E23" s="554">
        <v>238760.41</v>
      </c>
      <c r="F23" s="526"/>
      <c r="G23" s="554">
        <v>200001.02999999997</v>
      </c>
      <c r="H23" s="526"/>
      <c r="I23" s="554">
        <v>251554.93999999997</v>
      </c>
      <c r="J23" s="526"/>
      <c r="K23" s="554">
        <v>268255.31</v>
      </c>
      <c r="L23" s="526"/>
      <c r="M23" s="554">
        <v>393413.29000000004</v>
      </c>
      <c r="O23" s="554">
        <v>347534.12999999995</v>
      </c>
      <c r="Q23" s="554">
        <v>421802.49999999994</v>
      </c>
      <c r="S23" s="554">
        <v>512230.97999999992</v>
      </c>
      <c r="U23" s="554">
        <v>481492.80000000005</v>
      </c>
      <c r="W23" s="554">
        <v>472928.07999999996</v>
      </c>
      <c r="Y23" s="554">
        <v>461111.44999999995</v>
      </c>
      <c r="AA23" s="508">
        <v>4219870.38</v>
      </c>
    </row>
    <row r="24" spans="1:30" x14ac:dyDescent="0.15">
      <c r="A24" s="509" t="s">
        <v>180</v>
      </c>
      <c r="C24" s="554">
        <v>243618.76</v>
      </c>
      <c r="D24" s="526"/>
      <c r="E24" s="554">
        <v>269605.78999999998</v>
      </c>
      <c r="F24" s="526"/>
      <c r="G24" s="554">
        <v>253433.33</v>
      </c>
      <c r="H24" s="526"/>
      <c r="I24" s="554">
        <v>192602.72</v>
      </c>
      <c r="J24" s="526"/>
      <c r="K24" s="554">
        <v>192196.42</v>
      </c>
      <c r="L24" s="526"/>
      <c r="M24" s="554">
        <v>176618.3</v>
      </c>
      <c r="O24" s="554">
        <v>172717.32</v>
      </c>
      <c r="Q24" s="554">
        <v>190675.68000000002</v>
      </c>
      <c r="S24" s="554">
        <v>236812.49999999997</v>
      </c>
      <c r="U24" s="554">
        <v>283968.27</v>
      </c>
      <c r="W24" s="554">
        <v>301360.40000000002</v>
      </c>
      <c r="Y24" s="554">
        <v>277552.82</v>
      </c>
      <c r="AA24" s="508">
        <v>2791162.3099999996</v>
      </c>
    </row>
    <row r="25" spans="1:30" x14ac:dyDescent="0.15">
      <c r="A25" s="509" t="s">
        <v>193</v>
      </c>
      <c r="C25" s="554">
        <v>3886.81</v>
      </c>
      <c r="D25" s="526"/>
      <c r="E25" s="554">
        <v>16702.349999999999</v>
      </c>
      <c r="F25" s="526"/>
      <c r="G25" s="554">
        <v>10083</v>
      </c>
      <c r="H25" s="526"/>
      <c r="I25" s="554">
        <v>10885.730000000001</v>
      </c>
      <c r="J25" s="526"/>
      <c r="K25" s="554">
        <v>20941.36</v>
      </c>
      <c r="L25" s="526"/>
      <c r="M25" s="554">
        <v>44015.64</v>
      </c>
      <c r="O25" s="554">
        <v>26940.080000000002</v>
      </c>
      <c r="Q25" s="554">
        <v>14535.05</v>
      </c>
      <c r="S25" s="554">
        <v>34728.719999999994</v>
      </c>
      <c r="U25" s="554">
        <v>16390.830000000002</v>
      </c>
      <c r="W25" s="554">
        <v>20523.79</v>
      </c>
      <c r="Y25" s="554">
        <v>37609.519999999997</v>
      </c>
      <c r="AA25" s="508">
        <v>257242.88</v>
      </c>
    </row>
    <row r="26" spans="1:30" x14ac:dyDescent="0.15">
      <c r="A26" s="509" t="s">
        <v>194</v>
      </c>
      <c r="C26" s="556">
        <v>18741.09</v>
      </c>
      <c r="D26" s="526"/>
      <c r="E26" s="556">
        <v>30052.460000000003</v>
      </c>
      <c r="F26" s="526"/>
      <c r="G26" s="556">
        <v>17531.37</v>
      </c>
      <c r="H26" s="526"/>
      <c r="I26" s="556">
        <v>-5325.61</v>
      </c>
      <c r="J26" s="526"/>
      <c r="K26" s="556">
        <v>1388.29</v>
      </c>
      <c r="L26" s="526"/>
      <c r="M26" s="556">
        <v>2276.46</v>
      </c>
      <c r="O26" s="556">
        <v>603.38</v>
      </c>
      <c r="Q26" s="556">
        <v>907</v>
      </c>
      <c r="S26" s="556">
        <v>2025.25</v>
      </c>
      <c r="U26" s="556">
        <v>10880.21</v>
      </c>
      <c r="W26" s="556">
        <v>173.11</v>
      </c>
      <c r="Y26" s="556">
        <v>1164.0700000000002</v>
      </c>
      <c r="AA26" s="529">
        <v>80417.08</v>
      </c>
      <c r="AC26" s="555"/>
    </row>
    <row r="27" spans="1:30" x14ac:dyDescent="0.15">
      <c r="A27" s="538" t="s">
        <v>185</v>
      </c>
      <c r="C27" s="557">
        <v>266246.66000000003</v>
      </c>
      <c r="D27" s="526"/>
      <c r="E27" s="557">
        <v>316360.59999999998</v>
      </c>
      <c r="F27" s="526"/>
      <c r="G27" s="557">
        <v>281047.7</v>
      </c>
      <c r="H27" s="526"/>
      <c r="I27" s="557">
        <v>198162.84000000003</v>
      </c>
      <c r="J27" s="526"/>
      <c r="K27" s="557">
        <v>214526.07000000004</v>
      </c>
      <c r="L27" s="526"/>
      <c r="M27" s="557">
        <v>222910.39999999997</v>
      </c>
      <c r="O27" s="557">
        <v>200260.78000000003</v>
      </c>
      <c r="Q27" s="557">
        <v>206117.73</v>
      </c>
      <c r="S27" s="557">
        <v>273566.46999999997</v>
      </c>
      <c r="U27" s="557">
        <v>311239.31000000006</v>
      </c>
      <c r="W27" s="557">
        <v>322057.30000000005</v>
      </c>
      <c r="Y27" s="557">
        <v>316326.41000000003</v>
      </c>
      <c r="AA27" s="540">
        <v>3128822.2700000005</v>
      </c>
    </row>
    <row r="28" spans="1:30" x14ac:dyDescent="0.15">
      <c r="A28" s="558" t="s">
        <v>195</v>
      </c>
      <c r="C28" s="557">
        <v>548408.5</v>
      </c>
      <c r="D28" s="526"/>
      <c r="E28" s="557">
        <v>585712.32999999996</v>
      </c>
      <c r="F28" s="526"/>
      <c r="G28" s="557">
        <v>555311.85</v>
      </c>
      <c r="H28" s="526"/>
      <c r="I28" s="557">
        <v>428088.5</v>
      </c>
      <c r="J28" s="526"/>
      <c r="K28" s="557">
        <v>512786.86000000004</v>
      </c>
      <c r="L28" s="526"/>
      <c r="M28" s="557">
        <v>504179.13</v>
      </c>
      <c r="O28" s="557">
        <v>575091.52</v>
      </c>
      <c r="Q28" s="557">
        <v>653905.69000000006</v>
      </c>
      <c r="S28" s="557">
        <v>739353.43</v>
      </c>
      <c r="U28" s="557">
        <v>787152.42</v>
      </c>
      <c r="W28" s="557">
        <v>809463.84000000008</v>
      </c>
      <c r="Y28" s="557">
        <v>879307.79</v>
      </c>
      <c r="AA28" s="540">
        <v>7578761.8599999994</v>
      </c>
    </row>
    <row r="29" spans="1:30" ht="13" thickBot="1" x14ac:dyDescent="0.2">
      <c r="A29" s="541" t="s">
        <v>186</v>
      </c>
      <c r="C29" s="559">
        <v>-95461.200000000026</v>
      </c>
      <c r="D29" s="526"/>
      <c r="E29" s="559">
        <v>-77600.189999999959</v>
      </c>
      <c r="F29" s="526"/>
      <c r="G29" s="559">
        <v>-81046.670000000013</v>
      </c>
      <c r="H29" s="526"/>
      <c r="I29" s="559">
        <v>53392.099999999962</v>
      </c>
      <c r="J29" s="526"/>
      <c r="K29" s="559">
        <v>53729.239999999932</v>
      </c>
      <c r="L29" s="526"/>
      <c r="M29" s="559">
        <v>170502.89</v>
      </c>
      <c r="O29" s="559">
        <v>147273.34999999998</v>
      </c>
      <c r="Q29" s="559">
        <v>215684.76999999993</v>
      </c>
      <c r="S29" s="559">
        <v>238664.50999999989</v>
      </c>
      <c r="U29" s="559">
        <v>170253.49000000002</v>
      </c>
      <c r="W29" s="559">
        <v>150870.77999999994</v>
      </c>
      <c r="Y29" s="559">
        <v>144785.03999999992</v>
      </c>
      <c r="AA29" s="543">
        <v>1091048.1099999994</v>
      </c>
      <c r="AC29" s="555"/>
    </row>
    <row r="30" spans="1:30" ht="13" thickTop="1" x14ac:dyDescent="0.15">
      <c r="A30" s="522" t="s">
        <v>187</v>
      </c>
      <c r="B30" s="544"/>
      <c r="C30" s="545">
        <v>-0.21075564419966744</v>
      </c>
      <c r="D30" s="526"/>
      <c r="E30" s="545">
        <v>-0.15272256632167844</v>
      </c>
      <c r="F30" s="526"/>
      <c r="G30" s="545">
        <v>-0.17088893179971595</v>
      </c>
      <c r="H30" s="526"/>
      <c r="I30" s="545">
        <v>0.11089148763210806</v>
      </c>
      <c r="J30" s="526"/>
      <c r="K30" s="545">
        <v>9.4841505828342623E-2</v>
      </c>
      <c r="L30" s="526"/>
      <c r="M30" s="545">
        <v>0.25271592386588276</v>
      </c>
      <c r="O30" s="545">
        <v>0.20387667800068957</v>
      </c>
      <c r="Q30" s="545">
        <v>0.24803028542884423</v>
      </c>
      <c r="S30" s="545">
        <v>0.24402876495292092</v>
      </c>
      <c r="U30" s="545">
        <v>0.17782790791420958</v>
      </c>
      <c r="W30" s="545">
        <v>0.1571023025286748</v>
      </c>
      <c r="Y30" s="545">
        <v>0.14137882402711474</v>
      </c>
      <c r="AA30" s="560">
        <v>0.12584452413320885</v>
      </c>
    </row>
    <row r="31" spans="1:30" x14ac:dyDescent="0.15">
      <c r="A31" s="522"/>
      <c r="C31" s="554"/>
      <c r="D31" s="526"/>
      <c r="E31" s="554"/>
      <c r="F31" s="526"/>
      <c r="G31" s="554"/>
      <c r="H31" s="526"/>
      <c r="I31" s="554"/>
      <c r="J31" s="526"/>
      <c r="K31" s="554"/>
      <c r="L31" s="526"/>
      <c r="M31" s="554"/>
      <c r="O31" s="554"/>
      <c r="Q31" s="510"/>
      <c r="S31" s="510"/>
      <c r="U31" s="510"/>
      <c r="W31" s="510"/>
      <c r="Y31" s="510"/>
      <c r="AA31" s="561"/>
    </row>
    <row r="32" spans="1:30" x14ac:dyDescent="0.15">
      <c r="A32" s="522" t="s">
        <v>189</v>
      </c>
      <c r="C32" s="526"/>
      <c r="D32" s="526"/>
      <c r="E32" s="526"/>
      <c r="F32" s="526"/>
      <c r="G32" s="526"/>
      <c r="H32" s="526"/>
      <c r="I32" s="526"/>
      <c r="J32" s="526"/>
      <c r="K32" s="526"/>
      <c r="L32" s="526"/>
      <c r="M32" s="526"/>
      <c r="O32" s="526"/>
      <c r="AA32" s="524"/>
    </row>
    <row r="33" spans="1:35" x14ac:dyDescent="0.15">
      <c r="A33" s="551" t="s">
        <v>196</v>
      </c>
      <c r="C33" s="526"/>
      <c r="D33" s="526"/>
      <c r="E33" s="526"/>
      <c r="F33" s="526"/>
      <c r="G33" s="526"/>
      <c r="H33" s="526"/>
      <c r="I33" s="526"/>
      <c r="J33" s="526"/>
      <c r="K33" s="526"/>
      <c r="L33" s="526"/>
      <c r="M33" s="526"/>
      <c r="O33" s="526"/>
      <c r="AA33" s="524" t="s">
        <v>173</v>
      </c>
    </row>
    <row r="34" spans="1:35" x14ac:dyDescent="0.15">
      <c r="A34" s="509" t="s">
        <v>175</v>
      </c>
      <c r="C34" s="525">
        <v>452947.3</v>
      </c>
      <c r="D34" s="526"/>
      <c r="E34" s="525">
        <v>503112.14</v>
      </c>
      <c r="F34" s="526"/>
      <c r="G34" s="525">
        <v>454265.18</v>
      </c>
      <c r="H34" s="526"/>
      <c r="I34" s="525">
        <v>476480.6</v>
      </c>
      <c r="J34" s="526"/>
      <c r="K34" s="525">
        <v>499016.1</v>
      </c>
      <c r="L34" s="526"/>
      <c r="M34" s="525">
        <v>600432.02</v>
      </c>
      <c r="O34" s="525">
        <v>672864.87</v>
      </c>
      <c r="Q34" s="508">
        <v>722210.46</v>
      </c>
      <c r="S34" s="508">
        <v>799637.94</v>
      </c>
      <c r="U34" s="508">
        <v>780725.91</v>
      </c>
      <c r="W34" s="508">
        <v>837504.62</v>
      </c>
      <c r="Y34" s="508">
        <v>923512.83</v>
      </c>
      <c r="AA34" s="508">
        <v>7722709.9699999997</v>
      </c>
      <c r="AC34" s="555"/>
      <c r="AE34" s="555"/>
      <c r="AG34" s="555"/>
    </row>
    <row r="35" spans="1:35" x14ac:dyDescent="0.15">
      <c r="A35" s="527" t="s">
        <v>176</v>
      </c>
      <c r="C35" s="528">
        <v>266171.95</v>
      </c>
      <c r="D35" s="526"/>
      <c r="E35" s="528">
        <v>254883.63</v>
      </c>
      <c r="F35" s="526"/>
      <c r="G35" s="528">
        <v>261649.01</v>
      </c>
      <c r="H35" s="526"/>
      <c r="I35" s="528">
        <v>224257.27</v>
      </c>
      <c r="J35" s="526"/>
      <c r="K35" s="528">
        <v>243193.93</v>
      </c>
      <c r="L35" s="526"/>
      <c r="M35" s="528">
        <v>256741.39</v>
      </c>
      <c r="O35" s="528">
        <v>356876.9</v>
      </c>
      <c r="Q35" s="529">
        <v>348125.63</v>
      </c>
      <c r="S35" s="529">
        <v>376067.58</v>
      </c>
      <c r="U35" s="529">
        <v>439030.96</v>
      </c>
      <c r="W35" s="529">
        <v>452815.71</v>
      </c>
      <c r="Y35" s="529">
        <v>535128.53</v>
      </c>
      <c r="AA35" s="529">
        <v>4014942.49</v>
      </c>
      <c r="AC35" s="555"/>
      <c r="AG35" s="555"/>
      <c r="AH35" s="562"/>
      <c r="AI35" s="562"/>
    </row>
    <row r="36" spans="1:35" x14ac:dyDescent="0.15">
      <c r="A36" s="509" t="s">
        <v>197</v>
      </c>
      <c r="C36" s="554">
        <v>186775.34999999998</v>
      </c>
      <c r="D36" s="526"/>
      <c r="E36" s="554">
        <v>248228.51</v>
      </c>
      <c r="F36" s="526"/>
      <c r="G36" s="554">
        <v>192616.16999999998</v>
      </c>
      <c r="H36" s="526"/>
      <c r="I36" s="554">
        <v>252223.33</v>
      </c>
      <c r="J36" s="526"/>
      <c r="K36" s="554">
        <v>255822.16999999998</v>
      </c>
      <c r="L36" s="526"/>
      <c r="M36" s="554">
        <v>343690.63</v>
      </c>
      <c r="O36" s="554">
        <v>315987.96999999997</v>
      </c>
      <c r="Q36" s="510">
        <v>374084.82999999996</v>
      </c>
      <c r="S36" s="510">
        <v>423570.35999999993</v>
      </c>
      <c r="U36" s="510">
        <v>341694.95</v>
      </c>
      <c r="W36" s="510">
        <v>384688.91</v>
      </c>
      <c r="Y36" s="510">
        <v>388384.29999999993</v>
      </c>
      <c r="AA36" s="508">
        <v>3707767.48</v>
      </c>
    </row>
    <row r="37" spans="1:35" x14ac:dyDescent="0.15">
      <c r="A37" s="509" t="s">
        <v>198</v>
      </c>
      <c r="C37" s="525">
        <v>192691.75</v>
      </c>
      <c r="D37" s="526"/>
      <c r="E37" s="525">
        <v>217636.52</v>
      </c>
      <c r="F37" s="526"/>
      <c r="G37" s="525">
        <v>202382.61</v>
      </c>
      <c r="H37" s="526"/>
      <c r="I37" s="525">
        <v>156489.97</v>
      </c>
      <c r="J37" s="526"/>
      <c r="K37" s="525">
        <v>170791.86000000002</v>
      </c>
      <c r="L37" s="526"/>
      <c r="M37" s="525">
        <v>153890.81</v>
      </c>
      <c r="O37" s="525">
        <v>152240.41</v>
      </c>
      <c r="Q37" s="508">
        <v>170015.11000000002</v>
      </c>
      <c r="S37" s="508">
        <v>211578.53999999998</v>
      </c>
      <c r="U37" s="508">
        <v>254732.32</v>
      </c>
      <c r="W37" s="508">
        <v>273090.7</v>
      </c>
      <c r="Y37" s="508">
        <v>249004.19999999998</v>
      </c>
      <c r="AA37" s="508">
        <v>2404544.8000000003</v>
      </c>
    </row>
    <row r="38" spans="1:35" x14ac:dyDescent="0.15">
      <c r="A38" s="509" t="s">
        <v>184</v>
      </c>
      <c r="C38" s="525">
        <v>3886.81</v>
      </c>
      <c r="D38" s="526"/>
      <c r="E38" s="525">
        <v>16592.21</v>
      </c>
      <c r="F38" s="526"/>
      <c r="G38" s="525">
        <v>9673.65</v>
      </c>
      <c r="H38" s="526"/>
      <c r="I38" s="525">
        <v>10822.95</v>
      </c>
      <c r="J38" s="526"/>
      <c r="K38" s="525">
        <v>20843.22</v>
      </c>
      <c r="L38" s="526"/>
      <c r="M38" s="525">
        <v>43699.11</v>
      </c>
      <c r="O38" s="525">
        <v>24231.45</v>
      </c>
      <c r="Q38" s="510">
        <v>14147.289999999999</v>
      </c>
      <c r="S38" s="510">
        <v>33536.409999999996</v>
      </c>
      <c r="U38" s="510">
        <v>15520.52</v>
      </c>
      <c r="W38" s="510">
        <v>19873.84</v>
      </c>
      <c r="Y38" s="510">
        <v>37053.56</v>
      </c>
      <c r="AA38" s="508">
        <v>249881.02</v>
      </c>
    </row>
    <row r="39" spans="1:35" x14ac:dyDescent="0.15">
      <c r="A39" s="509" t="s">
        <v>183</v>
      </c>
      <c r="C39" s="528">
        <v>12251.25</v>
      </c>
      <c r="D39" s="526"/>
      <c r="E39" s="528">
        <v>24387.74</v>
      </c>
      <c r="F39" s="526"/>
      <c r="G39" s="528">
        <v>15035.73</v>
      </c>
      <c r="H39" s="526"/>
      <c r="I39" s="528">
        <v>-5365.61</v>
      </c>
      <c r="J39" s="526"/>
      <c r="K39" s="528">
        <v>1388.29</v>
      </c>
      <c r="L39" s="526"/>
      <c r="M39" s="528">
        <v>2276.46</v>
      </c>
      <c r="O39" s="528">
        <v>603.38</v>
      </c>
      <c r="Q39" s="529">
        <v>907</v>
      </c>
      <c r="S39" s="529">
        <v>2025.25</v>
      </c>
      <c r="U39" s="529">
        <v>10880.21</v>
      </c>
      <c r="W39" s="529">
        <v>38.299999999999997</v>
      </c>
      <c r="Y39" s="529">
        <v>899.57</v>
      </c>
      <c r="AA39" s="529">
        <v>65327.57</v>
      </c>
    </row>
    <row r="40" spans="1:35" x14ac:dyDescent="0.15">
      <c r="A40" s="538" t="s">
        <v>185</v>
      </c>
      <c r="C40" s="557">
        <v>208829.81</v>
      </c>
      <c r="D40" s="526"/>
      <c r="E40" s="557">
        <v>258616.46999999997</v>
      </c>
      <c r="F40" s="526"/>
      <c r="G40" s="557">
        <v>227091.99</v>
      </c>
      <c r="H40" s="526"/>
      <c r="I40" s="557">
        <v>161947.31000000003</v>
      </c>
      <c r="J40" s="526"/>
      <c r="K40" s="557">
        <v>193023.37000000002</v>
      </c>
      <c r="L40" s="526"/>
      <c r="M40" s="557">
        <v>199866.37999999998</v>
      </c>
      <c r="O40" s="557">
        <v>177075.24000000002</v>
      </c>
      <c r="Q40" s="563">
        <v>185069.40000000002</v>
      </c>
      <c r="S40" s="563">
        <v>247140.19999999998</v>
      </c>
      <c r="U40" s="563">
        <v>281133.05000000005</v>
      </c>
      <c r="W40" s="563">
        <v>293002.84000000003</v>
      </c>
      <c r="Y40" s="563">
        <v>286957.33</v>
      </c>
      <c r="AA40" s="540">
        <v>2719753.39</v>
      </c>
    </row>
    <row r="41" spans="1:35" x14ac:dyDescent="0.15">
      <c r="A41" s="558" t="s">
        <v>195</v>
      </c>
      <c r="C41" s="564">
        <v>475001.76</v>
      </c>
      <c r="D41" s="526"/>
      <c r="E41" s="564">
        <v>513500.1</v>
      </c>
      <c r="F41" s="526"/>
      <c r="G41" s="564">
        <v>488741</v>
      </c>
      <c r="H41" s="526"/>
      <c r="I41" s="564">
        <v>386204.58</v>
      </c>
      <c r="J41" s="526"/>
      <c r="K41" s="564">
        <v>436217.30000000005</v>
      </c>
      <c r="L41" s="526"/>
      <c r="M41" s="564">
        <v>456607.77</v>
      </c>
      <c r="O41" s="564">
        <v>533952.14</v>
      </c>
      <c r="Q41" s="565">
        <v>533195.03</v>
      </c>
      <c r="S41" s="565">
        <v>623207.78</v>
      </c>
      <c r="U41" s="565">
        <v>720164.01</v>
      </c>
      <c r="W41" s="565">
        <v>745818.55</v>
      </c>
      <c r="Y41" s="565">
        <v>822085.8600000001</v>
      </c>
      <c r="AA41" s="565">
        <v>6734695.8800000008</v>
      </c>
    </row>
    <row r="42" spans="1:35" ht="13" thickBot="1" x14ac:dyDescent="0.2">
      <c r="A42" s="541" t="s">
        <v>199</v>
      </c>
      <c r="C42" s="559">
        <v>-22054.460000000021</v>
      </c>
      <c r="D42" s="526"/>
      <c r="E42" s="559">
        <v>-10387.959999999963</v>
      </c>
      <c r="F42" s="526"/>
      <c r="G42" s="559">
        <v>-34475.820000000007</v>
      </c>
      <c r="H42" s="526"/>
      <c r="I42" s="559">
        <v>90276.01999999996</v>
      </c>
      <c r="J42" s="526"/>
      <c r="K42" s="559">
        <v>62798.79999999993</v>
      </c>
      <c r="L42" s="526"/>
      <c r="M42" s="559">
        <v>143824.25</v>
      </c>
      <c r="O42" s="559">
        <v>138912.72999999998</v>
      </c>
      <c r="Q42" s="566">
        <v>189015.42999999993</v>
      </c>
      <c r="S42" s="566">
        <v>176430.15999999992</v>
      </c>
      <c r="U42" s="566">
        <v>60561.900000000023</v>
      </c>
      <c r="W42" s="566">
        <v>91686.069999999949</v>
      </c>
      <c r="Y42" s="566">
        <v>101426.96999999991</v>
      </c>
      <c r="AA42" s="543">
        <v>988014.08999999962</v>
      </c>
    </row>
    <row r="43" spans="1:35" ht="13" thickTop="1" x14ac:dyDescent="0.15">
      <c r="A43" s="522"/>
      <c r="C43" s="526"/>
      <c r="D43" s="526"/>
      <c r="E43" s="526"/>
      <c r="F43" s="526"/>
      <c r="G43" s="526"/>
      <c r="H43" s="526"/>
      <c r="I43" s="526"/>
      <c r="J43" s="526"/>
      <c r="K43" s="526"/>
      <c r="L43" s="526"/>
      <c r="M43" s="526"/>
      <c r="O43" s="526"/>
    </row>
    <row r="44" spans="1:35" x14ac:dyDescent="0.15">
      <c r="A44" s="551" t="s">
        <v>200</v>
      </c>
      <c r="C44" s="554"/>
      <c r="D44" s="526"/>
      <c r="E44" s="554"/>
      <c r="F44" s="526"/>
      <c r="G44" s="554"/>
      <c r="H44" s="526"/>
      <c r="I44" s="554"/>
      <c r="J44" s="526"/>
      <c r="K44" s="554"/>
      <c r="L44" s="526"/>
      <c r="M44" s="554"/>
      <c r="O44" s="554"/>
      <c r="Q44" s="510"/>
      <c r="S44" s="510"/>
      <c r="U44" s="510"/>
      <c r="W44" s="510"/>
      <c r="Y44" s="510"/>
      <c r="AA44" s="524" t="s">
        <v>173</v>
      </c>
    </row>
    <row r="45" spans="1:35" x14ac:dyDescent="0.15">
      <c r="A45" s="509" t="s">
        <v>175</v>
      </c>
      <c r="C45" s="525">
        <v>0</v>
      </c>
      <c r="D45" s="526"/>
      <c r="E45" s="525">
        <v>5000</v>
      </c>
      <c r="F45" s="526"/>
      <c r="G45" s="525">
        <v>20000</v>
      </c>
      <c r="H45" s="526"/>
      <c r="I45" s="525">
        <v>5000</v>
      </c>
      <c r="J45" s="526"/>
      <c r="K45" s="525">
        <v>67500</v>
      </c>
      <c r="L45" s="526"/>
      <c r="M45" s="525">
        <v>74250</v>
      </c>
      <c r="N45" s="508"/>
      <c r="O45" s="525">
        <v>49500</v>
      </c>
      <c r="Q45" s="508">
        <v>147380</v>
      </c>
      <c r="S45" s="508">
        <v>178380</v>
      </c>
      <c r="U45" s="508">
        <v>176680</v>
      </c>
      <c r="W45" s="508">
        <v>122830</v>
      </c>
      <c r="Y45" s="508">
        <v>100580</v>
      </c>
      <c r="AA45" s="508">
        <v>947100</v>
      </c>
      <c r="AC45" s="510"/>
      <c r="AE45" s="555"/>
      <c r="AG45" s="555"/>
    </row>
    <row r="46" spans="1:35" s="510" customFormat="1" x14ac:dyDescent="0.15">
      <c r="A46" s="527" t="s">
        <v>176</v>
      </c>
      <c r="B46" s="509"/>
      <c r="C46" s="528">
        <v>15989.89</v>
      </c>
      <c r="D46" s="526"/>
      <c r="E46" s="528">
        <v>14468.1</v>
      </c>
      <c r="F46" s="526"/>
      <c r="G46" s="528">
        <v>12615.14</v>
      </c>
      <c r="H46" s="526"/>
      <c r="I46" s="528">
        <v>5668.39</v>
      </c>
      <c r="J46" s="526"/>
      <c r="K46" s="528">
        <v>55066.86</v>
      </c>
      <c r="L46" s="526"/>
      <c r="M46" s="528">
        <v>24527.34</v>
      </c>
      <c r="N46" s="509"/>
      <c r="O46" s="528">
        <v>17953.84</v>
      </c>
      <c r="P46" s="509"/>
      <c r="Q46" s="529">
        <v>99662.33</v>
      </c>
      <c r="R46" s="509"/>
      <c r="S46" s="529">
        <v>89719.38</v>
      </c>
      <c r="T46" s="509"/>
      <c r="U46" s="529">
        <v>36882.15</v>
      </c>
      <c r="V46" s="509"/>
      <c r="W46" s="529">
        <v>34590.83</v>
      </c>
      <c r="X46" s="509"/>
      <c r="Y46" s="529">
        <v>27852.85</v>
      </c>
      <c r="Z46" s="509"/>
      <c r="AA46" s="529">
        <v>434997.10000000003</v>
      </c>
      <c r="AB46" s="509"/>
      <c r="AC46" s="509"/>
    </row>
    <row r="47" spans="1:35" s="510" customFormat="1" x14ac:dyDescent="0.15">
      <c r="A47" s="509" t="s">
        <v>197</v>
      </c>
      <c r="B47" s="509"/>
      <c r="C47" s="554">
        <v>-15989.89</v>
      </c>
      <c r="D47" s="526"/>
      <c r="E47" s="554">
        <v>-9468.1</v>
      </c>
      <c r="F47" s="526"/>
      <c r="G47" s="554">
        <v>7384.8600000000006</v>
      </c>
      <c r="H47" s="526"/>
      <c r="I47" s="554">
        <v>-668.39000000000033</v>
      </c>
      <c r="J47" s="526"/>
      <c r="K47" s="554">
        <v>12433.14</v>
      </c>
      <c r="L47" s="526"/>
      <c r="M47" s="554">
        <v>49722.66</v>
      </c>
      <c r="N47" s="509"/>
      <c r="O47" s="554">
        <v>31546.16</v>
      </c>
      <c r="P47" s="509"/>
      <c r="Q47" s="510">
        <v>47717.67</v>
      </c>
      <c r="R47" s="509"/>
      <c r="S47" s="510">
        <v>88660.62</v>
      </c>
      <c r="T47" s="509"/>
      <c r="U47" s="510">
        <v>139797.85</v>
      </c>
      <c r="V47" s="509"/>
      <c r="W47" s="510">
        <v>88239.17</v>
      </c>
      <c r="X47" s="509"/>
      <c r="Y47" s="510">
        <v>72727.149999999994</v>
      </c>
      <c r="Z47" s="509"/>
      <c r="AA47" s="508">
        <v>512102.89999999991</v>
      </c>
      <c r="AB47" s="509"/>
      <c r="AC47" s="509"/>
    </row>
    <row r="48" spans="1:35" s="510" customFormat="1" x14ac:dyDescent="0.15">
      <c r="A48" s="509" t="s">
        <v>198</v>
      </c>
      <c r="B48" s="509"/>
      <c r="C48" s="525">
        <v>50927.01</v>
      </c>
      <c r="D48" s="526"/>
      <c r="E48" s="525">
        <v>51969.27</v>
      </c>
      <c r="F48" s="526"/>
      <c r="G48" s="525">
        <v>51050.720000000001</v>
      </c>
      <c r="H48" s="526"/>
      <c r="I48" s="525">
        <v>36112.75</v>
      </c>
      <c r="J48" s="526"/>
      <c r="K48" s="525">
        <v>21404.560000000001</v>
      </c>
      <c r="L48" s="526"/>
      <c r="M48" s="525">
        <v>22727.49</v>
      </c>
      <c r="N48" s="509"/>
      <c r="O48" s="525">
        <v>20476.91</v>
      </c>
      <c r="P48" s="509"/>
      <c r="Q48" s="508">
        <v>20660.57</v>
      </c>
      <c r="R48" s="509"/>
      <c r="S48" s="508">
        <v>25233.96</v>
      </c>
      <c r="T48" s="509"/>
      <c r="U48" s="508">
        <v>29235.95</v>
      </c>
      <c r="V48" s="509"/>
      <c r="W48" s="508">
        <v>28269.7</v>
      </c>
      <c r="X48" s="509"/>
      <c r="Y48" s="508">
        <v>28548.62</v>
      </c>
      <c r="Z48" s="509"/>
      <c r="AA48" s="508">
        <v>386617.51</v>
      </c>
      <c r="AB48" s="509"/>
      <c r="AC48" s="509"/>
    </row>
    <row r="49" spans="1:29" s="510" customFormat="1" x14ac:dyDescent="0.15">
      <c r="A49" s="509" t="s">
        <v>184</v>
      </c>
      <c r="B49" s="509"/>
      <c r="C49" s="525">
        <v>0</v>
      </c>
      <c r="D49" s="526"/>
      <c r="E49" s="525">
        <v>110.14</v>
      </c>
      <c r="F49" s="526"/>
      <c r="G49" s="525">
        <v>409.35</v>
      </c>
      <c r="H49" s="526"/>
      <c r="I49" s="525">
        <v>62.78</v>
      </c>
      <c r="J49" s="526"/>
      <c r="K49" s="525">
        <v>98.14</v>
      </c>
      <c r="L49" s="526"/>
      <c r="M49" s="525">
        <v>316.52999999999997</v>
      </c>
      <c r="N49" s="509"/>
      <c r="O49" s="525">
        <v>2708.63</v>
      </c>
      <c r="P49" s="509"/>
      <c r="Q49" s="510">
        <v>387.76</v>
      </c>
      <c r="R49" s="509"/>
      <c r="S49" s="510">
        <v>1192.31</v>
      </c>
      <c r="T49" s="509"/>
      <c r="U49" s="510">
        <v>870.31</v>
      </c>
      <c r="V49" s="509"/>
      <c r="W49" s="510">
        <v>649.95000000000005</v>
      </c>
      <c r="X49" s="509"/>
      <c r="Y49" s="510">
        <v>555.96</v>
      </c>
      <c r="Z49" s="509"/>
      <c r="AA49" s="508">
        <v>7361.8599999999988</v>
      </c>
      <c r="AB49" s="509"/>
      <c r="AC49" s="509"/>
    </row>
    <row r="50" spans="1:29" s="510" customFormat="1" x14ac:dyDescent="0.15">
      <c r="A50" s="509" t="s">
        <v>183</v>
      </c>
      <c r="B50" s="509"/>
      <c r="C50" s="528">
        <v>6489.84</v>
      </c>
      <c r="D50" s="526"/>
      <c r="E50" s="528">
        <v>5664.72</v>
      </c>
      <c r="F50" s="526"/>
      <c r="G50" s="528">
        <v>2495.64</v>
      </c>
      <c r="H50" s="526"/>
      <c r="I50" s="528">
        <v>40</v>
      </c>
      <c r="J50" s="526"/>
      <c r="K50" s="528">
        <v>0</v>
      </c>
      <c r="L50" s="526"/>
      <c r="M50" s="528">
        <v>0</v>
      </c>
      <c r="N50" s="509"/>
      <c r="O50" s="528">
        <v>0</v>
      </c>
      <c r="P50" s="509"/>
      <c r="Q50" s="529">
        <v>0</v>
      </c>
      <c r="R50" s="509"/>
      <c r="S50" s="529">
        <v>0</v>
      </c>
      <c r="T50" s="509"/>
      <c r="U50" s="529">
        <v>0</v>
      </c>
      <c r="V50" s="509"/>
      <c r="W50" s="529">
        <v>134.81</v>
      </c>
      <c r="X50" s="509"/>
      <c r="Y50" s="529">
        <v>264.5</v>
      </c>
      <c r="Z50" s="509"/>
      <c r="AA50" s="529">
        <v>15089.51</v>
      </c>
      <c r="AB50" s="509"/>
      <c r="AC50" s="509"/>
    </row>
    <row r="51" spans="1:29" s="510" customFormat="1" x14ac:dyDescent="0.15">
      <c r="A51" s="538" t="s">
        <v>185</v>
      </c>
      <c r="B51" s="509"/>
      <c r="C51" s="557">
        <v>57416.850000000006</v>
      </c>
      <c r="D51" s="526"/>
      <c r="E51" s="557">
        <v>57744.13</v>
      </c>
      <c r="F51" s="526"/>
      <c r="G51" s="557">
        <v>53955.71</v>
      </c>
      <c r="H51" s="526"/>
      <c r="I51" s="557">
        <v>36215.53</v>
      </c>
      <c r="J51" s="526"/>
      <c r="K51" s="557">
        <v>21502.7</v>
      </c>
      <c r="L51" s="526"/>
      <c r="M51" s="557">
        <v>23044.02</v>
      </c>
      <c r="N51" s="509"/>
      <c r="O51" s="557">
        <v>23185.54</v>
      </c>
      <c r="P51" s="509"/>
      <c r="Q51" s="563">
        <v>21048.329999999998</v>
      </c>
      <c r="R51" s="509"/>
      <c r="S51" s="563">
        <v>26426.27</v>
      </c>
      <c r="T51" s="509"/>
      <c r="U51" s="563">
        <v>30106.260000000002</v>
      </c>
      <c r="V51" s="509"/>
      <c r="W51" s="563">
        <v>29054.460000000003</v>
      </c>
      <c r="X51" s="509"/>
      <c r="Y51" s="563">
        <v>29369.079999999998</v>
      </c>
      <c r="Z51" s="509"/>
      <c r="AA51" s="540">
        <v>409068.88000000006</v>
      </c>
      <c r="AB51" s="509"/>
      <c r="AC51" s="509"/>
    </row>
    <row r="52" spans="1:29" s="510" customFormat="1" x14ac:dyDescent="0.15">
      <c r="A52" s="558" t="s">
        <v>195</v>
      </c>
      <c r="B52" s="509"/>
      <c r="C52" s="564">
        <v>73406.740000000005</v>
      </c>
      <c r="D52" s="526"/>
      <c r="E52" s="564">
        <v>72212.23</v>
      </c>
      <c r="F52" s="526"/>
      <c r="G52" s="564">
        <v>66570.850000000006</v>
      </c>
      <c r="H52" s="526"/>
      <c r="I52" s="564">
        <v>41883.919999999998</v>
      </c>
      <c r="J52" s="526"/>
      <c r="K52" s="564">
        <v>76569.56</v>
      </c>
      <c r="L52" s="526"/>
      <c r="M52" s="564">
        <v>47571.360000000001</v>
      </c>
      <c r="N52" s="509"/>
      <c r="O52" s="564">
        <v>41139.380000000005</v>
      </c>
      <c r="P52" s="509"/>
      <c r="Q52" s="565">
        <v>120710.66</v>
      </c>
      <c r="R52" s="509"/>
      <c r="S52" s="565">
        <v>116145.65000000001</v>
      </c>
      <c r="T52" s="509"/>
      <c r="U52" s="565">
        <v>66988.41</v>
      </c>
      <c r="V52" s="509"/>
      <c r="W52" s="565">
        <v>63645.290000000008</v>
      </c>
      <c r="X52" s="509"/>
      <c r="Y52" s="565">
        <v>57221.929999999993</v>
      </c>
      <c r="Z52" s="509"/>
      <c r="AA52" s="565">
        <v>844065.98</v>
      </c>
      <c r="AB52" s="509"/>
      <c r="AC52" s="509"/>
    </row>
    <row r="53" spans="1:29" s="510" customFormat="1" ht="13" thickBot="1" x14ac:dyDescent="0.2">
      <c r="A53" s="541" t="s">
        <v>199</v>
      </c>
      <c r="B53" s="509"/>
      <c r="C53" s="559">
        <v>-73406.740000000005</v>
      </c>
      <c r="D53" s="526"/>
      <c r="E53" s="559">
        <v>-67212.23</v>
      </c>
      <c r="F53" s="526"/>
      <c r="G53" s="559">
        <v>-46570.850000000006</v>
      </c>
      <c r="H53" s="526"/>
      <c r="I53" s="559">
        <v>-36883.919999999998</v>
      </c>
      <c r="J53" s="526"/>
      <c r="K53" s="559">
        <v>-9069.5599999999977</v>
      </c>
      <c r="L53" s="526"/>
      <c r="M53" s="559">
        <v>26678.639999999999</v>
      </c>
      <c r="N53" s="509"/>
      <c r="O53" s="559">
        <v>8360.6199999999953</v>
      </c>
      <c r="P53" s="509"/>
      <c r="Q53" s="566">
        <v>26669.339999999997</v>
      </c>
      <c r="R53" s="509"/>
      <c r="S53" s="566">
        <v>62234.349999999991</v>
      </c>
      <c r="T53" s="509"/>
      <c r="U53" s="566">
        <v>109691.59</v>
      </c>
      <c r="V53" s="509"/>
      <c r="W53" s="566">
        <v>59184.709999999992</v>
      </c>
      <c r="X53" s="509"/>
      <c r="Y53" s="566">
        <v>43358.069999999992</v>
      </c>
      <c r="Z53" s="509"/>
      <c r="AA53" s="543">
        <v>103034.01999999999</v>
      </c>
      <c r="AB53" s="509"/>
      <c r="AC53" s="509"/>
    </row>
    <row r="54" spans="1:29" s="510" customFormat="1" ht="13" thickTop="1" x14ac:dyDescent="0.15">
      <c r="A54" s="509"/>
      <c r="B54" s="509"/>
      <c r="C54" s="554"/>
      <c r="D54" s="526"/>
      <c r="E54" s="554"/>
      <c r="F54" s="526"/>
      <c r="G54" s="554"/>
      <c r="H54" s="526"/>
      <c r="I54" s="554"/>
      <c r="J54" s="526"/>
      <c r="K54" s="554"/>
      <c r="L54" s="526"/>
      <c r="M54" s="554"/>
      <c r="N54" s="509"/>
      <c r="O54" s="554"/>
      <c r="P54" s="509"/>
      <c r="R54" s="509"/>
      <c r="T54" s="509"/>
      <c r="V54" s="509"/>
      <c r="X54" s="509"/>
      <c r="Z54" s="509"/>
      <c r="AA54" s="561"/>
      <c r="AB54" s="509"/>
      <c r="AC54" s="509"/>
    </row>
    <row r="55" spans="1:29" s="510" customFormat="1" x14ac:dyDescent="0.15">
      <c r="A55" s="522" t="s">
        <v>201</v>
      </c>
      <c r="B55" s="509"/>
      <c r="C55" s="526"/>
      <c r="D55" s="526"/>
      <c r="E55" s="526"/>
      <c r="F55" s="526"/>
      <c r="G55" s="526"/>
      <c r="H55" s="526"/>
      <c r="I55" s="526"/>
      <c r="J55" s="526"/>
      <c r="K55" s="526"/>
      <c r="L55" s="526"/>
      <c r="M55" s="526"/>
      <c r="N55" s="509"/>
      <c r="O55" s="526"/>
      <c r="P55" s="509"/>
      <c r="Q55" s="509"/>
      <c r="R55" s="509"/>
      <c r="S55" s="509"/>
      <c r="T55" s="509"/>
      <c r="U55" s="509"/>
      <c r="V55" s="509"/>
      <c r="W55" s="509"/>
      <c r="X55" s="509"/>
      <c r="Y55" s="509"/>
      <c r="Z55" s="509"/>
      <c r="AA55" s="524" t="s">
        <v>173</v>
      </c>
      <c r="AB55" s="509"/>
      <c r="AC55" s="509"/>
    </row>
    <row r="56" spans="1:29" s="510" customFormat="1" x14ac:dyDescent="0.15">
      <c r="A56" s="509" t="s">
        <v>202</v>
      </c>
      <c r="B56" s="509"/>
      <c r="C56" s="567">
        <v>23625.439999999999</v>
      </c>
      <c r="D56" s="526"/>
      <c r="E56" s="567">
        <v>24276.44</v>
      </c>
      <c r="F56" s="526"/>
      <c r="G56" s="567">
        <v>24087.63</v>
      </c>
      <c r="H56" s="526"/>
      <c r="I56" s="567">
        <v>19350.09</v>
      </c>
      <c r="J56" s="526"/>
      <c r="K56" s="567">
        <v>24647.469999999998</v>
      </c>
      <c r="L56" s="526"/>
      <c r="M56" s="567">
        <v>26031.219999999998</v>
      </c>
      <c r="N56" s="509"/>
      <c r="O56" s="567">
        <v>31088.5</v>
      </c>
      <c r="P56" s="509"/>
      <c r="Q56" s="567">
        <v>29274.670000000002</v>
      </c>
      <c r="R56" s="526"/>
      <c r="S56" s="567">
        <v>31282.54</v>
      </c>
      <c r="T56" s="526"/>
      <c r="U56" s="567">
        <v>35310.61</v>
      </c>
      <c r="V56" s="526"/>
      <c r="W56" s="567">
        <v>45754.7</v>
      </c>
      <c r="X56" s="526"/>
      <c r="Y56" s="567">
        <v>46040.7</v>
      </c>
      <c r="Z56" s="509"/>
      <c r="AA56" s="568">
        <v>360770.01</v>
      </c>
      <c r="AB56" s="509"/>
      <c r="AC56" s="555"/>
    </row>
    <row r="57" spans="1:29" s="510" customFormat="1" x14ac:dyDescent="0.15">
      <c r="A57" s="509" t="s">
        <v>203</v>
      </c>
      <c r="B57" s="509"/>
      <c r="C57" s="567">
        <v>16925.13</v>
      </c>
      <c r="D57" s="526"/>
      <c r="E57" s="567">
        <v>18090.560000000001</v>
      </c>
      <c r="F57" s="526"/>
      <c r="G57" s="567">
        <v>15464.68</v>
      </c>
      <c r="H57" s="526"/>
      <c r="I57" s="567">
        <v>13331.42</v>
      </c>
      <c r="J57" s="526"/>
      <c r="K57" s="567">
        <v>12779.6</v>
      </c>
      <c r="L57" s="526"/>
      <c r="M57" s="567">
        <v>13033.27</v>
      </c>
      <c r="N57" s="509"/>
      <c r="O57" s="567">
        <v>14488.7</v>
      </c>
      <c r="P57" s="509"/>
      <c r="Q57" s="567">
        <v>28325.11</v>
      </c>
      <c r="R57" s="526"/>
      <c r="S57" s="567">
        <v>29357.280000000002</v>
      </c>
      <c r="T57" s="526"/>
      <c r="U57" s="567">
        <v>28510.99</v>
      </c>
      <c r="V57" s="526"/>
      <c r="W57" s="567">
        <v>34149.86</v>
      </c>
      <c r="X57" s="526"/>
      <c r="Y57" s="567">
        <v>39464.019999999997</v>
      </c>
      <c r="Z57" s="509"/>
      <c r="AA57" s="568">
        <v>263920.62</v>
      </c>
      <c r="AB57" s="509"/>
      <c r="AC57" s="555"/>
    </row>
    <row r="58" spans="1:29" s="510" customFormat="1" x14ac:dyDescent="0.15">
      <c r="A58" s="509" t="s">
        <v>204</v>
      </c>
      <c r="B58" s="509"/>
      <c r="C58" s="567">
        <v>230</v>
      </c>
      <c r="D58" s="526"/>
      <c r="E58" s="567">
        <v>230</v>
      </c>
      <c r="F58" s="526"/>
      <c r="G58" s="567">
        <v>230</v>
      </c>
      <c r="H58" s="526"/>
      <c r="I58" s="567">
        <v>5724.5</v>
      </c>
      <c r="J58" s="526"/>
      <c r="K58" s="567">
        <v>19641.55</v>
      </c>
      <c r="L58" s="526"/>
      <c r="M58" s="567">
        <v>4561.4699999999993</v>
      </c>
      <c r="N58" s="509"/>
      <c r="O58" s="567">
        <v>4702.3500000000004</v>
      </c>
      <c r="P58" s="509"/>
      <c r="Q58" s="567">
        <v>5448.67</v>
      </c>
      <c r="R58" s="526"/>
      <c r="S58" s="567">
        <v>4706</v>
      </c>
      <c r="T58" s="526"/>
      <c r="U58" s="567">
        <v>9565.6999999999989</v>
      </c>
      <c r="V58" s="526"/>
      <c r="W58" s="567">
        <v>8997.9</v>
      </c>
      <c r="X58" s="526"/>
      <c r="Y58" s="567">
        <v>13048.46</v>
      </c>
      <c r="Z58" s="509"/>
      <c r="AA58" s="568">
        <v>77086.599999999991</v>
      </c>
      <c r="AB58" s="509"/>
      <c r="AC58" s="555"/>
    </row>
    <row r="59" spans="1:29" s="510" customFormat="1" x14ac:dyDescent="0.15">
      <c r="A59" s="509" t="s">
        <v>205</v>
      </c>
      <c r="B59" s="509"/>
      <c r="C59" s="567">
        <v>111115.83</v>
      </c>
      <c r="D59" s="526"/>
      <c r="E59" s="567">
        <v>84744.760000000009</v>
      </c>
      <c r="F59" s="526"/>
      <c r="G59" s="567">
        <v>94425.38</v>
      </c>
      <c r="H59" s="526"/>
      <c r="I59" s="567">
        <v>74958.67</v>
      </c>
      <c r="J59" s="526"/>
      <c r="K59" s="567">
        <v>79993.78</v>
      </c>
      <c r="L59" s="526"/>
      <c r="M59" s="567">
        <v>78461.649999999994</v>
      </c>
      <c r="N59" s="509"/>
      <c r="O59" s="567">
        <v>80102.559999999998</v>
      </c>
      <c r="P59" s="509"/>
      <c r="Q59" s="567">
        <v>68935.259999999995</v>
      </c>
      <c r="R59" s="526"/>
      <c r="S59" s="567">
        <v>78111.680000000008</v>
      </c>
      <c r="T59" s="526"/>
      <c r="U59" s="567">
        <v>80165.790000000008</v>
      </c>
      <c r="V59" s="526"/>
      <c r="W59" s="567">
        <v>56440.11</v>
      </c>
      <c r="X59" s="526"/>
      <c r="Y59" s="567">
        <v>115827.6</v>
      </c>
      <c r="Z59" s="509"/>
      <c r="AA59" s="568">
        <v>1003283.0700000002</v>
      </c>
      <c r="AB59" s="509"/>
      <c r="AC59" s="555"/>
    </row>
    <row r="60" spans="1:29" s="510" customFormat="1" x14ac:dyDescent="0.15">
      <c r="A60" s="569" t="s">
        <v>206</v>
      </c>
      <c r="B60" s="509"/>
      <c r="C60" s="570">
        <v>151896.4</v>
      </c>
      <c r="D60" s="526"/>
      <c r="E60" s="570">
        <v>127341.76000000001</v>
      </c>
      <c r="F60" s="526"/>
      <c r="G60" s="570">
        <v>134207.69</v>
      </c>
      <c r="H60" s="526"/>
      <c r="I60" s="570">
        <v>113364.68</v>
      </c>
      <c r="J60" s="526"/>
      <c r="K60" s="570">
        <v>137062.39999999999</v>
      </c>
      <c r="L60" s="526"/>
      <c r="M60" s="570">
        <v>122087.60999999999</v>
      </c>
      <c r="N60" s="509"/>
      <c r="O60" s="570">
        <v>130382.10999999999</v>
      </c>
      <c r="P60" s="509"/>
      <c r="Q60" s="570">
        <v>131983.71</v>
      </c>
      <c r="R60" s="526"/>
      <c r="S60" s="570">
        <v>143457.5</v>
      </c>
      <c r="T60" s="526"/>
      <c r="U60" s="570">
        <v>153553.09000000003</v>
      </c>
      <c r="V60" s="526"/>
      <c r="W60" s="570">
        <v>145342.57</v>
      </c>
      <c r="X60" s="526"/>
      <c r="Y60" s="570">
        <v>214380.78</v>
      </c>
      <c r="Z60" s="509"/>
      <c r="AA60" s="571">
        <v>1705060.3</v>
      </c>
      <c r="AB60" s="509"/>
      <c r="AC60" s="555"/>
    </row>
    <row r="61" spans="1:29" s="510" customFormat="1" x14ac:dyDescent="0.15">
      <c r="A61" s="572"/>
      <c r="B61" s="509"/>
      <c r="C61" s="526"/>
      <c r="D61" s="526"/>
      <c r="E61" s="526"/>
      <c r="F61" s="526"/>
      <c r="G61" s="526"/>
      <c r="H61" s="526"/>
      <c r="I61" s="526"/>
      <c r="J61" s="526"/>
      <c r="K61" s="526"/>
      <c r="L61" s="526"/>
      <c r="M61" s="526"/>
      <c r="N61" s="509"/>
      <c r="O61" s="526"/>
      <c r="P61" s="509"/>
      <c r="Q61" s="509"/>
      <c r="R61" s="509"/>
      <c r="S61" s="509"/>
      <c r="T61" s="509"/>
      <c r="U61" s="509"/>
      <c r="V61" s="509"/>
      <c r="W61" s="509"/>
      <c r="X61" s="509"/>
      <c r="Y61" s="509"/>
      <c r="Z61" s="509"/>
      <c r="AA61" s="509"/>
      <c r="AB61" s="509"/>
      <c r="AC61" s="509"/>
    </row>
    <row r="62" spans="1:29" s="510" customFormat="1" x14ac:dyDescent="0.15">
      <c r="A62" s="573" t="s">
        <v>207</v>
      </c>
      <c r="B62" s="509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09"/>
      <c r="O62" s="526"/>
      <c r="P62" s="509"/>
      <c r="Q62" s="509"/>
      <c r="R62" s="509"/>
      <c r="S62" s="509"/>
      <c r="T62" s="509"/>
      <c r="U62" s="510">
        <v>31454.560000000001</v>
      </c>
      <c r="V62" s="509"/>
      <c r="W62" s="510">
        <v>22621.4</v>
      </c>
      <c r="X62" s="509"/>
      <c r="Y62" s="509">
        <v>21840.17</v>
      </c>
      <c r="Z62" s="509"/>
      <c r="AA62" s="508">
        <v>75916.13</v>
      </c>
      <c r="AB62" s="509"/>
      <c r="AC62" s="555"/>
    </row>
    <row r="63" spans="1:29" s="510" customFormat="1" x14ac:dyDescent="0.15">
      <c r="A63" s="527" t="s">
        <v>208</v>
      </c>
      <c r="B63" s="509"/>
      <c r="C63" s="525">
        <v>16009.35</v>
      </c>
      <c r="D63" s="526"/>
      <c r="E63" s="525">
        <v>22286.42</v>
      </c>
      <c r="F63" s="526"/>
      <c r="G63" s="525">
        <v>10929.19</v>
      </c>
      <c r="H63" s="526"/>
      <c r="I63" s="525">
        <v>0</v>
      </c>
      <c r="J63" s="526"/>
      <c r="K63" s="525">
        <v>0</v>
      </c>
      <c r="L63" s="526"/>
      <c r="M63" s="525">
        <v>2864.98</v>
      </c>
      <c r="N63" s="574"/>
      <c r="O63" s="525">
        <v>32000</v>
      </c>
      <c r="P63" s="574"/>
      <c r="Q63" s="525">
        <v>25074.81</v>
      </c>
      <c r="R63" s="574"/>
      <c r="S63" s="525">
        <v>0</v>
      </c>
      <c r="T63" s="574"/>
      <c r="U63" s="525">
        <v>0</v>
      </c>
      <c r="V63" s="574"/>
      <c r="W63" s="525">
        <v>0</v>
      </c>
      <c r="X63" s="574"/>
      <c r="Y63" s="525">
        <v>0</v>
      </c>
      <c r="Z63" s="509"/>
      <c r="AA63" s="508">
        <v>109164.75</v>
      </c>
      <c r="AB63" s="509"/>
      <c r="AC63" s="555"/>
    </row>
    <row r="64" spans="1:29" s="510" customFormat="1" ht="13" thickBot="1" x14ac:dyDescent="0.2">
      <c r="A64" s="541" t="s">
        <v>209</v>
      </c>
      <c r="B64" s="509"/>
      <c r="C64" s="575">
        <v>167905.75</v>
      </c>
      <c r="D64" s="526"/>
      <c r="E64" s="575">
        <v>149628.18</v>
      </c>
      <c r="F64" s="526"/>
      <c r="G64" s="575">
        <v>145136.88</v>
      </c>
      <c r="H64" s="526"/>
      <c r="I64" s="575">
        <v>113364.68</v>
      </c>
      <c r="J64" s="526"/>
      <c r="K64" s="575">
        <v>137062.39999999999</v>
      </c>
      <c r="L64" s="526"/>
      <c r="M64" s="575">
        <v>124952.58999999998</v>
      </c>
      <c r="N64" s="509"/>
      <c r="O64" s="575">
        <v>162382.10999999999</v>
      </c>
      <c r="P64" s="509"/>
      <c r="Q64" s="576">
        <v>157058.51999999999</v>
      </c>
      <c r="R64" s="509"/>
      <c r="S64" s="576">
        <v>143457.5</v>
      </c>
      <c r="T64" s="509"/>
      <c r="U64" s="576">
        <v>185007.65000000002</v>
      </c>
      <c r="V64" s="509"/>
      <c r="W64" s="576">
        <v>167963.97</v>
      </c>
      <c r="X64" s="509"/>
      <c r="Y64" s="576">
        <v>236220.95</v>
      </c>
      <c r="Z64" s="509"/>
      <c r="AA64" s="576">
        <v>1890141.1799999997</v>
      </c>
      <c r="AB64" s="509"/>
      <c r="AC64" s="555"/>
    </row>
    <row r="65" spans="1:31" s="510" customFormat="1" ht="13" thickTop="1" x14ac:dyDescent="0.15">
      <c r="A65" s="509"/>
      <c r="B65" s="509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09"/>
      <c r="O65" s="526"/>
      <c r="P65" s="509"/>
      <c r="Q65" s="509"/>
      <c r="R65" s="509"/>
      <c r="S65" s="509"/>
      <c r="T65" s="509"/>
      <c r="U65" s="509"/>
      <c r="V65" s="509"/>
      <c r="W65" s="509"/>
      <c r="X65" s="509"/>
      <c r="Y65" s="509"/>
      <c r="Z65" s="509"/>
      <c r="AA65" s="521"/>
      <c r="AB65" s="509"/>
      <c r="AC65" s="509"/>
    </row>
    <row r="66" spans="1:31" s="510" customFormat="1" x14ac:dyDescent="0.15">
      <c r="A66" s="522" t="s">
        <v>210</v>
      </c>
      <c r="B66" s="509"/>
      <c r="C66" s="526"/>
      <c r="D66" s="526"/>
      <c r="E66" s="526"/>
      <c r="F66" s="526"/>
      <c r="G66" s="526"/>
      <c r="H66" s="526"/>
      <c r="I66" s="526"/>
      <c r="J66" s="526"/>
      <c r="K66" s="526"/>
      <c r="L66" s="526"/>
      <c r="M66" s="526"/>
      <c r="N66" s="509"/>
      <c r="O66" s="526"/>
      <c r="P66" s="509"/>
      <c r="Q66" s="509"/>
      <c r="R66" s="509"/>
      <c r="S66" s="509"/>
      <c r="T66" s="509"/>
      <c r="U66" s="509"/>
      <c r="V66" s="509"/>
      <c r="W66" s="509"/>
      <c r="X66" s="509"/>
      <c r="Y66" s="509"/>
      <c r="Z66" s="509"/>
      <c r="AA66" s="524" t="s">
        <v>173</v>
      </c>
      <c r="AB66" s="509"/>
      <c r="AC66" s="509"/>
    </row>
    <row r="67" spans="1:31" s="510" customFormat="1" x14ac:dyDescent="0.15">
      <c r="A67" s="509" t="s">
        <v>211</v>
      </c>
      <c r="B67" s="509"/>
      <c r="C67" s="554">
        <v>2013438.01</v>
      </c>
      <c r="D67" s="526"/>
      <c r="E67" s="554">
        <v>1848383.77</v>
      </c>
      <c r="F67" s="526"/>
      <c r="G67" s="554">
        <v>1937074.18</v>
      </c>
      <c r="H67" s="526"/>
      <c r="I67" s="554">
        <v>2270511.77</v>
      </c>
      <c r="J67" s="526"/>
      <c r="K67" s="554">
        <v>1810602.0899999999</v>
      </c>
      <c r="L67" s="526"/>
      <c r="M67" s="554">
        <v>2001349.22</v>
      </c>
      <c r="N67" s="509"/>
      <c r="O67" s="510">
        <v>2205416.0499999998</v>
      </c>
      <c r="P67" s="509"/>
      <c r="Q67" s="510">
        <v>2023504.28</v>
      </c>
      <c r="R67" s="509"/>
      <c r="S67" s="510">
        <v>2460939.7400000002</v>
      </c>
      <c r="T67" s="509"/>
      <c r="U67" s="510">
        <v>2409578.17</v>
      </c>
      <c r="V67" s="509"/>
      <c r="W67" s="510">
        <v>2340488.02</v>
      </c>
      <c r="X67" s="509"/>
      <c r="Y67" s="510">
        <v>2628765.14</v>
      </c>
      <c r="Z67" s="509"/>
      <c r="AA67" s="508">
        <v>25950050.440000001</v>
      </c>
      <c r="AB67" s="509"/>
      <c r="AC67" s="509"/>
    </row>
    <row r="68" spans="1:31" s="510" customFormat="1" x14ac:dyDescent="0.15">
      <c r="A68" s="527" t="s">
        <v>176</v>
      </c>
      <c r="B68" s="509"/>
      <c r="C68" s="556">
        <v>1358771.1400000001</v>
      </c>
      <c r="D68" s="526"/>
      <c r="E68" s="556">
        <v>1176877.18</v>
      </c>
      <c r="F68" s="526"/>
      <c r="G68" s="556">
        <v>1244013.82</v>
      </c>
      <c r="H68" s="526"/>
      <c r="I68" s="556">
        <v>1370621.8399999999</v>
      </c>
      <c r="J68" s="526"/>
      <c r="K68" s="556">
        <v>1096213.46</v>
      </c>
      <c r="L68" s="526"/>
      <c r="M68" s="556">
        <v>1129316.18</v>
      </c>
      <c r="N68" s="509"/>
      <c r="O68" s="577">
        <v>1309064.6400000001</v>
      </c>
      <c r="P68" s="509"/>
      <c r="Q68" s="577">
        <v>1167104.5499999998</v>
      </c>
      <c r="R68" s="509"/>
      <c r="S68" s="577">
        <v>1373560.23</v>
      </c>
      <c r="T68" s="509"/>
      <c r="U68" s="577">
        <v>1400888.6</v>
      </c>
      <c r="V68" s="509"/>
      <c r="W68" s="577">
        <v>1391982.2999999998</v>
      </c>
      <c r="X68" s="509"/>
      <c r="Y68" s="577">
        <v>1573952.67</v>
      </c>
      <c r="Z68" s="509"/>
      <c r="AA68" s="529">
        <v>15592366.609999998</v>
      </c>
      <c r="AB68" s="509"/>
      <c r="AC68" s="509"/>
    </row>
    <row r="69" spans="1:31" s="510" customFormat="1" x14ac:dyDescent="0.15">
      <c r="A69" s="509" t="s">
        <v>177</v>
      </c>
      <c r="B69" s="509"/>
      <c r="C69" s="554">
        <v>654666.86999999988</v>
      </c>
      <c r="D69" s="526"/>
      <c r="E69" s="554">
        <v>671506.59000000008</v>
      </c>
      <c r="F69" s="526"/>
      <c r="G69" s="554">
        <v>693060.35999999987</v>
      </c>
      <c r="H69" s="526"/>
      <c r="I69" s="554">
        <v>899889.93000000017</v>
      </c>
      <c r="J69" s="526"/>
      <c r="K69" s="554">
        <v>714388.62999999989</v>
      </c>
      <c r="L69" s="526"/>
      <c r="M69" s="554">
        <v>872033.04</v>
      </c>
      <c r="N69" s="509"/>
      <c r="O69" s="510">
        <v>896351.40999999968</v>
      </c>
      <c r="P69" s="509"/>
      <c r="Q69" s="510">
        <v>856399.73000000021</v>
      </c>
      <c r="R69" s="509"/>
      <c r="S69" s="510">
        <v>1087379.5100000002</v>
      </c>
      <c r="T69" s="509"/>
      <c r="U69" s="510">
        <v>1008689.5699999998</v>
      </c>
      <c r="V69" s="509"/>
      <c r="W69" s="510">
        <v>948505.7200000002</v>
      </c>
      <c r="X69" s="509"/>
      <c r="Y69" s="510">
        <v>1054812.4700000002</v>
      </c>
      <c r="Z69" s="509"/>
      <c r="AA69" s="508">
        <v>10357683.830000002</v>
      </c>
      <c r="AB69" s="509"/>
      <c r="AC69" s="509"/>
    </row>
    <row r="70" spans="1:31" s="510" customFormat="1" x14ac:dyDescent="0.15">
      <c r="A70" s="509" t="s">
        <v>212</v>
      </c>
      <c r="B70" s="509"/>
      <c r="C70" s="556">
        <v>536644.64</v>
      </c>
      <c r="D70" s="526"/>
      <c r="E70" s="556">
        <v>555548.16999999993</v>
      </c>
      <c r="F70" s="526"/>
      <c r="G70" s="556">
        <v>530650.76</v>
      </c>
      <c r="H70" s="526"/>
      <c r="I70" s="556">
        <v>415706.06000000006</v>
      </c>
      <c r="J70" s="526"/>
      <c r="K70" s="556">
        <v>384623.06000000006</v>
      </c>
      <c r="L70" s="526"/>
      <c r="M70" s="556">
        <v>379722.73</v>
      </c>
      <c r="N70" s="509"/>
      <c r="O70" s="577">
        <v>391780.36000000004</v>
      </c>
      <c r="P70" s="509"/>
      <c r="Q70" s="577">
        <v>387366.29999999993</v>
      </c>
      <c r="R70" s="509"/>
      <c r="S70" s="577">
        <v>479121.41000000003</v>
      </c>
      <c r="T70" s="509"/>
      <c r="U70" s="577">
        <v>497397.96000000008</v>
      </c>
      <c r="V70" s="509"/>
      <c r="W70" s="577">
        <v>541997.97000000009</v>
      </c>
      <c r="X70" s="509"/>
      <c r="Y70" s="577">
        <v>583258.79</v>
      </c>
      <c r="Z70" s="509"/>
      <c r="AA70" s="529">
        <v>5683818.21</v>
      </c>
      <c r="AB70" s="509"/>
      <c r="AC70" s="509"/>
    </row>
    <row r="71" spans="1:31" s="510" customFormat="1" x14ac:dyDescent="0.15">
      <c r="A71" s="538" t="s">
        <v>213</v>
      </c>
      <c r="B71" s="509"/>
      <c r="C71" s="557">
        <v>167905.75</v>
      </c>
      <c r="D71" s="526"/>
      <c r="E71" s="557">
        <v>149628.18</v>
      </c>
      <c r="F71" s="526"/>
      <c r="G71" s="557">
        <v>145136.88</v>
      </c>
      <c r="H71" s="526"/>
      <c r="I71" s="557">
        <v>113364.68</v>
      </c>
      <c r="J71" s="526"/>
      <c r="K71" s="557">
        <v>137062.39999999999</v>
      </c>
      <c r="L71" s="526"/>
      <c r="M71" s="557">
        <v>124952.58999999998</v>
      </c>
      <c r="N71" s="509"/>
      <c r="O71" s="563">
        <v>162382.10999999999</v>
      </c>
      <c r="P71" s="509"/>
      <c r="Q71" s="563">
        <v>157058.51999999999</v>
      </c>
      <c r="R71" s="509"/>
      <c r="S71" s="563">
        <v>143457.5</v>
      </c>
      <c r="T71" s="509"/>
      <c r="U71" s="563">
        <v>185007.65000000002</v>
      </c>
      <c r="V71" s="509"/>
      <c r="W71" s="563">
        <v>167963.97</v>
      </c>
      <c r="X71" s="509"/>
      <c r="Y71" s="563">
        <v>236220.95</v>
      </c>
      <c r="Z71" s="509"/>
      <c r="AA71" s="540">
        <v>1890141.1799999997</v>
      </c>
      <c r="AB71" s="509"/>
      <c r="AC71" s="509"/>
    </row>
    <row r="72" spans="1:31" ht="13" thickBot="1" x14ac:dyDescent="0.2">
      <c r="A72" s="541" t="s">
        <v>214</v>
      </c>
      <c r="C72" s="559">
        <v>-49883.520000000135</v>
      </c>
      <c r="D72" s="526"/>
      <c r="E72" s="559">
        <v>-33669.759999999835</v>
      </c>
      <c r="F72" s="526"/>
      <c r="G72" s="559">
        <v>17272.719999999856</v>
      </c>
      <c r="H72" s="526"/>
      <c r="I72" s="559">
        <v>370819.19000000012</v>
      </c>
      <c r="J72" s="526"/>
      <c r="K72" s="559">
        <v>192703.16999999984</v>
      </c>
      <c r="L72" s="526"/>
      <c r="M72" s="559">
        <v>367357.72000000009</v>
      </c>
      <c r="O72" s="566">
        <v>342188.93999999965</v>
      </c>
      <c r="Q72" s="566">
        <v>311974.91000000027</v>
      </c>
      <c r="S72" s="566">
        <v>464800.60000000021</v>
      </c>
      <c r="U72" s="566">
        <v>326283.95999999973</v>
      </c>
      <c r="W72" s="566">
        <v>238543.78000000012</v>
      </c>
      <c r="Y72" s="566">
        <v>235332.73000000016</v>
      </c>
      <c r="AA72" s="543">
        <v>2783724.44</v>
      </c>
      <c r="AC72" s="578"/>
      <c r="AE72" s="579"/>
    </row>
    <row r="73" spans="1:31" s="530" customFormat="1" ht="13" thickTop="1" x14ac:dyDescent="0.15">
      <c r="C73" s="580">
        <v>-2.4775294671227615E-2</v>
      </c>
      <c r="D73" s="580"/>
      <c r="E73" s="580">
        <v>-1.8215784268653168E-2</v>
      </c>
      <c r="F73" s="580"/>
      <c r="G73" s="580">
        <v>8.9169119997252015E-3</v>
      </c>
      <c r="H73" s="580"/>
      <c r="I73" s="580">
        <v>0.16331965105822821</v>
      </c>
      <c r="J73" s="580"/>
      <c r="K73" s="580">
        <v>0.1064304360766533</v>
      </c>
      <c r="L73" s="580"/>
      <c r="M73" s="580">
        <v>0.18355503193990308</v>
      </c>
      <c r="O73" s="530">
        <v>0.1551584518485751</v>
      </c>
      <c r="Q73" s="530">
        <v>0.15417556220834891</v>
      </c>
      <c r="S73" s="530">
        <v>0.18887118300588707</v>
      </c>
      <c r="U73" s="530">
        <v>0.13541123673111619</v>
      </c>
      <c r="W73" s="530">
        <v>0.10192053023198133</v>
      </c>
      <c r="Y73" s="530">
        <v>8.9522158681699548E-2</v>
      </c>
      <c r="AA73" s="530">
        <v>0.10727240960229902</v>
      </c>
      <c r="AD73" s="510"/>
      <c r="AE73" s="579"/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>
    <tabColor rgb="FF7030A0"/>
  </sheetPr>
  <dimension ref="A1:AY103"/>
  <sheetViews>
    <sheetView showGridLines="0" topLeftCell="A19" zoomScale="85" zoomScaleNormal="85" workbookViewId="0">
      <pane xSplit="4" topLeftCell="AU1" activePane="topRight" state="frozen"/>
      <selection activeCell="K3" sqref="K3"/>
      <selection pane="topRight" activeCell="AW23" sqref="AW23"/>
    </sheetView>
  </sheetViews>
  <sheetFormatPr baseColWidth="10" defaultColWidth="8.5" defaultRowHeight="15" x14ac:dyDescent="0.2"/>
  <cols>
    <col min="1" max="1" width="26.5" customWidth="1"/>
    <col min="2" max="2" width="17" bestFit="1" customWidth="1"/>
    <col min="3" max="3" width="14" customWidth="1"/>
    <col min="4" max="4" width="22" bestFit="1" customWidth="1"/>
    <col min="5" max="5" width="10" customWidth="1"/>
    <col min="6" max="6" width="13" customWidth="1"/>
    <col min="7" max="7" width="10" customWidth="1"/>
    <col min="8" max="8" width="10.5" customWidth="1"/>
    <col min="9" max="9" width="9" customWidth="1"/>
    <col min="10" max="10" width="9.5" customWidth="1"/>
    <col min="11" max="11" width="11.5" style="155" customWidth="1"/>
    <col min="12" max="13" width="14" style="155" customWidth="1"/>
    <col min="14" max="16" width="12.5" customWidth="1"/>
    <col min="17" max="17" width="2" style="429" customWidth="1"/>
    <col min="18" max="18" width="15" customWidth="1"/>
    <col min="19" max="19" width="16" style="155" bestFit="1" customWidth="1"/>
    <col min="20" max="20" width="2" style="405" customWidth="1"/>
    <col min="21" max="21" width="13" hidden="1" customWidth="1"/>
    <col min="22" max="22" width="12.5" hidden="1" customWidth="1"/>
    <col min="23" max="23" width="12" bestFit="1" customWidth="1"/>
    <col min="24" max="24" width="13" bestFit="1" customWidth="1"/>
    <col min="26" max="28" width="10" bestFit="1" customWidth="1"/>
    <col min="29" max="30" width="10.5" bestFit="1" customWidth="1"/>
    <col min="31" max="31" width="11.5" bestFit="1" customWidth="1"/>
    <col min="32" max="37" width="10.5" bestFit="1" customWidth="1"/>
    <col min="39" max="39" width="12.5" bestFit="1" customWidth="1"/>
    <col min="40" max="40" width="14" bestFit="1" customWidth="1"/>
    <col min="42" max="42" width="12" customWidth="1"/>
    <col min="43" max="43" width="15" customWidth="1"/>
    <col min="44" max="45" width="12" bestFit="1" customWidth="1"/>
    <col min="46" max="46" width="13.5" customWidth="1"/>
    <col min="47" max="47" width="11.5" bestFit="1" customWidth="1"/>
    <col min="48" max="48" width="10.5" customWidth="1"/>
    <col min="49" max="49" width="21" customWidth="1"/>
    <col min="50" max="50" width="15" customWidth="1"/>
    <col min="51" max="51" width="11.5" bestFit="1" customWidth="1"/>
  </cols>
  <sheetData>
    <row r="1" spans="1:51" ht="26.25" customHeight="1" x14ac:dyDescent="0.2">
      <c r="A1" s="728" t="s">
        <v>75</v>
      </c>
      <c r="B1" s="730" t="s">
        <v>215</v>
      </c>
      <c r="C1" s="730" t="s">
        <v>216</v>
      </c>
      <c r="D1" s="732" t="s">
        <v>217</v>
      </c>
      <c r="E1" s="734">
        <v>2020</v>
      </c>
      <c r="F1" s="735"/>
      <c r="G1" s="735"/>
      <c r="H1" s="735"/>
      <c r="I1" s="735"/>
      <c r="J1" s="735"/>
      <c r="K1" s="735"/>
      <c r="L1" s="735"/>
      <c r="M1" s="735"/>
      <c r="N1" s="735"/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225"/>
      <c r="Z1" s="727">
        <v>2021</v>
      </c>
      <c r="AA1" s="727"/>
      <c r="AB1" s="727"/>
      <c r="AC1" s="727"/>
      <c r="AD1" s="727"/>
      <c r="AE1" s="727"/>
      <c r="AF1" s="727"/>
      <c r="AG1" s="727"/>
      <c r="AH1" s="727"/>
      <c r="AI1" s="727"/>
      <c r="AJ1" s="727"/>
      <c r="AK1" s="727"/>
      <c r="AL1" s="727"/>
      <c r="AM1" s="727"/>
      <c r="AN1" s="727"/>
      <c r="AO1" s="727"/>
      <c r="AP1" s="727"/>
      <c r="AQ1" s="727"/>
      <c r="AR1" s="727"/>
      <c r="AS1" s="727"/>
    </row>
    <row r="2" spans="1:51" ht="26.25" customHeight="1" x14ac:dyDescent="0.2">
      <c r="A2" s="729"/>
      <c r="B2" s="731"/>
      <c r="C2" s="731"/>
      <c r="D2" s="733"/>
      <c r="E2" s="406" t="s">
        <v>5</v>
      </c>
      <c r="F2" s="406" t="s">
        <v>6</v>
      </c>
      <c r="G2" s="406" t="s">
        <v>7</v>
      </c>
      <c r="H2" s="406" t="s">
        <v>8</v>
      </c>
      <c r="I2" s="406" t="s">
        <v>9</v>
      </c>
      <c r="J2" s="406" t="s">
        <v>10</v>
      </c>
      <c r="K2" s="407" t="s">
        <v>11</v>
      </c>
      <c r="L2" s="407" t="s">
        <v>12</v>
      </c>
      <c r="M2" s="407" t="s">
        <v>13</v>
      </c>
      <c r="N2" s="406" t="s">
        <v>2</v>
      </c>
      <c r="O2" s="406" t="s">
        <v>3</v>
      </c>
      <c r="P2" s="406" t="s">
        <v>4</v>
      </c>
      <c r="Q2" s="422"/>
      <c r="R2" s="406" t="s">
        <v>218</v>
      </c>
      <c r="S2" s="407" t="s">
        <v>219</v>
      </c>
      <c r="T2" s="398"/>
      <c r="U2" s="406" t="s">
        <v>220</v>
      </c>
      <c r="V2" s="406" t="s">
        <v>221</v>
      </c>
      <c r="W2" s="406" t="s">
        <v>222</v>
      </c>
      <c r="X2" s="406" t="s">
        <v>223</v>
      </c>
      <c r="Y2" s="225"/>
      <c r="Z2" s="515" t="s">
        <v>5</v>
      </c>
      <c r="AA2" s="515" t="s">
        <v>6</v>
      </c>
      <c r="AB2" s="515" t="s">
        <v>7</v>
      </c>
      <c r="AC2" s="515" t="s">
        <v>8</v>
      </c>
      <c r="AD2" s="515" t="s">
        <v>9</v>
      </c>
      <c r="AE2" s="515" t="s">
        <v>10</v>
      </c>
      <c r="AF2" s="516" t="s">
        <v>11</v>
      </c>
      <c r="AG2" s="516" t="s">
        <v>12</v>
      </c>
      <c r="AH2" s="516" t="s">
        <v>13</v>
      </c>
      <c r="AI2" s="515" t="s">
        <v>2</v>
      </c>
      <c r="AJ2" s="515" t="s">
        <v>3</v>
      </c>
      <c r="AK2" s="515" t="s">
        <v>4</v>
      </c>
      <c r="AL2" s="422"/>
      <c r="AM2" s="515" t="s">
        <v>218</v>
      </c>
      <c r="AN2" s="516" t="s">
        <v>219</v>
      </c>
      <c r="AO2" s="398"/>
      <c r="AP2" s="515" t="s">
        <v>220</v>
      </c>
      <c r="AQ2" s="515" t="s">
        <v>221</v>
      </c>
      <c r="AR2" s="515" t="s">
        <v>222</v>
      </c>
      <c r="AS2" s="515" t="s">
        <v>223</v>
      </c>
      <c r="AU2" s="517" t="s">
        <v>224</v>
      </c>
      <c r="AW2" s="518" t="s">
        <v>225</v>
      </c>
      <c r="AY2" t="s">
        <v>226</v>
      </c>
    </row>
    <row r="3" spans="1:51" x14ac:dyDescent="0.2">
      <c r="A3" s="720" t="s">
        <v>227</v>
      </c>
      <c r="B3" s="720" t="s">
        <v>131</v>
      </c>
      <c r="C3" s="720" t="s">
        <v>131</v>
      </c>
      <c r="D3" s="408" t="s">
        <v>228</v>
      </c>
      <c r="E3" s="386" t="e">
        <f>#REF!</f>
        <v>#REF!</v>
      </c>
      <c r="F3" s="386" t="e">
        <f>#REF!</f>
        <v>#REF!</v>
      </c>
      <c r="G3" s="386" t="e">
        <f>#REF!</f>
        <v>#REF!</v>
      </c>
      <c r="H3" s="386" t="e">
        <f>#REF!</f>
        <v>#REF!</v>
      </c>
      <c r="I3" s="386" t="e">
        <f>#REF!</f>
        <v>#REF!</v>
      </c>
      <c r="J3" s="386" t="e">
        <f>#REF!</f>
        <v>#REF!</v>
      </c>
      <c r="K3" s="386" t="e">
        <f>#REF!</f>
        <v>#REF!</v>
      </c>
      <c r="L3" s="386" t="e">
        <f>#REF!</f>
        <v>#REF!</v>
      </c>
      <c r="M3" s="386" t="e">
        <f>#REF!</f>
        <v>#REF!</v>
      </c>
      <c r="N3" s="386" t="e">
        <f>#REF!</f>
        <v>#REF!</v>
      </c>
      <c r="O3" s="386" t="e">
        <f>#REF!</f>
        <v>#REF!</v>
      </c>
      <c r="P3" s="386" t="e">
        <f>#REF!</f>
        <v>#REF!</v>
      </c>
      <c r="Q3" s="423"/>
      <c r="R3" s="386" t="e">
        <f t="shared" ref="R3:R34" si="0">SUM(E3:J3)</f>
        <v>#REF!</v>
      </c>
      <c r="S3" s="386" t="e">
        <f t="shared" ref="S3:S34" si="1">SUM(K3:P3)</f>
        <v>#REF!</v>
      </c>
      <c r="T3" s="399"/>
      <c r="U3" s="387" t="e">
        <f t="shared" ref="U3:U34" si="2">SUM(E3:G3)</f>
        <v>#REF!</v>
      </c>
      <c r="V3" s="387" t="e">
        <f t="shared" ref="V3:V34" si="3">SUM(H3:J3)</f>
        <v>#REF!</v>
      </c>
      <c r="W3" s="387" t="e">
        <f>SUM(K3:M3)</f>
        <v>#REF!</v>
      </c>
      <c r="X3" s="387" t="e">
        <f>SUM(N3:P3)</f>
        <v>#REF!</v>
      </c>
      <c r="Y3" s="225"/>
      <c r="Z3" s="386" t="e">
        <f>#REF!</f>
        <v>#REF!</v>
      </c>
      <c r="AA3" s="386" t="e">
        <f>#REF!</f>
        <v>#REF!</v>
      </c>
      <c r="AB3" s="386" t="e">
        <f>#REF!</f>
        <v>#REF!</v>
      </c>
      <c r="AC3" s="386" t="e">
        <f>#REF!</f>
        <v>#REF!</v>
      </c>
      <c r="AD3" s="386" t="e">
        <f>#REF!</f>
        <v>#REF!</v>
      </c>
      <c r="AE3" s="386" t="e">
        <f>#REF!</f>
        <v>#REF!</v>
      </c>
      <c r="AF3" s="386" t="e">
        <f>#REF!</f>
        <v>#REF!</v>
      </c>
      <c r="AG3" s="386" t="e">
        <f>#REF!</f>
        <v>#REF!</v>
      </c>
      <c r="AH3" s="386" t="e">
        <f>#REF!</f>
        <v>#REF!</v>
      </c>
      <c r="AI3" s="386" t="e">
        <f>#REF!</f>
        <v>#REF!</v>
      </c>
      <c r="AJ3" s="386" t="e">
        <f>#REF!</f>
        <v>#REF!</v>
      </c>
      <c r="AK3" s="386" t="e">
        <f>#REF!</f>
        <v>#REF!</v>
      </c>
      <c r="AL3" s="423"/>
      <c r="AM3" s="386" t="e">
        <f>SUM(Z3:AE3)</f>
        <v>#REF!</v>
      </c>
      <c r="AN3" s="386" t="e">
        <f>SUM(AF3:AK3)</f>
        <v>#REF!</v>
      </c>
      <c r="AO3" s="399"/>
      <c r="AP3" s="387" t="e">
        <f>SUM(Z3:AB3)</f>
        <v>#REF!</v>
      </c>
      <c r="AQ3" s="387" t="e">
        <f>SUM(AC3:AE3)</f>
        <v>#REF!</v>
      </c>
      <c r="AR3" s="387" t="e">
        <f>SUM(AF3:AH3)</f>
        <v>#REF!</v>
      </c>
      <c r="AS3" s="387" t="e">
        <f>SUM(AI3:AK3)</f>
        <v>#REF!</v>
      </c>
      <c r="AT3" s="195" t="e">
        <f>SUM(AP3:AS3)</f>
        <v>#REF!</v>
      </c>
    </row>
    <row r="4" spans="1:51" x14ac:dyDescent="0.2">
      <c r="A4" s="721"/>
      <c r="B4" s="721"/>
      <c r="C4" s="721"/>
      <c r="D4" s="409" t="s">
        <v>229</v>
      </c>
      <c r="E4" s="388">
        <f>SUMIF('Client Level Revenue Goals'!$A$2:$A$34,'DSS Revenue by Client '!$A3,'Client Level Revenue Goals'!$P$2:$P$34)/3</f>
        <v>108333.33333333333</v>
      </c>
      <c r="F4" s="388">
        <f>SUMIF('Client Level Revenue Goals'!$A$2:$A$34,'DSS Revenue by Client '!$A3,'Client Level Revenue Goals'!$P$2:$P$34)/3</f>
        <v>108333.33333333333</v>
      </c>
      <c r="G4" s="388">
        <f>SUMIF('Client Level Revenue Goals'!$A$2:$A$34,'DSS Revenue by Client '!$A3,'Client Level Revenue Goals'!$P$2:$P$34)/3</f>
        <v>108333.33333333333</v>
      </c>
      <c r="H4" s="388">
        <f>SUMIF('Client Level Revenue Goals'!$A$2:$A$34,'DSS Revenue by Client '!$A3,'Client Level Revenue Goals'!$P$2:$P$34)/3</f>
        <v>108333.33333333333</v>
      </c>
      <c r="I4" s="388">
        <f>SUMIF('Client Level Revenue Goals'!$A$2:$A$34,'DSS Revenue by Client '!$A3,'Client Level Revenue Goals'!$P$2:$P$34)/3</f>
        <v>108333.33333333333</v>
      </c>
      <c r="J4" s="388">
        <f>SUMIF('Client Level Revenue Goals'!$A$2:$A$34,'DSS Revenue by Client '!$A3,'Client Level Revenue Goals'!$P$2:$P$34)/3</f>
        <v>108333.33333333333</v>
      </c>
      <c r="K4" s="388">
        <f>SUMIF('Client Level Revenue Goals'!$A$2:$A$34,'DSS Revenue by Client '!$A3,'Client Level Revenue Goals'!$P$2:$P$34)/3</f>
        <v>108333.33333333333</v>
      </c>
      <c r="L4" s="388">
        <f>SUMIF('Client Level Revenue Goals'!$A$2:$A$34,'DSS Revenue by Client '!$A3,'Client Level Revenue Goals'!$P$2:$P$34)/3</f>
        <v>108333.33333333333</v>
      </c>
      <c r="M4" s="388">
        <f>SUMIF('Client Level Revenue Goals'!$A$2:$A$34,'DSS Revenue by Client '!$A3,'Client Level Revenue Goals'!$P$2:$P$34)/3</f>
        <v>108333.33333333333</v>
      </c>
      <c r="N4" s="388">
        <f>SUMIF('Client Level Revenue Goals'!$A$2:$A$34,'DSS Revenue by Client '!$A3,'Client Level Revenue Goals'!$Q$2:$Q$34)/3</f>
        <v>108333.33333333333</v>
      </c>
      <c r="O4" s="388">
        <f>SUMIF('Client Level Revenue Goals'!$A$2:$A$34,'DSS Revenue by Client '!$A3,'Client Level Revenue Goals'!$Q$2:$Q$34)/3</f>
        <v>108333.33333333333</v>
      </c>
      <c r="P4" s="388">
        <f>SUMIF('Client Level Revenue Goals'!$A$2:$A$34,'DSS Revenue by Client '!$A3,'Client Level Revenue Goals'!$Q$2:$Q$34)/3</f>
        <v>108333.33333333333</v>
      </c>
      <c r="Q4" s="424"/>
      <c r="R4" s="386">
        <f t="shared" si="0"/>
        <v>650000</v>
      </c>
      <c r="S4" s="386">
        <f t="shared" si="1"/>
        <v>650000</v>
      </c>
      <c r="T4" s="400"/>
      <c r="U4" s="387">
        <f t="shared" si="2"/>
        <v>325000</v>
      </c>
      <c r="V4" s="387">
        <f t="shared" si="3"/>
        <v>325000</v>
      </c>
      <c r="W4" s="389">
        <f>SUM(K4:M4)</f>
        <v>325000</v>
      </c>
      <c r="X4" s="389">
        <f>SUM(N4:P4)</f>
        <v>325000</v>
      </c>
      <c r="Y4" s="225"/>
      <c r="Z4" s="388">
        <f>SUMIF('Client Level Revenue Goals'!$A$2:$A$34,'DSS Revenue by Client '!$A3,'Client Level Revenue Goals'!$P$2:$P$34)/3</f>
        <v>108333.33333333333</v>
      </c>
      <c r="AA4" s="388">
        <f>SUMIF('Client Level Revenue Goals'!$A$2:$A$34,'DSS Revenue by Client '!$A3,'Client Level Revenue Goals'!$P$2:$P$34)/3</f>
        <v>108333.33333333333</v>
      </c>
      <c r="AB4" s="388">
        <f>SUMIF('Client Level Revenue Goals'!$A$2:$A$34,'DSS Revenue by Client '!$A3,'Client Level Revenue Goals'!$P$2:$P$34)/3</f>
        <v>108333.33333333333</v>
      </c>
      <c r="AC4" s="388">
        <f>SUMIF('Client Level Revenue Goals'!$A$2:$A$34,'DSS Revenue by Client '!$A3,'Client Level Revenue Goals'!$P$2:$P$34)/3</f>
        <v>108333.33333333333</v>
      </c>
      <c r="AD4" s="388">
        <f>SUMIF('Client Level Revenue Goals'!$A$2:$A$34,'DSS Revenue by Client '!$A3,'Client Level Revenue Goals'!$P$2:$P$34)/3</f>
        <v>108333.33333333333</v>
      </c>
      <c r="AE4" s="388">
        <f>SUMIF('Client Level Revenue Goals'!$A$2:$A$34,'DSS Revenue by Client '!$A3,'Client Level Revenue Goals'!$P$2:$P$34)/3</f>
        <v>108333.33333333333</v>
      </c>
      <c r="AF4" s="388">
        <f>SUMIF('Client Level Revenue Goals'!$A$2:$A$34,'DSS Revenue by Client '!$A3,'Client Level Revenue Goals'!$P$2:$P$34)/3</f>
        <v>108333.33333333333</v>
      </c>
      <c r="AG4" s="388">
        <f>SUMIF('Client Level Revenue Goals'!$A$2:$A$34,'DSS Revenue by Client '!$A3,'Client Level Revenue Goals'!$P$2:$P$34)/3</f>
        <v>108333.33333333333</v>
      </c>
      <c r="AH4" s="388">
        <f>SUMIF('Client Level Revenue Goals'!$A$2:$A$34,'DSS Revenue by Client '!$A3,'Client Level Revenue Goals'!$P$2:$P$34)/3</f>
        <v>108333.33333333333</v>
      </c>
      <c r="AI4" s="388">
        <f>SUMIF('Client Level Revenue Goals'!$A$2:$A$34,'DSS Revenue by Client '!$A3,'Client Level Revenue Goals'!$Q$2:$Q$34)/3</f>
        <v>108333.33333333333</v>
      </c>
      <c r="AJ4" s="388">
        <f>SUMIF('Client Level Revenue Goals'!$A$2:$A$34,'DSS Revenue by Client '!$A3,'Client Level Revenue Goals'!$Q$2:$Q$34)/3</f>
        <v>108333.33333333333</v>
      </c>
      <c r="AK4" s="388">
        <f>SUMIF('Client Level Revenue Goals'!$A$2:$A$34,'DSS Revenue by Client '!$A3,'Client Level Revenue Goals'!$Q$2:$Q$34)/3</f>
        <v>108333.33333333333</v>
      </c>
      <c r="AL4" s="424"/>
      <c r="AM4" s="386">
        <f t="shared" ref="AM4:AM34" si="4">SUM(Z4:AE4)</f>
        <v>650000</v>
      </c>
      <c r="AN4" s="386">
        <f t="shared" ref="AN4:AN66" si="5">SUM(AF4:AK4)</f>
        <v>650000</v>
      </c>
      <c r="AO4" s="400"/>
      <c r="AP4" s="387">
        <f>SUM(Z4:AB4)</f>
        <v>325000</v>
      </c>
      <c r="AQ4" s="387">
        <f t="shared" ref="AQ4:AQ66" si="6">SUM(AC4:AE4)</f>
        <v>325000</v>
      </c>
      <c r="AR4" s="389">
        <f>SUM(AF4:AH4)</f>
        <v>325000</v>
      </c>
      <c r="AS4" s="389">
        <f>SUM(AI4:AK4)</f>
        <v>325000</v>
      </c>
    </row>
    <row r="5" spans="1:51" x14ac:dyDescent="0.2">
      <c r="A5" s="722"/>
      <c r="B5" s="722"/>
      <c r="C5" s="722"/>
      <c r="D5" s="410" t="s">
        <v>230</v>
      </c>
      <c r="E5" s="390" t="e">
        <f t="shared" ref="E5:K5" si="7">E3-E4</f>
        <v>#REF!</v>
      </c>
      <c r="F5" s="390" t="e">
        <f t="shared" si="7"/>
        <v>#REF!</v>
      </c>
      <c r="G5" s="390" t="e">
        <f t="shared" si="7"/>
        <v>#REF!</v>
      </c>
      <c r="H5" s="390" t="e">
        <f t="shared" si="7"/>
        <v>#REF!</v>
      </c>
      <c r="I5" s="390" t="e">
        <f t="shared" si="7"/>
        <v>#REF!</v>
      </c>
      <c r="J5" s="390" t="e">
        <f t="shared" si="7"/>
        <v>#REF!</v>
      </c>
      <c r="K5" s="390" t="e">
        <f t="shared" si="7"/>
        <v>#REF!</v>
      </c>
      <c r="L5" s="390" t="e">
        <f t="shared" ref="L5:P5" si="8">L3-L4</f>
        <v>#REF!</v>
      </c>
      <c r="M5" s="390" t="e">
        <f t="shared" si="8"/>
        <v>#REF!</v>
      </c>
      <c r="N5" s="390" t="e">
        <f t="shared" si="8"/>
        <v>#REF!</v>
      </c>
      <c r="O5" s="390" t="e">
        <f t="shared" si="8"/>
        <v>#REF!</v>
      </c>
      <c r="P5" s="390" t="e">
        <f t="shared" si="8"/>
        <v>#REF!</v>
      </c>
      <c r="Q5" s="425"/>
      <c r="R5" s="386" t="e">
        <f t="shared" si="0"/>
        <v>#REF!</v>
      </c>
      <c r="S5" s="386" t="e">
        <f t="shared" si="1"/>
        <v>#REF!</v>
      </c>
      <c r="T5" s="401"/>
      <c r="U5" s="387" t="e">
        <f t="shared" si="2"/>
        <v>#REF!</v>
      </c>
      <c r="V5" s="387" t="e">
        <f t="shared" si="3"/>
        <v>#REF!</v>
      </c>
      <c r="W5" s="391" t="e">
        <f>SUM(K5:M5)</f>
        <v>#REF!</v>
      </c>
      <c r="X5" s="391" t="e">
        <f>SUM(N5:P5)</f>
        <v>#REF!</v>
      </c>
      <c r="Y5" s="225"/>
      <c r="Z5" s="390" t="e">
        <f t="shared" ref="Z5:AK5" si="9">Z3-Z4</f>
        <v>#REF!</v>
      </c>
      <c r="AA5" s="390" t="e">
        <f t="shared" si="9"/>
        <v>#REF!</v>
      </c>
      <c r="AB5" s="390" t="e">
        <f t="shared" si="9"/>
        <v>#REF!</v>
      </c>
      <c r="AC5" s="390" t="e">
        <f t="shared" si="9"/>
        <v>#REF!</v>
      </c>
      <c r="AD5" s="390" t="e">
        <f t="shared" si="9"/>
        <v>#REF!</v>
      </c>
      <c r="AE5" s="390" t="e">
        <f t="shared" si="9"/>
        <v>#REF!</v>
      </c>
      <c r="AF5" s="390" t="e">
        <f t="shared" si="9"/>
        <v>#REF!</v>
      </c>
      <c r="AG5" s="390" t="e">
        <f t="shared" si="9"/>
        <v>#REF!</v>
      </c>
      <c r="AH5" s="390" t="e">
        <f t="shared" si="9"/>
        <v>#REF!</v>
      </c>
      <c r="AI5" s="390" t="e">
        <f t="shared" si="9"/>
        <v>#REF!</v>
      </c>
      <c r="AJ5" s="390" t="e">
        <f t="shared" si="9"/>
        <v>#REF!</v>
      </c>
      <c r="AK5" s="390" t="e">
        <f t="shared" si="9"/>
        <v>#REF!</v>
      </c>
      <c r="AL5" s="425"/>
      <c r="AM5" s="386" t="e">
        <f t="shared" si="4"/>
        <v>#REF!</v>
      </c>
      <c r="AN5" s="386" t="e">
        <f t="shared" si="5"/>
        <v>#REF!</v>
      </c>
      <c r="AO5" s="401"/>
      <c r="AP5" s="387" t="e">
        <f t="shared" ref="AP5:AP66" si="10">SUM(Z5:AB5)</f>
        <v>#REF!</v>
      </c>
      <c r="AQ5" s="387" t="e">
        <f t="shared" si="6"/>
        <v>#REF!</v>
      </c>
      <c r="AR5" s="391" t="e">
        <f>SUM(AF5:AH5)</f>
        <v>#REF!</v>
      </c>
      <c r="AS5" s="391" t="e">
        <f>SUM(AI5:AK5)</f>
        <v>#REF!</v>
      </c>
    </row>
    <row r="6" spans="1:51" x14ac:dyDescent="0.2">
      <c r="A6" s="717" t="s">
        <v>134</v>
      </c>
      <c r="B6" s="717" t="s">
        <v>135</v>
      </c>
      <c r="C6" s="717" t="s">
        <v>136</v>
      </c>
      <c r="D6" s="411" t="s">
        <v>228</v>
      </c>
      <c r="E6" s="380" t="e">
        <f>#REF!</f>
        <v>#REF!</v>
      </c>
      <c r="F6" s="380" t="e">
        <f>#REF!</f>
        <v>#REF!</v>
      </c>
      <c r="G6" s="380" t="e">
        <f>#REF!</f>
        <v>#REF!</v>
      </c>
      <c r="H6" s="380" t="e">
        <f>#REF!</f>
        <v>#REF!</v>
      </c>
      <c r="I6" s="380" t="e">
        <f>#REF!</f>
        <v>#REF!</v>
      </c>
      <c r="J6" s="380" t="e">
        <f>#REF!</f>
        <v>#REF!</v>
      </c>
      <c r="K6" s="380" t="e">
        <f>#REF!</f>
        <v>#REF!</v>
      </c>
      <c r="L6" s="380" t="e">
        <f>#REF!</f>
        <v>#REF!</v>
      </c>
      <c r="M6" s="380" t="e">
        <f>#REF!</f>
        <v>#REF!</v>
      </c>
      <c r="N6" s="380" t="e">
        <f>#REF!</f>
        <v>#REF!</v>
      </c>
      <c r="O6" s="380" t="e">
        <f>#REF!</f>
        <v>#REF!</v>
      </c>
      <c r="P6" s="380" t="e">
        <f>#REF!</f>
        <v>#REF!</v>
      </c>
      <c r="Q6" s="426"/>
      <c r="R6" s="430" t="e">
        <f t="shared" si="0"/>
        <v>#REF!</v>
      </c>
      <c r="S6" s="430" t="e">
        <f t="shared" si="1"/>
        <v>#REF!</v>
      </c>
      <c r="T6" s="402"/>
      <c r="U6" s="421" t="e">
        <f t="shared" si="2"/>
        <v>#REF!</v>
      </c>
      <c r="V6" s="421" t="e">
        <f t="shared" si="3"/>
        <v>#REF!</v>
      </c>
      <c r="W6" s="381" t="e">
        <f t="shared" ref="W6:W68" si="11">SUM(K6:M6)</f>
        <v>#REF!</v>
      </c>
      <c r="X6" s="381" t="e">
        <f t="shared" ref="X6:X68" si="12">SUM(N6:P6)</f>
        <v>#REF!</v>
      </c>
      <c r="Y6" s="225"/>
      <c r="Z6" s="380" t="e">
        <f>#REF!</f>
        <v>#REF!</v>
      </c>
      <c r="AA6" s="380" t="e">
        <f>#REF!</f>
        <v>#REF!</v>
      </c>
      <c r="AB6" s="380" t="e">
        <f>#REF!</f>
        <v>#REF!</v>
      </c>
      <c r="AC6" s="380" t="e">
        <f>#REF!</f>
        <v>#REF!</v>
      </c>
      <c r="AD6" s="380" t="e">
        <f>#REF!</f>
        <v>#REF!</v>
      </c>
      <c r="AE6" s="380" t="e">
        <f>#REF!</f>
        <v>#REF!</v>
      </c>
      <c r="AF6" s="380" t="e">
        <f>#REF!</f>
        <v>#REF!</v>
      </c>
      <c r="AG6" s="380" t="e">
        <f>#REF!</f>
        <v>#REF!</v>
      </c>
      <c r="AH6" s="380" t="e">
        <f>#REF!</f>
        <v>#REF!</v>
      </c>
      <c r="AI6" s="380" t="e">
        <f>#REF!</f>
        <v>#REF!</v>
      </c>
      <c r="AJ6" s="380" t="e">
        <f>#REF!</f>
        <v>#REF!</v>
      </c>
      <c r="AK6" s="380" t="e">
        <f>#REF!</f>
        <v>#REF!</v>
      </c>
      <c r="AL6" s="426"/>
      <c r="AM6" s="430" t="e">
        <f t="shared" si="4"/>
        <v>#REF!</v>
      </c>
      <c r="AN6" s="430" t="e">
        <f t="shared" si="5"/>
        <v>#REF!</v>
      </c>
      <c r="AO6" s="402"/>
      <c r="AP6" s="421" t="e">
        <f t="shared" si="10"/>
        <v>#REF!</v>
      </c>
      <c r="AQ6" s="421" t="e">
        <f t="shared" si="6"/>
        <v>#REF!</v>
      </c>
      <c r="AR6" s="381" t="e">
        <f t="shared" ref="AR6:AR68" si="13">SUM(AF6:AH6)</f>
        <v>#REF!</v>
      </c>
      <c r="AS6" s="381" t="e">
        <f t="shared" ref="AS6:AS69" si="14">SUM(AI6:AK6)</f>
        <v>#REF!</v>
      </c>
      <c r="AT6" s="195" t="e">
        <f>SUM(AP6:AS6)</f>
        <v>#REF!</v>
      </c>
    </row>
    <row r="7" spans="1:51" x14ac:dyDescent="0.2">
      <c r="A7" s="718"/>
      <c r="B7" s="718"/>
      <c r="C7" s="718"/>
      <c r="D7" s="412" t="s">
        <v>229</v>
      </c>
      <c r="E7" s="382">
        <f>SUMIF('Client Level Revenue Goals'!$A$2:$A$34,'DSS Revenue by Client '!$A6,'Client Level Revenue Goals'!$P$2:$P$34)/3</f>
        <v>30000</v>
      </c>
      <c r="F7" s="382">
        <f>SUMIF('Client Level Revenue Goals'!$A$2:$A$34,'DSS Revenue by Client '!$A6,'Client Level Revenue Goals'!$P$2:$P$34)/3</f>
        <v>30000</v>
      </c>
      <c r="G7" s="382">
        <f>SUMIF('Client Level Revenue Goals'!$A$2:$A$34,'DSS Revenue by Client '!$A6,'Client Level Revenue Goals'!$P$2:$P$34)/3</f>
        <v>30000</v>
      </c>
      <c r="H7" s="382">
        <f>SUMIF('Client Level Revenue Goals'!$A$2:$A$34,'DSS Revenue by Client '!$A6,'Client Level Revenue Goals'!$P$2:$P$34)/3</f>
        <v>30000</v>
      </c>
      <c r="I7" s="382">
        <f>SUMIF('Client Level Revenue Goals'!$A$2:$A$34,'DSS Revenue by Client '!$A6,'Client Level Revenue Goals'!$P$2:$P$34)/3</f>
        <v>30000</v>
      </c>
      <c r="J7" s="382">
        <f>SUMIF('Client Level Revenue Goals'!$A$2:$A$34,'DSS Revenue by Client '!$A6,'Client Level Revenue Goals'!$P$2:$P$34)/3</f>
        <v>30000</v>
      </c>
      <c r="K7" s="382">
        <f>SUMIF('Client Level Revenue Goals'!$A$2:$A$34,'DSS Revenue by Client '!$A6,'Client Level Revenue Goals'!$P$2:$P$34)/3</f>
        <v>30000</v>
      </c>
      <c r="L7" s="382">
        <f>SUMIF('Client Level Revenue Goals'!$A$2:$A$34,'DSS Revenue by Client '!$A6,'Client Level Revenue Goals'!$P$2:$P$34)/3</f>
        <v>30000</v>
      </c>
      <c r="M7" s="382">
        <f>SUMIF('Client Level Revenue Goals'!$A$2:$A$34,'DSS Revenue by Client '!$A6,'Client Level Revenue Goals'!$P$2:$P$34)/3</f>
        <v>30000</v>
      </c>
      <c r="N7" s="382">
        <f>SUMIF('Client Level Revenue Goals'!$A$2:$A$34,'DSS Revenue by Client '!$A6,'Client Level Revenue Goals'!$Q$2:$Q$34)/3</f>
        <v>30000</v>
      </c>
      <c r="O7" s="382">
        <f>SUMIF('Client Level Revenue Goals'!$A$2:$A$34,'DSS Revenue by Client '!$A6,'Client Level Revenue Goals'!$Q$2:$Q$34)/3</f>
        <v>30000</v>
      </c>
      <c r="P7" s="382">
        <f>SUMIF('Client Level Revenue Goals'!$A$2:$A$34,'DSS Revenue by Client '!$A6,'Client Level Revenue Goals'!$Q$2:$Q$34)/3</f>
        <v>30000</v>
      </c>
      <c r="Q7" s="427"/>
      <c r="R7" s="430">
        <f t="shared" si="0"/>
        <v>180000</v>
      </c>
      <c r="S7" s="430">
        <f t="shared" si="1"/>
        <v>180000</v>
      </c>
      <c r="T7" s="403"/>
      <c r="U7" s="421">
        <f t="shared" si="2"/>
        <v>90000</v>
      </c>
      <c r="V7" s="421">
        <f t="shared" si="3"/>
        <v>90000</v>
      </c>
      <c r="W7" s="383">
        <f t="shared" si="11"/>
        <v>90000</v>
      </c>
      <c r="X7" s="383">
        <f t="shared" si="12"/>
        <v>90000</v>
      </c>
      <c r="Y7" s="225"/>
      <c r="Z7" s="382">
        <f>SUMIF('Client Level Revenue Goals'!$A$2:$A$34,'DSS Revenue by Client '!$A6,'Client Level Revenue Goals'!$P$2:$P$34)/3</f>
        <v>30000</v>
      </c>
      <c r="AA7" s="382">
        <f>SUMIF('Client Level Revenue Goals'!$A$2:$A$34,'DSS Revenue by Client '!$A6,'Client Level Revenue Goals'!$P$2:$P$34)/3</f>
        <v>30000</v>
      </c>
      <c r="AB7" s="382">
        <f>SUMIF('Client Level Revenue Goals'!$A$2:$A$34,'DSS Revenue by Client '!$A6,'Client Level Revenue Goals'!$P$2:$P$34)/3</f>
        <v>30000</v>
      </c>
      <c r="AC7" s="382">
        <f>SUMIF('Client Level Revenue Goals'!$A$2:$A$34,'DSS Revenue by Client '!$A6,'Client Level Revenue Goals'!$P$2:$P$34)/3</f>
        <v>30000</v>
      </c>
      <c r="AD7" s="382">
        <f>SUMIF('Client Level Revenue Goals'!$A$2:$A$34,'DSS Revenue by Client '!$A6,'Client Level Revenue Goals'!$P$2:$P$34)/3</f>
        <v>30000</v>
      </c>
      <c r="AE7" s="382">
        <f>SUMIF('Client Level Revenue Goals'!$A$2:$A$34,'DSS Revenue by Client '!$A6,'Client Level Revenue Goals'!$P$2:$P$34)/3</f>
        <v>30000</v>
      </c>
      <c r="AF7" s="382">
        <f>SUMIF('Client Level Revenue Goals'!$A$2:$A$34,'DSS Revenue by Client '!$A6,'Client Level Revenue Goals'!$P$2:$P$34)/3</f>
        <v>30000</v>
      </c>
      <c r="AG7" s="382">
        <f>SUMIF('Client Level Revenue Goals'!$A$2:$A$34,'DSS Revenue by Client '!$A6,'Client Level Revenue Goals'!$P$2:$P$34)/3</f>
        <v>30000</v>
      </c>
      <c r="AH7" s="382">
        <f>SUMIF('Client Level Revenue Goals'!$A$2:$A$34,'DSS Revenue by Client '!$A6,'Client Level Revenue Goals'!$P$2:$P$34)/3</f>
        <v>30000</v>
      </c>
      <c r="AI7" s="382">
        <f>SUMIF('Client Level Revenue Goals'!$A$2:$A$34,'DSS Revenue by Client '!$A6,'Client Level Revenue Goals'!$Q$2:$Q$34)/3</f>
        <v>30000</v>
      </c>
      <c r="AJ7" s="382">
        <f>SUMIF('Client Level Revenue Goals'!$A$2:$A$34,'DSS Revenue by Client '!$A6,'Client Level Revenue Goals'!$Q$2:$Q$34)/3</f>
        <v>30000</v>
      </c>
      <c r="AK7" s="382">
        <f>SUMIF('Client Level Revenue Goals'!$A$2:$A$34,'DSS Revenue by Client '!$A6,'Client Level Revenue Goals'!$Q$2:$Q$34)/3</f>
        <v>30000</v>
      </c>
      <c r="AL7" s="427"/>
      <c r="AM7" s="430">
        <f t="shared" si="4"/>
        <v>180000</v>
      </c>
      <c r="AN7" s="430">
        <f t="shared" si="5"/>
        <v>180000</v>
      </c>
      <c r="AO7" s="403"/>
      <c r="AP7" s="421">
        <f t="shared" si="10"/>
        <v>90000</v>
      </c>
      <c r="AQ7" s="421">
        <f t="shared" si="6"/>
        <v>90000</v>
      </c>
      <c r="AR7" s="383">
        <f t="shared" si="13"/>
        <v>90000</v>
      </c>
      <c r="AS7" s="383">
        <f t="shared" si="14"/>
        <v>90000</v>
      </c>
    </row>
    <row r="8" spans="1:51" x14ac:dyDescent="0.2">
      <c r="A8" s="719"/>
      <c r="B8" s="719"/>
      <c r="C8" s="719"/>
      <c r="D8" s="413" t="s">
        <v>230</v>
      </c>
      <c r="E8" s="390" t="e">
        <f t="shared" ref="E8:K8" si="15">E6-E7</f>
        <v>#REF!</v>
      </c>
      <c r="F8" s="390" t="e">
        <f t="shared" si="15"/>
        <v>#REF!</v>
      </c>
      <c r="G8" s="390" t="e">
        <f t="shared" si="15"/>
        <v>#REF!</v>
      </c>
      <c r="H8" s="390" t="e">
        <f t="shared" si="15"/>
        <v>#REF!</v>
      </c>
      <c r="I8" s="390" t="e">
        <f t="shared" si="15"/>
        <v>#REF!</v>
      </c>
      <c r="J8" s="390" t="e">
        <f t="shared" si="15"/>
        <v>#REF!</v>
      </c>
      <c r="K8" s="390" t="e">
        <f t="shared" si="15"/>
        <v>#REF!</v>
      </c>
      <c r="L8" s="390" t="e">
        <f t="shared" ref="L8" si="16">L6-L7</f>
        <v>#REF!</v>
      </c>
      <c r="M8" s="390" t="e">
        <f t="shared" ref="M8" si="17">M6-M7</f>
        <v>#REF!</v>
      </c>
      <c r="N8" s="390" t="e">
        <f t="shared" ref="N8" si="18">N6-N7</f>
        <v>#REF!</v>
      </c>
      <c r="O8" s="390" t="e">
        <f t="shared" ref="O8" si="19">O6-O7</f>
        <v>#REF!</v>
      </c>
      <c r="P8" s="390" t="e">
        <f t="shared" ref="P8" si="20">P6-P7</f>
        <v>#REF!</v>
      </c>
      <c r="Q8" s="425"/>
      <c r="R8" s="386" t="e">
        <f t="shared" si="0"/>
        <v>#REF!</v>
      </c>
      <c r="S8" s="450" t="e">
        <f t="shared" si="1"/>
        <v>#REF!</v>
      </c>
      <c r="T8" s="401"/>
      <c r="U8" s="387" t="e">
        <f t="shared" si="2"/>
        <v>#REF!</v>
      </c>
      <c r="V8" s="387" t="e">
        <f t="shared" si="3"/>
        <v>#REF!</v>
      </c>
      <c r="W8" s="453" t="e">
        <f t="shared" si="11"/>
        <v>#REF!</v>
      </c>
      <c r="X8" s="453" t="e">
        <f t="shared" si="12"/>
        <v>#REF!</v>
      </c>
      <c r="Y8" s="225"/>
      <c r="Z8" s="449" t="e">
        <f t="shared" ref="Z8:AK8" si="21">Z6-Z7</f>
        <v>#REF!</v>
      </c>
      <c r="AA8" s="449" t="e">
        <f t="shared" si="21"/>
        <v>#REF!</v>
      </c>
      <c r="AB8" s="449" t="e">
        <f t="shared" si="21"/>
        <v>#REF!</v>
      </c>
      <c r="AC8" s="449" t="e">
        <f t="shared" si="21"/>
        <v>#REF!</v>
      </c>
      <c r="AD8" s="449" t="e">
        <f t="shared" si="21"/>
        <v>#REF!</v>
      </c>
      <c r="AE8" s="449" t="e">
        <f t="shared" si="21"/>
        <v>#REF!</v>
      </c>
      <c r="AF8" s="449" t="e">
        <f t="shared" si="21"/>
        <v>#REF!</v>
      </c>
      <c r="AG8" s="449" t="e">
        <f t="shared" si="21"/>
        <v>#REF!</v>
      </c>
      <c r="AH8" s="449" t="e">
        <f t="shared" si="21"/>
        <v>#REF!</v>
      </c>
      <c r="AI8" s="449" t="e">
        <f t="shared" si="21"/>
        <v>#REF!</v>
      </c>
      <c r="AJ8" s="449" t="e">
        <f t="shared" si="21"/>
        <v>#REF!</v>
      </c>
      <c r="AK8" s="449" t="e">
        <f t="shared" si="21"/>
        <v>#REF!</v>
      </c>
      <c r="AL8" s="425"/>
      <c r="AM8" s="450" t="e">
        <f t="shared" si="4"/>
        <v>#REF!</v>
      </c>
      <c r="AN8" s="450" t="e">
        <f t="shared" si="5"/>
        <v>#REF!</v>
      </c>
      <c r="AO8" s="401"/>
      <c r="AP8" s="452" t="e">
        <f t="shared" si="10"/>
        <v>#REF!</v>
      </c>
      <c r="AQ8" s="452" t="e">
        <f t="shared" si="6"/>
        <v>#REF!</v>
      </c>
      <c r="AR8" s="453" t="e">
        <f t="shared" si="13"/>
        <v>#REF!</v>
      </c>
      <c r="AS8" s="453" t="e">
        <f t="shared" si="14"/>
        <v>#REF!</v>
      </c>
    </row>
    <row r="9" spans="1:51" x14ac:dyDescent="0.2">
      <c r="A9" s="714" t="s">
        <v>78</v>
      </c>
      <c r="B9" s="714" t="s">
        <v>127</v>
      </c>
      <c r="C9" s="714" t="s">
        <v>127</v>
      </c>
      <c r="D9" s="414" t="s">
        <v>228</v>
      </c>
      <c r="E9" s="392" t="e">
        <f>#REF!+#REF!</f>
        <v>#REF!</v>
      </c>
      <c r="F9" s="392" t="e">
        <f>#REF!+#REF!</f>
        <v>#REF!</v>
      </c>
      <c r="G9" s="392" t="e">
        <f>#REF!+#REF!</f>
        <v>#REF!</v>
      </c>
      <c r="H9" s="392" t="e">
        <f>#REF!+#REF!</f>
        <v>#REF!</v>
      </c>
      <c r="I9" s="392" t="e">
        <f>#REF!+#REF!</f>
        <v>#REF!</v>
      </c>
      <c r="J9" s="392" t="e">
        <f>#REF!+#REF!</f>
        <v>#REF!</v>
      </c>
      <c r="K9" s="392" t="e">
        <f>#REF!+#REF!</f>
        <v>#REF!</v>
      </c>
      <c r="L9" s="392" t="e">
        <f>#REF!+#REF!</f>
        <v>#REF!</v>
      </c>
      <c r="M9" s="392" t="e">
        <f>#REF!+#REF!</f>
        <v>#REF!</v>
      </c>
      <c r="N9" s="392" t="e">
        <f>#REF!+#REF!</f>
        <v>#REF!</v>
      </c>
      <c r="O9" s="392" t="e">
        <f>#REF!+#REF!</f>
        <v>#REF!</v>
      </c>
      <c r="P9" s="392" t="e">
        <f>#REF!+#REF!</f>
        <v>#REF!</v>
      </c>
      <c r="Q9" s="426"/>
      <c r="R9" s="386" t="e">
        <f t="shared" si="0"/>
        <v>#REF!</v>
      </c>
      <c r="S9" s="386" t="e">
        <f t="shared" si="1"/>
        <v>#REF!</v>
      </c>
      <c r="T9" s="402"/>
      <c r="U9" s="387" t="e">
        <f t="shared" si="2"/>
        <v>#REF!</v>
      </c>
      <c r="V9" s="387" t="e">
        <f t="shared" si="3"/>
        <v>#REF!</v>
      </c>
      <c r="W9" s="393" t="e">
        <f t="shared" si="11"/>
        <v>#REF!</v>
      </c>
      <c r="X9" s="393" t="e">
        <f t="shared" si="12"/>
        <v>#REF!</v>
      </c>
      <c r="Y9" s="225"/>
      <c r="Z9" s="392" t="e">
        <f>#REF!+#REF!</f>
        <v>#REF!</v>
      </c>
      <c r="AA9" s="392" t="e">
        <f>#REF!+#REF!</f>
        <v>#REF!</v>
      </c>
      <c r="AB9" s="392" t="e">
        <f>#REF!+#REF!</f>
        <v>#REF!</v>
      </c>
      <c r="AC9" s="392" t="e">
        <f>#REF!+#REF!</f>
        <v>#REF!</v>
      </c>
      <c r="AD9" s="392" t="e">
        <f>#REF!+#REF!</f>
        <v>#REF!</v>
      </c>
      <c r="AE9" s="392" t="e">
        <f>#REF!+#REF!</f>
        <v>#REF!</v>
      </c>
      <c r="AF9" s="392" t="e">
        <f>#REF!+#REF!</f>
        <v>#REF!</v>
      </c>
      <c r="AG9" s="392" t="e">
        <f>#REF!+#REF!</f>
        <v>#REF!</v>
      </c>
      <c r="AH9" s="392" t="e">
        <f>#REF!+#REF!</f>
        <v>#REF!</v>
      </c>
      <c r="AI9" s="392" t="e">
        <f>#REF!+#REF!</f>
        <v>#REF!</v>
      </c>
      <c r="AJ9" s="392" t="e">
        <f>#REF!+#REF!</f>
        <v>#REF!</v>
      </c>
      <c r="AK9" s="392" t="e">
        <f>#REF!+#REF!</f>
        <v>#REF!</v>
      </c>
      <c r="AL9" s="426"/>
      <c r="AM9" s="386" t="e">
        <f t="shared" si="4"/>
        <v>#REF!</v>
      </c>
      <c r="AN9" s="386" t="e">
        <f t="shared" si="5"/>
        <v>#REF!</v>
      </c>
      <c r="AO9" s="402"/>
      <c r="AP9" s="387" t="e">
        <f t="shared" si="10"/>
        <v>#REF!</v>
      </c>
      <c r="AQ9" s="387" t="e">
        <f t="shared" si="6"/>
        <v>#REF!</v>
      </c>
      <c r="AR9" s="393" t="e">
        <f t="shared" si="13"/>
        <v>#REF!</v>
      </c>
      <c r="AS9" s="393" t="e">
        <f t="shared" si="14"/>
        <v>#REF!</v>
      </c>
      <c r="AT9" s="195" t="e">
        <f>SUM(AP9:AS9)</f>
        <v>#REF!</v>
      </c>
      <c r="AU9" s="195" t="e">
        <f>AP9+AQ9*3</f>
        <v>#REF!</v>
      </c>
      <c r="AW9" s="195" t="e">
        <f>AP9*3+AQ9</f>
        <v>#REF!</v>
      </c>
      <c r="AY9" s="195" t="e">
        <f>AP9+AQ9*3+1500000</f>
        <v>#REF!</v>
      </c>
    </row>
    <row r="10" spans="1:51" x14ac:dyDescent="0.2">
      <c r="A10" s="715"/>
      <c r="B10" s="715"/>
      <c r="C10" s="715"/>
      <c r="D10" s="415" t="s">
        <v>229</v>
      </c>
      <c r="E10" s="394">
        <f>SUMIF('Client Level Revenue Goals'!$A$2:$A$34,'DSS Revenue by Client '!$A9,'Client Level Revenue Goals'!$P$2:$P$34)/3</f>
        <v>333333.33333333331</v>
      </c>
      <c r="F10" s="394">
        <f>SUMIF('Client Level Revenue Goals'!$A$2:$A$34,'DSS Revenue by Client '!$A9,'Client Level Revenue Goals'!$P$2:$P$34)/3</f>
        <v>333333.33333333331</v>
      </c>
      <c r="G10" s="394">
        <f>SUMIF('Client Level Revenue Goals'!$A$2:$A$34,'DSS Revenue by Client '!$A9,'Client Level Revenue Goals'!$P$2:$P$34)/3</f>
        <v>333333.33333333331</v>
      </c>
      <c r="H10" s="394">
        <f>SUMIF('Client Level Revenue Goals'!$A$2:$A$34,'DSS Revenue by Client '!$A9,'Client Level Revenue Goals'!$P$2:$P$34)/3</f>
        <v>333333.33333333331</v>
      </c>
      <c r="I10" s="394">
        <f>SUMIF('Client Level Revenue Goals'!$A$2:$A$34,'DSS Revenue by Client '!$A9,'Client Level Revenue Goals'!$P$2:$P$34)/3</f>
        <v>333333.33333333331</v>
      </c>
      <c r="J10" s="394">
        <f>SUMIF('Client Level Revenue Goals'!$A$2:$A$34,'DSS Revenue by Client '!$A9,'Client Level Revenue Goals'!$P$2:$P$34)/3</f>
        <v>333333.33333333331</v>
      </c>
      <c r="K10" s="394">
        <f>SUMIF('Client Level Revenue Goals'!$A$2:$A$34,'DSS Revenue by Client '!$A9,'Client Level Revenue Goals'!$P$2:$P$34)/3</f>
        <v>333333.33333333331</v>
      </c>
      <c r="L10" s="394">
        <f>SUMIF('Client Level Revenue Goals'!$A$2:$A$34,'DSS Revenue by Client '!$A9,'Client Level Revenue Goals'!$P$2:$P$34)/3</f>
        <v>333333.33333333331</v>
      </c>
      <c r="M10" s="394">
        <f>SUMIF('Client Level Revenue Goals'!$A$2:$A$34,'DSS Revenue by Client '!$A9,'Client Level Revenue Goals'!$P$2:$P$34)/3</f>
        <v>333333.33333333331</v>
      </c>
      <c r="N10" s="394">
        <f>SUMIF('Client Level Revenue Goals'!$A$2:$A$34,'DSS Revenue by Client '!$A9,'Client Level Revenue Goals'!$Q$2:$Q$34)/3</f>
        <v>333333.33333333331</v>
      </c>
      <c r="O10" s="394">
        <f>SUMIF('Client Level Revenue Goals'!$A$2:$A$34,'DSS Revenue by Client '!$A9,'Client Level Revenue Goals'!$Q$2:$Q$34)/3</f>
        <v>333333.33333333331</v>
      </c>
      <c r="P10" s="394">
        <f>SUMIF('Client Level Revenue Goals'!$A$2:$A$34,'DSS Revenue by Client '!$A9,'Client Level Revenue Goals'!$Q$2:$Q$34)/3</f>
        <v>333333.33333333331</v>
      </c>
      <c r="Q10" s="427"/>
      <c r="R10" s="386">
        <f t="shared" si="0"/>
        <v>1999999.9999999998</v>
      </c>
      <c r="S10" s="386">
        <f t="shared" si="1"/>
        <v>1999999.9999999998</v>
      </c>
      <c r="T10" s="403"/>
      <c r="U10" s="387">
        <f t="shared" si="2"/>
        <v>1000000</v>
      </c>
      <c r="V10" s="387">
        <f t="shared" si="3"/>
        <v>1000000</v>
      </c>
      <c r="W10" s="395">
        <f t="shared" si="11"/>
        <v>1000000</v>
      </c>
      <c r="X10" s="395">
        <f t="shared" si="12"/>
        <v>1000000</v>
      </c>
      <c r="Y10" s="225"/>
      <c r="Z10" s="394">
        <f>SUMIF('Client Level Revenue Goals'!$A$2:$A$34,'DSS Revenue by Client '!$A9,'Client Level Revenue Goals'!$P$2:$P$34)/3</f>
        <v>333333.33333333331</v>
      </c>
      <c r="AA10" s="394">
        <f>SUMIF('Client Level Revenue Goals'!$A$2:$A$34,'DSS Revenue by Client '!$A9,'Client Level Revenue Goals'!$P$2:$P$34)/3</f>
        <v>333333.33333333331</v>
      </c>
      <c r="AB10" s="394">
        <f>SUMIF('Client Level Revenue Goals'!$A$2:$A$34,'DSS Revenue by Client '!$A9,'Client Level Revenue Goals'!$P$2:$P$34)/3</f>
        <v>333333.33333333331</v>
      </c>
      <c r="AC10" s="394">
        <f>SUMIF('Client Level Revenue Goals'!$A$2:$A$34,'DSS Revenue by Client '!$A9,'Client Level Revenue Goals'!$P$2:$P$34)/3</f>
        <v>333333.33333333331</v>
      </c>
      <c r="AD10" s="394">
        <f>SUMIF('Client Level Revenue Goals'!$A$2:$A$34,'DSS Revenue by Client '!$A9,'Client Level Revenue Goals'!$P$2:$P$34)/3</f>
        <v>333333.33333333331</v>
      </c>
      <c r="AE10" s="394">
        <f>SUMIF('Client Level Revenue Goals'!$A$2:$A$34,'DSS Revenue by Client '!$A9,'Client Level Revenue Goals'!$P$2:$P$34)/3</f>
        <v>333333.33333333331</v>
      </c>
      <c r="AF10" s="394">
        <f>SUMIF('Client Level Revenue Goals'!$A$2:$A$34,'DSS Revenue by Client '!$A9,'Client Level Revenue Goals'!$P$2:$P$34)/3</f>
        <v>333333.33333333331</v>
      </c>
      <c r="AG10" s="394">
        <f>SUMIF('Client Level Revenue Goals'!$A$2:$A$34,'DSS Revenue by Client '!$A9,'Client Level Revenue Goals'!$P$2:$P$34)/3</f>
        <v>333333.33333333331</v>
      </c>
      <c r="AH10" s="394">
        <f>SUMIF('Client Level Revenue Goals'!$A$2:$A$34,'DSS Revenue by Client '!$A9,'Client Level Revenue Goals'!$P$2:$P$34)/3</f>
        <v>333333.33333333331</v>
      </c>
      <c r="AI10" s="394">
        <f>SUMIF('Client Level Revenue Goals'!$A$2:$A$34,'DSS Revenue by Client '!$A9,'Client Level Revenue Goals'!$Q$2:$Q$34)/3</f>
        <v>333333.33333333331</v>
      </c>
      <c r="AJ10" s="394">
        <f>SUMIF('Client Level Revenue Goals'!$A$2:$A$34,'DSS Revenue by Client '!$A9,'Client Level Revenue Goals'!$Q$2:$Q$34)/3</f>
        <v>333333.33333333331</v>
      </c>
      <c r="AK10" s="394">
        <f>SUMIF('Client Level Revenue Goals'!$A$2:$A$34,'DSS Revenue by Client '!$A9,'Client Level Revenue Goals'!$Q$2:$Q$34)/3</f>
        <v>333333.33333333331</v>
      </c>
      <c r="AL10" s="427"/>
      <c r="AM10" s="386">
        <f t="shared" si="4"/>
        <v>1999999.9999999998</v>
      </c>
      <c r="AN10" s="386">
        <f t="shared" si="5"/>
        <v>1999999.9999999998</v>
      </c>
      <c r="AO10" s="403"/>
      <c r="AP10" s="387">
        <f t="shared" si="10"/>
        <v>1000000</v>
      </c>
      <c r="AQ10" s="387">
        <f t="shared" si="6"/>
        <v>1000000</v>
      </c>
      <c r="AR10" s="395">
        <f t="shared" si="13"/>
        <v>1000000</v>
      </c>
      <c r="AS10" s="395">
        <f t="shared" si="14"/>
        <v>1000000</v>
      </c>
    </row>
    <row r="11" spans="1:51" x14ac:dyDescent="0.2">
      <c r="A11" s="716"/>
      <c r="B11" s="716"/>
      <c r="C11" s="716"/>
      <c r="D11" s="416" t="s">
        <v>230</v>
      </c>
      <c r="E11" s="390" t="e">
        <f t="shared" ref="E11:K11" si="22">E9-E10</f>
        <v>#REF!</v>
      </c>
      <c r="F11" s="390" t="e">
        <f t="shared" si="22"/>
        <v>#REF!</v>
      </c>
      <c r="G11" s="390" t="e">
        <f t="shared" si="22"/>
        <v>#REF!</v>
      </c>
      <c r="H11" s="390" t="e">
        <f t="shared" si="22"/>
        <v>#REF!</v>
      </c>
      <c r="I11" s="390" t="e">
        <f t="shared" si="22"/>
        <v>#REF!</v>
      </c>
      <c r="J11" s="390" t="e">
        <f t="shared" si="22"/>
        <v>#REF!</v>
      </c>
      <c r="K11" s="390" t="e">
        <f t="shared" si="22"/>
        <v>#REF!</v>
      </c>
      <c r="L11" s="390" t="e">
        <f t="shared" ref="L11" si="23">L9-L10</f>
        <v>#REF!</v>
      </c>
      <c r="M11" s="390" t="e">
        <f t="shared" ref="M11" si="24">M9-M10</f>
        <v>#REF!</v>
      </c>
      <c r="N11" s="390" t="e">
        <f t="shared" ref="N11" si="25">N9-N10</f>
        <v>#REF!</v>
      </c>
      <c r="O11" s="390" t="e">
        <f t="shared" ref="O11" si="26">O9-O10</f>
        <v>#REF!</v>
      </c>
      <c r="P11" s="390" t="e">
        <f t="shared" ref="P11" si="27">P9-P10</f>
        <v>#REF!</v>
      </c>
      <c r="Q11" s="425"/>
      <c r="R11" s="386" t="e">
        <f t="shared" si="0"/>
        <v>#REF!</v>
      </c>
      <c r="S11" s="386" t="e">
        <f t="shared" si="1"/>
        <v>#REF!</v>
      </c>
      <c r="T11" s="401"/>
      <c r="U11" s="387" t="e">
        <f t="shared" si="2"/>
        <v>#REF!</v>
      </c>
      <c r="V11" s="387" t="e">
        <f t="shared" si="3"/>
        <v>#REF!</v>
      </c>
      <c r="W11" s="391" t="e">
        <f t="shared" si="11"/>
        <v>#REF!</v>
      </c>
      <c r="X11" s="391" t="e">
        <f t="shared" si="12"/>
        <v>#REF!</v>
      </c>
      <c r="Y11" s="225"/>
      <c r="Z11" s="390" t="e">
        <f t="shared" ref="Z11:AK11" si="28">Z9-Z10</f>
        <v>#REF!</v>
      </c>
      <c r="AA11" s="390" t="e">
        <f t="shared" si="28"/>
        <v>#REF!</v>
      </c>
      <c r="AB11" s="390" t="e">
        <f t="shared" si="28"/>
        <v>#REF!</v>
      </c>
      <c r="AC11" s="390" t="e">
        <f t="shared" si="28"/>
        <v>#REF!</v>
      </c>
      <c r="AD11" s="390" t="e">
        <f t="shared" si="28"/>
        <v>#REF!</v>
      </c>
      <c r="AE11" s="390" t="e">
        <f t="shared" si="28"/>
        <v>#REF!</v>
      </c>
      <c r="AF11" s="390" t="e">
        <f t="shared" si="28"/>
        <v>#REF!</v>
      </c>
      <c r="AG11" s="390" t="e">
        <f t="shared" si="28"/>
        <v>#REF!</v>
      </c>
      <c r="AH11" s="390" t="e">
        <f t="shared" si="28"/>
        <v>#REF!</v>
      </c>
      <c r="AI11" s="390" t="e">
        <f t="shared" si="28"/>
        <v>#REF!</v>
      </c>
      <c r="AJ11" s="390" t="e">
        <f t="shared" si="28"/>
        <v>#REF!</v>
      </c>
      <c r="AK11" s="390" t="e">
        <f t="shared" si="28"/>
        <v>#REF!</v>
      </c>
      <c r="AL11" s="425"/>
      <c r="AM11" s="386" t="e">
        <f t="shared" si="4"/>
        <v>#REF!</v>
      </c>
      <c r="AN11" s="386" t="e">
        <f t="shared" si="5"/>
        <v>#REF!</v>
      </c>
      <c r="AO11" s="401"/>
      <c r="AP11" s="387" t="e">
        <f t="shared" si="10"/>
        <v>#REF!</v>
      </c>
      <c r="AQ11" s="387" t="e">
        <f t="shared" si="6"/>
        <v>#REF!</v>
      </c>
      <c r="AR11" s="391" t="e">
        <f t="shared" si="13"/>
        <v>#REF!</v>
      </c>
      <c r="AS11" s="391" t="e">
        <f t="shared" si="14"/>
        <v>#REF!</v>
      </c>
      <c r="AU11" s="511">
        <v>1</v>
      </c>
      <c r="AW11" s="511">
        <v>0.25</v>
      </c>
      <c r="AY11" s="511">
        <v>1</v>
      </c>
    </row>
    <row r="12" spans="1:51" x14ac:dyDescent="0.2">
      <c r="A12" s="717" t="s">
        <v>80</v>
      </c>
      <c r="B12" s="717" t="s">
        <v>128</v>
      </c>
      <c r="C12" s="717" t="s">
        <v>231</v>
      </c>
      <c r="D12" s="411" t="s">
        <v>228</v>
      </c>
      <c r="E12" s="380" t="e">
        <f>#REF!</f>
        <v>#REF!</v>
      </c>
      <c r="F12" s="380" t="e">
        <f>#REF!</f>
        <v>#REF!</v>
      </c>
      <c r="G12" s="380" t="e">
        <f>#REF!</f>
        <v>#REF!</v>
      </c>
      <c r="H12" s="380" t="e">
        <f>#REF!</f>
        <v>#REF!</v>
      </c>
      <c r="I12" s="380" t="e">
        <f>#REF!</f>
        <v>#REF!</v>
      </c>
      <c r="J12" s="380" t="e">
        <f>#REF!</f>
        <v>#REF!</v>
      </c>
      <c r="K12" s="380" t="e">
        <f>#REF!</f>
        <v>#REF!</v>
      </c>
      <c r="L12" s="380" t="e">
        <f>#REF!</f>
        <v>#REF!</v>
      </c>
      <c r="M12" s="380" t="e">
        <f>#REF!</f>
        <v>#REF!</v>
      </c>
      <c r="N12" s="380" t="e">
        <f>#REF!</f>
        <v>#REF!</v>
      </c>
      <c r="O12" s="380" t="e">
        <f>#REF!</f>
        <v>#REF!</v>
      </c>
      <c r="P12" s="380" t="e">
        <f>#REF!</f>
        <v>#REF!</v>
      </c>
      <c r="Q12" s="426"/>
      <c r="R12" s="430" t="e">
        <f t="shared" si="0"/>
        <v>#REF!</v>
      </c>
      <c r="S12" s="430" t="e">
        <f t="shared" si="1"/>
        <v>#REF!</v>
      </c>
      <c r="T12" s="402"/>
      <c r="U12" s="421" t="e">
        <f t="shared" si="2"/>
        <v>#REF!</v>
      </c>
      <c r="V12" s="421" t="e">
        <f t="shared" si="3"/>
        <v>#REF!</v>
      </c>
      <c r="W12" s="381" t="e">
        <f t="shared" si="11"/>
        <v>#REF!</v>
      </c>
      <c r="X12" s="381" t="e">
        <f t="shared" si="12"/>
        <v>#REF!</v>
      </c>
      <c r="Y12" s="225"/>
      <c r="Z12" s="380" t="e">
        <f>#REF!</f>
        <v>#REF!</v>
      </c>
      <c r="AA12" s="380" t="e">
        <f>#REF!</f>
        <v>#REF!</v>
      </c>
      <c r="AB12" s="380" t="e">
        <f>#REF!</f>
        <v>#REF!</v>
      </c>
      <c r="AC12" s="380" t="e">
        <f>#REF!</f>
        <v>#REF!</v>
      </c>
      <c r="AD12" s="380" t="e">
        <f>#REF!</f>
        <v>#REF!</v>
      </c>
      <c r="AE12" s="380" t="e">
        <f>#REF!</f>
        <v>#REF!</v>
      </c>
      <c r="AF12" s="380" t="e">
        <f>#REF!</f>
        <v>#REF!</v>
      </c>
      <c r="AG12" s="380" t="e">
        <f>#REF!</f>
        <v>#REF!</v>
      </c>
      <c r="AH12" s="380" t="e">
        <f>#REF!</f>
        <v>#REF!</v>
      </c>
      <c r="AI12" s="380" t="e">
        <f>#REF!</f>
        <v>#REF!</v>
      </c>
      <c r="AJ12" s="380" t="e">
        <f>#REF!</f>
        <v>#REF!</v>
      </c>
      <c r="AK12" s="380" t="e">
        <f>#REF!</f>
        <v>#REF!</v>
      </c>
      <c r="AL12" s="426"/>
      <c r="AM12" s="430" t="e">
        <f t="shared" si="4"/>
        <v>#REF!</v>
      </c>
      <c r="AN12" s="430" t="e">
        <f t="shared" si="5"/>
        <v>#REF!</v>
      </c>
      <c r="AO12" s="402"/>
      <c r="AP12" s="421" t="e">
        <f t="shared" si="10"/>
        <v>#REF!</v>
      </c>
      <c r="AQ12" s="421" t="e">
        <f t="shared" si="6"/>
        <v>#REF!</v>
      </c>
      <c r="AR12" s="381" t="e">
        <f t="shared" si="13"/>
        <v>#REF!</v>
      </c>
      <c r="AS12" s="381" t="e">
        <f t="shared" si="14"/>
        <v>#REF!</v>
      </c>
      <c r="AT12" s="195" t="e">
        <f>SUM(AP12:AS12)</f>
        <v>#REF!</v>
      </c>
    </row>
    <row r="13" spans="1:51" x14ac:dyDescent="0.2">
      <c r="A13" s="718"/>
      <c r="B13" s="718"/>
      <c r="C13" s="718"/>
      <c r="D13" s="412" t="s">
        <v>229</v>
      </c>
      <c r="E13" s="382">
        <f>SUMIF('Client Level Revenue Goals'!$A$2:$A$34,'DSS Revenue by Client '!$A12,'Client Level Revenue Goals'!$P$2:$P$34)/3</f>
        <v>83333.333333333328</v>
      </c>
      <c r="F13" s="382">
        <f>SUMIF('Client Level Revenue Goals'!$A$2:$A$34,'DSS Revenue by Client '!$A12,'Client Level Revenue Goals'!$P$2:$P$34)/3</f>
        <v>83333.333333333328</v>
      </c>
      <c r="G13" s="382">
        <f>SUMIF('Client Level Revenue Goals'!$A$2:$A$34,'DSS Revenue by Client '!$A12,'Client Level Revenue Goals'!$P$2:$P$34)/3</f>
        <v>83333.333333333328</v>
      </c>
      <c r="H13" s="382">
        <f>SUMIF('Client Level Revenue Goals'!$A$2:$A$34,'DSS Revenue by Client '!$A12,'Client Level Revenue Goals'!$P$2:$P$34)/3</f>
        <v>83333.333333333328</v>
      </c>
      <c r="I13" s="382">
        <f>SUMIF('Client Level Revenue Goals'!$A$2:$A$34,'DSS Revenue by Client '!$A12,'Client Level Revenue Goals'!$P$2:$P$34)/3</f>
        <v>83333.333333333328</v>
      </c>
      <c r="J13" s="382">
        <f>SUMIF('Client Level Revenue Goals'!$A$2:$A$34,'DSS Revenue by Client '!$A12,'Client Level Revenue Goals'!$P$2:$P$34)/3</f>
        <v>83333.333333333328</v>
      </c>
      <c r="K13" s="382">
        <f>SUMIF('Client Level Revenue Goals'!$A$2:$A$34,'DSS Revenue by Client '!$A12,'Client Level Revenue Goals'!$P$2:$P$34)/3</f>
        <v>83333.333333333328</v>
      </c>
      <c r="L13" s="382">
        <f>SUMIF('Client Level Revenue Goals'!$A$2:$A$34,'DSS Revenue by Client '!$A12,'Client Level Revenue Goals'!$P$2:$P$34)/3</f>
        <v>83333.333333333328</v>
      </c>
      <c r="M13" s="382">
        <f>SUMIF('Client Level Revenue Goals'!$A$2:$A$34,'DSS Revenue by Client '!$A12,'Client Level Revenue Goals'!$P$2:$P$34)/3</f>
        <v>83333.333333333328</v>
      </c>
      <c r="N13" s="382">
        <f>SUMIF('Client Level Revenue Goals'!$A$2:$A$34,'DSS Revenue by Client '!$A12,'Client Level Revenue Goals'!$Q$2:$Q$34)/3</f>
        <v>200000</v>
      </c>
      <c r="O13" s="382">
        <f>SUMIF('Client Level Revenue Goals'!$A$2:$A$34,'DSS Revenue by Client '!$A12,'Client Level Revenue Goals'!$Q$2:$Q$34)/3</f>
        <v>200000</v>
      </c>
      <c r="P13" s="382">
        <f>SUMIF('Client Level Revenue Goals'!$A$2:$A$34,'DSS Revenue by Client '!$A12,'Client Level Revenue Goals'!$Q$2:$Q$34)/3</f>
        <v>200000</v>
      </c>
      <c r="Q13" s="427"/>
      <c r="R13" s="430">
        <f t="shared" si="0"/>
        <v>499999.99999999994</v>
      </c>
      <c r="S13" s="430">
        <f t="shared" si="1"/>
        <v>850000</v>
      </c>
      <c r="T13" s="403"/>
      <c r="U13" s="421">
        <f t="shared" si="2"/>
        <v>250000</v>
      </c>
      <c r="V13" s="421">
        <f t="shared" si="3"/>
        <v>250000</v>
      </c>
      <c r="W13" s="383">
        <f t="shared" si="11"/>
        <v>250000</v>
      </c>
      <c r="X13" s="383">
        <f t="shared" si="12"/>
        <v>600000</v>
      </c>
      <c r="Y13" s="225"/>
      <c r="Z13" s="382">
        <f>SUMIF('Client Level Revenue Goals'!$A$2:$A$34,'DSS Revenue by Client '!$A12,'Client Level Revenue Goals'!$P$2:$P$34)/3</f>
        <v>83333.333333333328</v>
      </c>
      <c r="AA13" s="382">
        <f>SUMIF('Client Level Revenue Goals'!$A$2:$A$34,'DSS Revenue by Client '!$A12,'Client Level Revenue Goals'!$P$2:$P$34)/3</f>
        <v>83333.333333333328</v>
      </c>
      <c r="AB13" s="382">
        <f>SUMIF('Client Level Revenue Goals'!$A$2:$A$34,'DSS Revenue by Client '!$A12,'Client Level Revenue Goals'!$P$2:$P$34)/3</f>
        <v>83333.333333333328</v>
      </c>
      <c r="AC13" s="382">
        <f>SUMIF('Client Level Revenue Goals'!$A$2:$A$34,'DSS Revenue by Client '!$A12,'Client Level Revenue Goals'!$P$2:$P$34)/3</f>
        <v>83333.333333333328</v>
      </c>
      <c r="AD13" s="382">
        <f>SUMIF('Client Level Revenue Goals'!$A$2:$A$34,'DSS Revenue by Client '!$A12,'Client Level Revenue Goals'!$P$2:$P$34)/3</f>
        <v>83333.333333333328</v>
      </c>
      <c r="AE13" s="382">
        <f>SUMIF('Client Level Revenue Goals'!$A$2:$A$34,'DSS Revenue by Client '!$A12,'Client Level Revenue Goals'!$P$2:$P$34)/3</f>
        <v>83333.333333333328</v>
      </c>
      <c r="AF13" s="382">
        <f>SUMIF('Client Level Revenue Goals'!$A$2:$A$34,'DSS Revenue by Client '!$A12,'Client Level Revenue Goals'!$P$2:$P$34)/3</f>
        <v>83333.333333333328</v>
      </c>
      <c r="AG13" s="382">
        <f>SUMIF('Client Level Revenue Goals'!$A$2:$A$34,'DSS Revenue by Client '!$A12,'Client Level Revenue Goals'!$P$2:$P$34)/3</f>
        <v>83333.333333333328</v>
      </c>
      <c r="AH13" s="382">
        <f>SUMIF('Client Level Revenue Goals'!$A$2:$A$34,'DSS Revenue by Client '!$A12,'Client Level Revenue Goals'!$P$2:$P$34)/3</f>
        <v>83333.333333333328</v>
      </c>
      <c r="AI13" s="382">
        <f>SUMIF('Client Level Revenue Goals'!$A$2:$A$34,'DSS Revenue by Client '!$A12,'Client Level Revenue Goals'!$Q$2:$Q$34)/3</f>
        <v>200000</v>
      </c>
      <c r="AJ13" s="382">
        <f>SUMIF('Client Level Revenue Goals'!$A$2:$A$34,'DSS Revenue by Client '!$A12,'Client Level Revenue Goals'!$Q$2:$Q$34)/3</f>
        <v>200000</v>
      </c>
      <c r="AK13" s="382">
        <f>SUMIF('Client Level Revenue Goals'!$A$2:$A$34,'DSS Revenue by Client '!$A12,'Client Level Revenue Goals'!$Q$2:$Q$34)/3</f>
        <v>200000</v>
      </c>
      <c r="AL13" s="427"/>
      <c r="AM13" s="430">
        <f t="shared" si="4"/>
        <v>499999.99999999994</v>
      </c>
      <c r="AN13" s="430">
        <f t="shared" si="5"/>
        <v>850000</v>
      </c>
      <c r="AO13" s="403"/>
      <c r="AP13" s="421">
        <f t="shared" si="10"/>
        <v>250000</v>
      </c>
      <c r="AQ13" s="421">
        <f t="shared" si="6"/>
        <v>250000</v>
      </c>
      <c r="AR13" s="383">
        <f t="shared" si="13"/>
        <v>250000</v>
      </c>
      <c r="AS13" s="383">
        <f t="shared" si="14"/>
        <v>600000</v>
      </c>
    </row>
    <row r="14" spans="1:51" x14ac:dyDescent="0.2">
      <c r="A14" s="719"/>
      <c r="B14" s="719"/>
      <c r="C14" s="719"/>
      <c r="D14" s="413" t="s">
        <v>230</v>
      </c>
      <c r="E14" s="390" t="e">
        <f t="shared" ref="E14:K14" si="29">E12-E13</f>
        <v>#REF!</v>
      </c>
      <c r="F14" s="390" t="e">
        <f t="shared" si="29"/>
        <v>#REF!</v>
      </c>
      <c r="G14" s="390" t="e">
        <f t="shared" si="29"/>
        <v>#REF!</v>
      </c>
      <c r="H14" s="390" t="e">
        <f t="shared" si="29"/>
        <v>#REF!</v>
      </c>
      <c r="I14" s="390" t="e">
        <f t="shared" si="29"/>
        <v>#REF!</v>
      </c>
      <c r="J14" s="390" t="e">
        <f t="shared" si="29"/>
        <v>#REF!</v>
      </c>
      <c r="K14" s="390" t="e">
        <f t="shared" si="29"/>
        <v>#REF!</v>
      </c>
      <c r="L14" s="390" t="e">
        <f t="shared" ref="L14" si="30">L12-L13</f>
        <v>#REF!</v>
      </c>
      <c r="M14" s="390" t="e">
        <f t="shared" ref="M14" si="31">M12-M13</f>
        <v>#REF!</v>
      </c>
      <c r="N14" s="390" t="e">
        <f t="shared" ref="N14" si="32">N12-N13</f>
        <v>#REF!</v>
      </c>
      <c r="O14" s="390" t="e">
        <f t="shared" ref="O14" si="33">O12-O13</f>
        <v>#REF!</v>
      </c>
      <c r="P14" s="390" t="e">
        <f t="shared" ref="P14" si="34">P12-P13</f>
        <v>#REF!</v>
      </c>
      <c r="Q14" s="425"/>
      <c r="R14" s="386" t="e">
        <f t="shared" si="0"/>
        <v>#REF!</v>
      </c>
      <c r="S14" s="386" t="e">
        <f t="shared" si="1"/>
        <v>#REF!</v>
      </c>
      <c r="T14" s="401"/>
      <c r="U14" s="387" t="e">
        <f t="shared" si="2"/>
        <v>#REF!</v>
      </c>
      <c r="V14" s="387" t="e">
        <f t="shared" si="3"/>
        <v>#REF!</v>
      </c>
      <c r="W14" s="391" t="e">
        <f t="shared" si="11"/>
        <v>#REF!</v>
      </c>
      <c r="X14" s="391" t="e">
        <f t="shared" si="12"/>
        <v>#REF!</v>
      </c>
      <c r="Y14" s="225"/>
      <c r="Z14" s="449" t="e">
        <f t="shared" ref="Z14:AK14" si="35">Z12-Z13</f>
        <v>#REF!</v>
      </c>
      <c r="AA14" s="449" t="e">
        <f t="shared" si="35"/>
        <v>#REF!</v>
      </c>
      <c r="AB14" s="449" t="e">
        <f t="shared" si="35"/>
        <v>#REF!</v>
      </c>
      <c r="AC14" s="449" t="e">
        <f t="shared" si="35"/>
        <v>#REF!</v>
      </c>
      <c r="AD14" s="449" t="e">
        <f t="shared" si="35"/>
        <v>#REF!</v>
      </c>
      <c r="AE14" s="449" t="e">
        <f t="shared" si="35"/>
        <v>#REF!</v>
      </c>
      <c r="AF14" s="449" t="e">
        <f t="shared" si="35"/>
        <v>#REF!</v>
      </c>
      <c r="AG14" s="449" t="e">
        <f t="shared" si="35"/>
        <v>#REF!</v>
      </c>
      <c r="AH14" s="449" t="e">
        <f t="shared" si="35"/>
        <v>#REF!</v>
      </c>
      <c r="AI14" s="449" t="e">
        <f t="shared" si="35"/>
        <v>#REF!</v>
      </c>
      <c r="AJ14" s="449" t="e">
        <f t="shared" si="35"/>
        <v>#REF!</v>
      </c>
      <c r="AK14" s="449" t="e">
        <f t="shared" si="35"/>
        <v>#REF!</v>
      </c>
      <c r="AL14" s="425"/>
      <c r="AM14" s="450" t="e">
        <f t="shared" si="4"/>
        <v>#REF!</v>
      </c>
      <c r="AN14" s="450" t="e">
        <f t="shared" si="5"/>
        <v>#REF!</v>
      </c>
      <c r="AO14" s="401"/>
      <c r="AP14" s="452" t="e">
        <f t="shared" si="10"/>
        <v>#REF!</v>
      </c>
      <c r="AQ14" s="452" t="e">
        <f t="shared" si="6"/>
        <v>#REF!</v>
      </c>
      <c r="AR14" s="453" t="e">
        <f t="shared" si="13"/>
        <v>#REF!</v>
      </c>
      <c r="AS14" s="453" t="e">
        <f t="shared" si="14"/>
        <v>#REF!</v>
      </c>
    </row>
    <row r="15" spans="1:51" x14ac:dyDescent="0.2">
      <c r="A15" s="714" t="s">
        <v>146</v>
      </c>
      <c r="B15" s="714" t="s">
        <v>136</v>
      </c>
      <c r="C15" s="714" t="s">
        <v>136</v>
      </c>
      <c r="D15" s="414" t="s">
        <v>228</v>
      </c>
      <c r="E15" s="392" t="e">
        <f>#REF!</f>
        <v>#REF!</v>
      </c>
      <c r="F15" s="392" t="e">
        <f>#REF!</f>
        <v>#REF!</v>
      </c>
      <c r="G15" s="392" t="e">
        <f>#REF!</f>
        <v>#REF!</v>
      </c>
      <c r="H15" s="392" t="e">
        <f>#REF!</f>
        <v>#REF!</v>
      </c>
      <c r="I15" s="392" t="e">
        <f>#REF!</f>
        <v>#REF!</v>
      </c>
      <c r="J15" s="392" t="e">
        <f>#REF!</f>
        <v>#REF!</v>
      </c>
      <c r="K15" s="392" t="e">
        <f>#REF!</f>
        <v>#REF!</v>
      </c>
      <c r="L15" s="392" t="e">
        <f>#REF!</f>
        <v>#REF!</v>
      </c>
      <c r="M15" s="392" t="e">
        <f>#REF!</f>
        <v>#REF!</v>
      </c>
      <c r="N15" s="392" t="e">
        <f>#REF!</f>
        <v>#REF!</v>
      </c>
      <c r="O15" s="392" t="e">
        <f>#REF!</f>
        <v>#REF!</v>
      </c>
      <c r="P15" s="392" t="e">
        <f>#REF!</f>
        <v>#REF!</v>
      </c>
      <c r="Q15" s="426"/>
      <c r="R15" s="386" t="e">
        <f t="shared" si="0"/>
        <v>#REF!</v>
      </c>
      <c r="S15" s="386" t="e">
        <f t="shared" si="1"/>
        <v>#REF!</v>
      </c>
      <c r="T15" s="402"/>
      <c r="U15" s="387" t="e">
        <f t="shared" si="2"/>
        <v>#REF!</v>
      </c>
      <c r="V15" s="387" t="e">
        <f t="shared" si="3"/>
        <v>#REF!</v>
      </c>
      <c r="W15" s="393" t="e">
        <f t="shared" si="11"/>
        <v>#REF!</v>
      </c>
      <c r="X15" s="393" t="e">
        <f t="shared" si="12"/>
        <v>#REF!</v>
      </c>
      <c r="Y15" s="225"/>
      <c r="Z15" s="392" t="e">
        <f>#REF!</f>
        <v>#REF!</v>
      </c>
      <c r="AA15" s="392" t="e">
        <f>#REF!</f>
        <v>#REF!</v>
      </c>
      <c r="AB15" s="392" t="e">
        <f>#REF!</f>
        <v>#REF!</v>
      </c>
      <c r="AC15" s="392" t="e">
        <f>#REF!</f>
        <v>#REF!</v>
      </c>
      <c r="AD15" s="392" t="e">
        <f>#REF!</f>
        <v>#REF!</v>
      </c>
      <c r="AE15" s="392" t="e">
        <f>#REF!</f>
        <v>#REF!</v>
      </c>
      <c r="AF15" s="392" t="e">
        <f>#REF!</f>
        <v>#REF!</v>
      </c>
      <c r="AG15" s="392" t="e">
        <f>#REF!</f>
        <v>#REF!</v>
      </c>
      <c r="AH15" s="392" t="e">
        <f>#REF!</f>
        <v>#REF!</v>
      </c>
      <c r="AI15" s="392" t="e">
        <f>#REF!</f>
        <v>#REF!</v>
      </c>
      <c r="AJ15" s="392" t="e">
        <f>#REF!</f>
        <v>#REF!</v>
      </c>
      <c r="AK15" s="392" t="e">
        <f>#REF!</f>
        <v>#REF!</v>
      </c>
      <c r="AL15" s="426"/>
      <c r="AM15" s="386" t="e">
        <f t="shared" si="4"/>
        <v>#REF!</v>
      </c>
      <c r="AN15" s="386" t="e">
        <f t="shared" si="5"/>
        <v>#REF!</v>
      </c>
      <c r="AO15" s="402"/>
      <c r="AP15" s="387" t="e">
        <f t="shared" si="10"/>
        <v>#REF!</v>
      </c>
      <c r="AQ15" s="387" t="e">
        <f t="shared" si="6"/>
        <v>#REF!</v>
      </c>
      <c r="AR15" s="393" t="e">
        <f t="shared" si="13"/>
        <v>#REF!</v>
      </c>
      <c r="AS15" s="393" t="e">
        <f t="shared" si="14"/>
        <v>#REF!</v>
      </c>
      <c r="AT15" s="195" t="e">
        <f>SUM(AP15:AS15)</f>
        <v>#REF!</v>
      </c>
    </row>
    <row r="16" spans="1:51" x14ac:dyDescent="0.2">
      <c r="A16" s="715"/>
      <c r="B16" s="715"/>
      <c r="C16" s="715"/>
      <c r="D16" s="415" t="s">
        <v>229</v>
      </c>
      <c r="E16" s="394">
        <f>SUMIF('Client Level Revenue Goals'!$A$2:$A$34,'DSS Revenue by Client '!$A15,'Client Level Revenue Goals'!$P$2:$P$34)/3</f>
        <v>3333.3333333333335</v>
      </c>
      <c r="F16" s="394">
        <f>SUMIF('Client Level Revenue Goals'!$A$2:$A$34,'DSS Revenue by Client '!$A15,'Client Level Revenue Goals'!$P$2:$P$34)/3</f>
        <v>3333.3333333333335</v>
      </c>
      <c r="G16" s="394">
        <f>SUMIF('Client Level Revenue Goals'!$A$2:$A$34,'DSS Revenue by Client '!$A15,'Client Level Revenue Goals'!$P$2:$P$34)/3</f>
        <v>3333.3333333333335</v>
      </c>
      <c r="H16" s="394">
        <f>SUMIF('Client Level Revenue Goals'!$A$2:$A$34,'DSS Revenue by Client '!$A15,'Client Level Revenue Goals'!$P$2:$P$34)/3</f>
        <v>3333.3333333333335</v>
      </c>
      <c r="I16" s="394">
        <f>SUMIF('Client Level Revenue Goals'!$A$2:$A$34,'DSS Revenue by Client '!$A15,'Client Level Revenue Goals'!$P$2:$P$34)/3</f>
        <v>3333.3333333333335</v>
      </c>
      <c r="J16" s="394">
        <f>SUMIF('Client Level Revenue Goals'!$A$2:$A$34,'DSS Revenue by Client '!$A15,'Client Level Revenue Goals'!$P$2:$P$34)/3</f>
        <v>3333.3333333333335</v>
      </c>
      <c r="K16" s="394">
        <f>SUMIF('Client Level Revenue Goals'!$A$2:$A$34,'DSS Revenue by Client '!$A15,'Client Level Revenue Goals'!$P$2:$P$34)/3</f>
        <v>3333.3333333333335</v>
      </c>
      <c r="L16" s="394">
        <f>SUMIF('Client Level Revenue Goals'!$A$2:$A$34,'DSS Revenue by Client '!$A15,'Client Level Revenue Goals'!$P$2:$P$34)/3</f>
        <v>3333.3333333333335</v>
      </c>
      <c r="M16" s="394">
        <f>SUMIF('Client Level Revenue Goals'!$A$2:$A$34,'DSS Revenue by Client '!$A15,'Client Level Revenue Goals'!$P$2:$P$34)/3</f>
        <v>3333.3333333333335</v>
      </c>
      <c r="N16" s="394">
        <f>SUMIF('Client Level Revenue Goals'!$A$2:$A$34,'DSS Revenue by Client '!$A15,'Client Level Revenue Goals'!$Q$2:$Q$34)/3</f>
        <v>8333.3333333333339</v>
      </c>
      <c r="O16" s="394">
        <f>SUMIF('Client Level Revenue Goals'!$A$2:$A$34,'DSS Revenue by Client '!$A15,'Client Level Revenue Goals'!$Q$2:$Q$34)/3</f>
        <v>8333.3333333333339</v>
      </c>
      <c r="P16" s="394">
        <f>SUMIF('Client Level Revenue Goals'!$A$2:$A$34,'DSS Revenue by Client '!$A15,'Client Level Revenue Goals'!$Q$2:$Q$34)/3</f>
        <v>8333.3333333333339</v>
      </c>
      <c r="Q16" s="427"/>
      <c r="R16" s="386">
        <f t="shared" si="0"/>
        <v>20000</v>
      </c>
      <c r="S16" s="386">
        <f t="shared" si="1"/>
        <v>35000.000000000007</v>
      </c>
      <c r="T16" s="403"/>
      <c r="U16" s="387">
        <f t="shared" si="2"/>
        <v>10000</v>
      </c>
      <c r="V16" s="387">
        <f t="shared" si="3"/>
        <v>10000</v>
      </c>
      <c r="W16" s="395">
        <f t="shared" si="11"/>
        <v>10000</v>
      </c>
      <c r="X16" s="395">
        <f t="shared" si="12"/>
        <v>25000</v>
      </c>
      <c r="Y16" s="225"/>
      <c r="Z16" s="394">
        <f>SUMIF('Client Level Revenue Goals'!$A$2:$A$34,'DSS Revenue by Client '!$A15,'Client Level Revenue Goals'!$P$2:$P$34)/3</f>
        <v>3333.3333333333335</v>
      </c>
      <c r="AA16" s="394">
        <f>SUMIF('Client Level Revenue Goals'!$A$2:$A$34,'DSS Revenue by Client '!$A15,'Client Level Revenue Goals'!$P$2:$P$34)/3</f>
        <v>3333.3333333333335</v>
      </c>
      <c r="AB16" s="394">
        <f>SUMIF('Client Level Revenue Goals'!$A$2:$A$34,'DSS Revenue by Client '!$A15,'Client Level Revenue Goals'!$P$2:$P$34)/3</f>
        <v>3333.3333333333335</v>
      </c>
      <c r="AC16" s="394">
        <f>SUMIF('Client Level Revenue Goals'!$A$2:$A$34,'DSS Revenue by Client '!$A15,'Client Level Revenue Goals'!$P$2:$P$34)/3</f>
        <v>3333.3333333333335</v>
      </c>
      <c r="AD16" s="394">
        <f>SUMIF('Client Level Revenue Goals'!$A$2:$A$34,'DSS Revenue by Client '!$A15,'Client Level Revenue Goals'!$P$2:$P$34)/3</f>
        <v>3333.3333333333335</v>
      </c>
      <c r="AE16" s="394">
        <f>SUMIF('Client Level Revenue Goals'!$A$2:$A$34,'DSS Revenue by Client '!$A15,'Client Level Revenue Goals'!$P$2:$P$34)/3</f>
        <v>3333.3333333333335</v>
      </c>
      <c r="AF16" s="394">
        <f>SUMIF('Client Level Revenue Goals'!$A$2:$A$34,'DSS Revenue by Client '!$A15,'Client Level Revenue Goals'!$P$2:$P$34)/3</f>
        <v>3333.3333333333335</v>
      </c>
      <c r="AG16" s="394">
        <f>SUMIF('Client Level Revenue Goals'!$A$2:$A$34,'DSS Revenue by Client '!$A15,'Client Level Revenue Goals'!$P$2:$P$34)/3</f>
        <v>3333.3333333333335</v>
      </c>
      <c r="AH16" s="394">
        <f>SUMIF('Client Level Revenue Goals'!$A$2:$A$34,'DSS Revenue by Client '!$A15,'Client Level Revenue Goals'!$P$2:$P$34)/3</f>
        <v>3333.3333333333335</v>
      </c>
      <c r="AI16" s="394">
        <f>SUMIF('Client Level Revenue Goals'!$A$2:$A$34,'DSS Revenue by Client '!$A15,'Client Level Revenue Goals'!$Q$2:$Q$34)/3</f>
        <v>8333.3333333333339</v>
      </c>
      <c r="AJ16" s="394">
        <f>SUMIF('Client Level Revenue Goals'!$A$2:$A$34,'DSS Revenue by Client '!$A15,'Client Level Revenue Goals'!$Q$2:$Q$34)/3</f>
        <v>8333.3333333333339</v>
      </c>
      <c r="AK16" s="394">
        <f>SUMIF('Client Level Revenue Goals'!$A$2:$A$34,'DSS Revenue by Client '!$A15,'Client Level Revenue Goals'!$Q$2:$Q$34)/3</f>
        <v>8333.3333333333339</v>
      </c>
      <c r="AL16" s="427"/>
      <c r="AM16" s="386">
        <f t="shared" si="4"/>
        <v>20000</v>
      </c>
      <c r="AN16" s="386">
        <f t="shared" si="5"/>
        <v>35000.000000000007</v>
      </c>
      <c r="AO16" s="403"/>
      <c r="AP16" s="387">
        <f t="shared" si="10"/>
        <v>10000</v>
      </c>
      <c r="AQ16" s="387">
        <f t="shared" si="6"/>
        <v>10000</v>
      </c>
      <c r="AR16" s="395">
        <f t="shared" si="13"/>
        <v>10000</v>
      </c>
      <c r="AS16" s="395">
        <f t="shared" si="14"/>
        <v>25000</v>
      </c>
    </row>
    <row r="17" spans="1:51" x14ac:dyDescent="0.2">
      <c r="A17" s="716"/>
      <c r="B17" s="716"/>
      <c r="C17" s="716"/>
      <c r="D17" s="416" t="s">
        <v>230</v>
      </c>
      <c r="E17" s="390" t="e">
        <f t="shared" ref="E17:K17" si="36">E15-E16</f>
        <v>#REF!</v>
      </c>
      <c r="F17" s="390" t="e">
        <f t="shared" si="36"/>
        <v>#REF!</v>
      </c>
      <c r="G17" s="390" t="e">
        <f t="shared" si="36"/>
        <v>#REF!</v>
      </c>
      <c r="H17" s="390" t="e">
        <f t="shared" si="36"/>
        <v>#REF!</v>
      </c>
      <c r="I17" s="390" t="e">
        <f t="shared" si="36"/>
        <v>#REF!</v>
      </c>
      <c r="J17" s="390" t="e">
        <f t="shared" si="36"/>
        <v>#REF!</v>
      </c>
      <c r="K17" s="390" t="e">
        <f t="shared" si="36"/>
        <v>#REF!</v>
      </c>
      <c r="L17" s="390" t="e">
        <f t="shared" ref="L17" si="37">L15-L16</f>
        <v>#REF!</v>
      </c>
      <c r="M17" s="390" t="e">
        <f t="shared" ref="M17" si="38">M15-M16</f>
        <v>#REF!</v>
      </c>
      <c r="N17" s="390" t="e">
        <f t="shared" ref="N17" si="39">N15-N16</f>
        <v>#REF!</v>
      </c>
      <c r="O17" s="390" t="e">
        <f t="shared" ref="O17" si="40">O15-O16</f>
        <v>#REF!</v>
      </c>
      <c r="P17" s="390" t="e">
        <f t="shared" ref="P17" si="41">P15-P16</f>
        <v>#REF!</v>
      </c>
      <c r="Q17" s="425"/>
      <c r="R17" s="386" t="e">
        <f t="shared" si="0"/>
        <v>#REF!</v>
      </c>
      <c r="S17" s="386" t="e">
        <f t="shared" si="1"/>
        <v>#REF!</v>
      </c>
      <c r="T17" s="401"/>
      <c r="U17" s="387" t="e">
        <f t="shared" si="2"/>
        <v>#REF!</v>
      </c>
      <c r="V17" s="387" t="e">
        <f t="shared" si="3"/>
        <v>#REF!</v>
      </c>
      <c r="W17" s="391" t="e">
        <f t="shared" si="11"/>
        <v>#REF!</v>
      </c>
      <c r="X17" s="391" t="e">
        <f t="shared" si="12"/>
        <v>#REF!</v>
      </c>
      <c r="Y17" s="225"/>
      <c r="Z17" s="390" t="e">
        <f t="shared" ref="Z17:AK17" si="42">Z15-Z16</f>
        <v>#REF!</v>
      </c>
      <c r="AA17" s="390" t="e">
        <f t="shared" si="42"/>
        <v>#REF!</v>
      </c>
      <c r="AB17" s="390" t="e">
        <f t="shared" si="42"/>
        <v>#REF!</v>
      </c>
      <c r="AC17" s="390" t="e">
        <f t="shared" si="42"/>
        <v>#REF!</v>
      </c>
      <c r="AD17" s="390" t="e">
        <f t="shared" si="42"/>
        <v>#REF!</v>
      </c>
      <c r="AE17" s="390" t="e">
        <f t="shared" si="42"/>
        <v>#REF!</v>
      </c>
      <c r="AF17" s="390" t="e">
        <f t="shared" si="42"/>
        <v>#REF!</v>
      </c>
      <c r="AG17" s="390" t="e">
        <f t="shared" si="42"/>
        <v>#REF!</v>
      </c>
      <c r="AH17" s="390" t="e">
        <f t="shared" si="42"/>
        <v>#REF!</v>
      </c>
      <c r="AI17" s="390" t="e">
        <f t="shared" si="42"/>
        <v>#REF!</v>
      </c>
      <c r="AJ17" s="390" t="e">
        <f t="shared" si="42"/>
        <v>#REF!</v>
      </c>
      <c r="AK17" s="390" t="e">
        <f t="shared" si="42"/>
        <v>#REF!</v>
      </c>
      <c r="AL17" s="425"/>
      <c r="AM17" s="386" t="e">
        <f t="shared" si="4"/>
        <v>#REF!</v>
      </c>
      <c r="AN17" s="386" t="e">
        <f t="shared" si="5"/>
        <v>#REF!</v>
      </c>
      <c r="AO17" s="401"/>
      <c r="AP17" s="387" t="e">
        <f t="shared" si="10"/>
        <v>#REF!</v>
      </c>
      <c r="AQ17" s="387" t="e">
        <f t="shared" si="6"/>
        <v>#REF!</v>
      </c>
      <c r="AR17" s="391" t="e">
        <f t="shared" si="13"/>
        <v>#REF!</v>
      </c>
      <c r="AS17" s="391" t="e">
        <f t="shared" si="14"/>
        <v>#REF!</v>
      </c>
    </row>
    <row r="18" spans="1:51" x14ac:dyDescent="0.2">
      <c r="A18" s="717" t="s">
        <v>82</v>
      </c>
      <c r="B18" s="717" t="s">
        <v>132</v>
      </c>
      <c r="C18" s="717" t="s">
        <v>231</v>
      </c>
      <c r="D18" s="411" t="s">
        <v>228</v>
      </c>
      <c r="E18" s="380" t="e">
        <f>#REF!</f>
        <v>#REF!</v>
      </c>
      <c r="F18" s="380" t="e">
        <f>#REF!</f>
        <v>#REF!</v>
      </c>
      <c r="G18" s="380" t="e">
        <f>#REF!</f>
        <v>#REF!</v>
      </c>
      <c r="H18" s="380" t="e">
        <f>#REF!</f>
        <v>#REF!</v>
      </c>
      <c r="I18" s="380" t="e">
        <f>#REF!</f>
        <v>#REF!</v>
      </c>
      <c r="J18" s="380" t="e">
        <f>#REF!</f>
        <v>#REF!</v>
      </c>
      <c r="K18" s="380" t="e">
        <f>#REF!</f>
        <v>#REF!</v>
      </c>
      <c r="L18" s="380" t="e">
        <f>#REF!</f>
        <v>#REF!</v>
      </c>
      <c r="M18" s="380" t="e">
        <f>#REF!</f>
        <v>#REF!</v>
      </c>
      <c r="N18" s="380" t="e">
        <f>#REF!</f>
        <v>#REF!</v>
      </c>
      <c r="O18" s="380" t="e">
        <f>#REF!</f>
        <v>#REF!</v>
      </c>
      <c r="P18" s="380" t="e">
        <f>#REF!</f>
        <v>#REF!</v>
      </c>
      <c r="Q18" s="426"/>
      <c r="R18" s="430" t="e">
        <f t="shared" si="0"/>
        <v>#REF!</v>
      </c>
      <c r="S18" s="430" t="e">
        <f t="shared" si="1"/>
        <v>#REF!</v>
      </c>
      <c r="T18" s="402"/>
      <c r="U18" s="421" t="e">
        <f t="shared" si="2"/>
        <v>#REF!</v>
      </c>
      <c r="V18" s="421" t="e">
        <f t="shared" si="3"/>
        <v>#REF!</v>
      </c>
      <c r="W18" s="381" t="e">
        <f t="shared" si="11"/>
        <v>#REF!</v>
      </c>
      <c r="X18" s="381" t="e">
        <f t="shared" si="12"/>
        <v>#REF!</v>
      </c>
      <c r="Y18" s="225"/>
      <c r="Z18" s="380" t="e">
        <f>#REF!</f>
        <v>#REF!</v>
      </c>
      <c r="AA18" s="380" t="e">
        <f>#REF!</f>
        <v>#REF!</v>
      </c>
      <c r="AB18" s="380" t="e">
        <f>#REF!</f>
        <v>#REF!</v>
      </c>
      <c r="AC18" s="380" t="e">
        <f>#REF!</f>
        <v>#REF!</v>
      </c>
      <c r="AD18" s="380" t="e">
        <f>#REF!</f>
        <v>#REF!</v>
      </c>
      <c r="AE18" s="380" t="e">
        <f>#REF!</f>
        <v>#REF!</v>
      </c>
      <c r="AF18" s="380" t="e">
        <f>#REF!</f>
        <v>#REF!</v>
      </c>
      <c r="AG18" s="380" t="e">
        <f>#REF!</f>
        <v>#REF!</v>
      </c>
      <c r="AH18" s="380" t="e">
        <f>#REF!</f>
        <v>#REF!</v>
      </c>
      <c r="AI18" s="380" t="e">
        <f>#REF!</f>
        <v>#REF!</v>
      </c>
      <c r="AJ18" s="380" t="e">
        <f>#REF!</f>
        <v>#REF!</v>
      </c>
      <c r="AK18" s="380" t="e">
        <f>#REF!</f>
        <v>#REF!</v>
      </c>
      <c r="AL18" s="426"/>
      <c r="AM18" s="430" t="e">
        <f t="shared" si="4"/>
        <v>#REF!</v>
      </c>
      <c r="AN18" s="430" t="e">
        <f t="shared" si="5"/>
        <v>#REF!</v>
      </c>
      <c r="AO18" s="402"/>
      <c r="AP18" s="421" t="e">
        <f t="shared" si="10"/>
        <v>#REF!</v>
      </c>
      <c r="AQ18" s="421" t="e">
        <f t="shared" si="6"/>
        <v>#REF!</v>
      </c>
      <c r="AR18" s="381" t="e">
        <f t="shared" si="13"/>
        <v>#REF!</v>
      </c>
      <c r="AS18" s="381" t="e">
        <f t="shared" si="14"/>
        <v>#REF!</v>
      </c>
      <c r="AT18" s="195" t="e">
        <f>SUM(AP18:AS18)</f>
        <v>#REF!</v>
      </c>
      <c r="AV18" t="s">
        <v>75</v>
      </c>
      <c r="AW18" t="s">
        <v>232</v>
      </c>
      <c r="AX18" t="s">
        <v>233</v>
      </c>
      <c r="AY18" t="s">
        <v>234</v>
      </c>
    </row>
    <row r="19" spans="1:51" x14ac:dyDescent="0.2">
      <c r="A19" s="718"/>
      <c r="B19" s="718"/>
      <c r="C19" s="718"/>
      <c r="D19" s="412" t="s">
        <v>229</v>
      </c>
      <c r="E19" s="382">
        <f>SUMIF('Client Level Revenue Goals'!$A$2:$A$34,'DSS Revenue by Client '!$A18,'Client Level Revenue Goals'!$P$2:$P$34)/3</f>
        <v>40000</v>
      </c>
      <c r="F19" s="382">
        <f>SUMIF('Client Level Revenue Goals'!$A$2:$A$34,'DSS Revenue by Client '!$A18,'Client Level Revenue Goals'!$P$2:$P$34)/3</f>
        <v>40000</v>
      </c>
      <c r="G19" s="382">
        <f>SUMIF('Client Level Revenue Goals'!$A$2:$A$34,'DSS Revenue by Client '!$A18,'Client Level Revenue Goals'!$P$2:$P$34)/3</f>
        <v>40000</v>
      </c>
      <c r="H19" s="382">
        <f>SUMIF('Client Level Revenue Goals'!$A$2:$A$34,'DSS Revenue by Client '!$A18,'Client Level Revenue Goals'!$P$2:$P$34)/3</f>
        <v>40000</v>
      </c>
      <c r="I19" s="382">
        <f>SUMIF('Client Level Revenue Goals'!$A$2:$A$34,'DSS Revenue by Client '!$A18,'Client Level Revenue Goals'!$P$2:$P$34)/3</f>
        <v>40000</v>
      </c>
      <c r="J19" s="382">
        <f>SUMIF('Client Level Revenue Goals'!$A$2:$A$34,'DSS Revenue by Client '!$A18,'Client Level Revenue Goals'!$P$2:$P$34)/3</f>
        <v>40000</v>
      </c>
      <c r="K19" s="382">
        <f>SUMIF('Client Level Revenue Goals'!$A$2:$A$34,'DSS Revenue by Client '!$A18,'Client Level Revenue Goals'!$P$2:$P$34)/3</f>
        <v>40000</v>
      </c>
      <c r="L19" s="382">
        <f>SUMIF('Client Level Revenue Goals'!$A$2:$A$34,'DSS Revenue by Client '!$A18,'Client Level Revenue Goals'!$P$2:$P$34)/3</f>
        <v>40000</v>
      </c>
      <c r="M19" s="382">
        <f>SUMIF('Client Level Revenue Goals'!$A$2:$A$34,'DSS Revenue by Client '!$A18,'Client Level Revenue Goals'!$P$2:$P$34)/3</f>
        <v>40000</v>
      </c>
      <c r="N19" s="382">
        <f>SUMIF('Client Level Revenue Goals'!$A$2:$A$34,'DSS Revenue by Client '!$A18,'Client Level Revenue Goals'!$Q$2:$Q$34)/3</f>
        <v>100000</v>
      </c>
      <c r="O19" s="382">
        <f>SUMIF('Client Level Revenue Goals'!$A$2:$A$34,'DSS Revenue by Client '!$A18,'Client Level Revenue Goals'!$Q$2:$Q$34)/3</f>
        <v>100000</v>
      </c>
      <c r="P19" s="382">
        <f>SUMIF('Client Level Revenue Goals'!$A$2:$A$34,'DSS Revenue by Client '!$A18,'Client Level Revenue Goals'!$Q$2:$Q$34)/3</f>
        <v>100000</v>
      </c>
      <c r="Q19" s="427"/>
      <c r="R19" s="430">
        <f t="shared" si="0"/>
        <v>240000</v>
      </c>
      <c r="S19" s="430">
        <f t="shared" si="1"/>
        <v>420000</v>
      </c>
      <c r="T19" s="403"/>
      <c r="U19" s="421">
        <f t="shared" si="2"/>
        <v>120000</v>
      </c>
      <c r="V19" s="421">
        <f t="shared" si="3"/>
        <v>120000</v>
      </c>
      <c r="W19" s="383">
        <f t="shared" si="11"/>
        <v>120000</v>
      </c>
      <c r="X19" s="383">
        <f t="shared" si="12"/>
        <v>300000</v>
      </c>
      <c r="Y19" s="225"/>
      <c r="Z19" s="382">
        <f>SUMIF('Client Level Revenue Goals'!$A$2:$A$34,'DSS Revenue by Client '!$A18,'Client Level Revenue Goals'!$P$2:$P$34)/3</f>
        <v>40000</v>
      </c>
      <c r="AA19" s="382">
        <f>SUMIF('Client Level Revenue Goals'!$A$2:$A$34,'DSS Revenue by Client '!$A18,'Client Level Revenue Goals'!$P$2:$P$34)/3</f>
        <v>40000</v>
      </c>
      <c r="AB19" s="382">
        <f>SUMIF('Client Level Revenue Goals'!$A$2:$A$34,'DSS Revenue by Client '!$A18,'Client Level Revenue Goals'!$P$2:$P$34)/3</f>
        <v>40000</v>
      </c>
      <c r="AC19" s="382">
        <f>SUMIF('Client Level Revenue Goals'!$A$2:$A$34,'DSS Revenue by Client '!$A18,'Client Level Revenue Goals'!$P$2:$P$34)/3</f>
        <v>40000</v>
      </c>
      <c r="AD19" s="382">
        <f>SUMIF('Client Level Revenue Goals'!$A$2:$A$34,'DSS Revenue by Client '!$A18,'Client Level Revenue Goals'!$P$2:$P$34)/3</f>
        <v>40000</v>
      </c>
      <c r="AE19" s="382">
        <f>SUMIF('Client Level Revenue Goals'!$A$2:$A$34,'DSS Revenue by Client '!$A18,'Client Level Revenue Goals'!$P$2:$P$34)/3</f>
        <v>40000</v>
      </c>
      <c r="AF19" s="382">
        <f>SUMIF('Client Level Revenue Goals'!$A$2:$A$34,'DSS Revenue by Client '!$A18,'Client Level Revenue Goals'!$P$2:$P$34)/3</f>
        <v>40000</v>
      </c>
      <c r="AG19" s="382">
        <f>SUMIF('Client Level Revenue Goals'!$A$2:$A$34,'DSS Revenue by Client '!$A18,'Client Level Revenue Goals'!$P$2:$P$34)/3</f>
        <v>40000</v>
      </c>
      <c r="AH19" s="382">
        <f>SUMIF('Client Level Revenue Goals'!$A$2:$A$34,'DSS Revenue by Client '!$A18,'Client Level Revenue Goals'!$P$2:$P$34)/3</f>
        <v>40000</v>
      </c>
      <c r="AI19" s="382">
        <f>SUMIF('Client Level Revenue Goals'!$A$2:$A$34,'DSS Revenue by Client '!$A18,'Client Level Revenue Goals'!$Q$2:$Q$34)/3</f>
        <v>100000</v>
      </c>
      <c r="AJ19" s="382">
        <f>SUMIF('Client Level Revenue Goals'!$A$2:$A$34,'DSS Revenue by Client '!$A18,'Client Level Revenue Goals'!$Q$2:$Q$34)/3</f>
        <v>100000</v>
      </c>
      <c r="AK19" s="382">
        <f>SUMIF('Client Level Revenue Goals'!$A$2:$A$34,'DSS Revenue by Client '!$A18,'Client Level Revenue Goals'!$Q$2:$Q$34)/3</f>
        <v>100000</v>
      </c>
      <c r="AL19" s="427"/>
      <c r="AM19" s="430">
        <f t="shared" si="4"/>
        <v>240000</v>
      </c>
      <c r="AN19" s="430">
        <f t="shared" si="5"/>
        <v>420000</v>
      </c>
      <c r="AO19" s="403"/>
      <c r="AP19" s="421">
        <f t="shared" si="10"/>
        <v>120000</v>
      </c>
      <c r="AQ19" s="421">
        <f t="shared" si="6"/>
        <v>120000</v>
      </c>
      <c r="AR19" s="383">
        <f t="shared" si="13"/>
        <v>120000</v>
      </c>
      <c r="AS19" s="383">
        <f t="shared" si="14"/>
        <v>300000</v>
      </c>
      <c r="AV19" t="s">
        <v>78</v>
      </c>
      <c r="AW19" s="195">
        <v>5607705.0250000004</v>
      </c>
      <c r="AX19" t="s">
        <v>143</v>
      </c>
      <c r="AY19" t="s">
        <v>235</v>
      </c>
    </row>
    <row r="20" spans="1:51" x14ac:dyDescent="0.2">
      <c r="A20" s="719"/>
      <c r="B20" s="719"/>
      <c r="C20" s="719"/>
      <c r="D20" s="413" t="s">
        <v>230</v>
      </c>
      <c r="E20" s="390" t="e">
        <f t="shared" ref="E20:K20" si="43">E18-E19</f>
        <v>#REF!</v>
      </c>
      <c r="F20" s="390" t="e">
        <f t="shared" si="43"/>
        <v>#REF!</v>
      </c>
      <c r="G20" s="390" t="e">
        <f t="shared" si="43"/>
        <v>#REF!</v>
      </c>
      <c r="H20" s="390" t="e">
        <f t="shared" si="43"/>
        <v>#REF!</v>
      </c>
      <c r="I20" s="390" t="e">
        <f t="shared" si="43"/>
        <v>#REF!</v>
      </c>
      <c r="J20" s="390" t="e">
        <f t="shared" si="43"/>
        <v>#REF!</v>
      </c>
      <c r="K20" s="390" t="e">
        <f t="shared" si="43"/>
        <v>#REF!</v>
      </c>
      <c r="L20" s="390" t="e">
        <f t="shared" ref="L20" si="44">L18-L19</f>
        <v>#REF!</v>
      </c>
      <c r="M20" s="390" t="e">
        <f t="shared" ref="M20" si="45">M18-M19</f>
        <v>#REF!</v>
      </c>
      <c r="N20" s="390" t="e">
        <f t="shared" ref="N20" si="46">N18-N19</f>
        <v>#REF!</v>
      </c>
      <c r="O20" s="390" t="e">
        <f t="shared" ref="O20" si="47">O18-O19</f>
        <v>#REF!</v>
      </c>
      <c r="P20" s="390" t="e">
        <f t="shared" ref="P20" si="48">P18-P19</f>
        <v>#REF!</v>
      </c>
      <c r="Q20" s="425"/>
      <c r="R20" s="386" t="e">
        <f t="shared" si="0"/>
        <v>#REF!</v>
      </c>
      <c r="S20" s="450" t="e">
        <f t="shared" si="1"/>
        <v>#REF!</v>
      </c>
      <c r="T20" s="401"/>
      <c r="U20" s="387" t="e">
        <f t="shared" si="2"/>
        <v>#REF!</v>
      </c>
      <c r="V20" s="387" t="e">
        <f t="shared" si="3"/>
        <v>#REF!</v>
      </c>
      <c r="W20" s="453" t="e">
        <f t="shared" si="11"/>
        <v>#REF!</v>
      </c>
      <c r="X20" s="453" t="e">
        <f t="shared" si="12"/>
        <v>#REF!</v>
      </c>
      <c r="Y20" s="225"/>
      <c r="Z20" s="449" t="e">
        <f t="shared" ref="Z20:AK20" si="49">Z18-Z19</f>
        <v>#REF!</v>
      </c>
      <c r="AA20" s="449" t="e">
        <f t="shared" si="49"/>
        <v>#REF!</v>
      </c>
      <c r="AB20" s="449" t="e">
        <f t="shared" si="49"/>
        <v>#REF!</v>
      </c>
      <c r="AC20" s="449" t="e">
        <f t="shared" si="49"/>
        <v>#REF!</v>
      </c>
      <c r="AD20" s="449" t="e">
        <f t="shared" si="49"/>
        <v>#REF!</v>
      </c>
      <c r="AE20" s="449" t="e">
        <f t="shared" si="49"/>
        <v>#REF!</v>
      </c>
      <c r="AF20" s="449" t="e">
        <f t="shared" si="49"/>
        <v>#REF!</v>
      </c>
      <c r="AG20" s="449" t="e">
        <f t="shared" si="49"/>
        <v>#REF!</v>
      </c>
      <c r="AH20" s="449" t="e">
        <f t="shared" si="49"/>
        <v>#REF!</v>
      </c>
      <c r="AI20" s="449" t="e">
        <f t="shared" si="49"/>
        <v>#REF!</v>
      </c>
      <c r="AJ20" s="449" t="e">
        <f t="shared" si="49"/>
        <v>#REF!</v>
      </c>
      <c r="AK20" s="449" t="e">
        <f t="shared" si="49"/>
        <v>#REF!</v>
      </c>
      <c r="AL20" s="425"/>
      <c r="AM20" s="450" t="e">
        <f t="shared" si="4"/>
        <v>#REF!</v>
      </c>
      <c r="AN20" s="450" t="e">
        <f t="shared" si="5"/>
        <v>#REF!</v>
      </c>
      <c r="AO20" s="401"/>
      <c r="AP20" s="452" t="e">
        <f t="shared" si="10"/>
        <v>#REF!</v>
      </c>
      <c r="AQ20" s="452" t="e">
        <f t="shared" si="6"/>
        <v>#REF!</v>
      </c>
      <c r="AR20" s="453" t="e">
        <f t="shared" si="13"/>
        <v>#REF!</v>
      </c>
      <c r="AS20" s="453" t="e">
        <f t="shared" si="14"/>
        <v>#REF!</v>
      </c>
      <c r="AV20" t="s">
        <v>80</v>
      </c>
      <c r="AW20" s="195">
        <v>3330108</v>
      </c>
      <c r="AX20" t="s">
        <v>128</v>
      </c>
      <c r="AY20" t="s">
        <v>236</v>
      </c>
    </row>
    <row r="21" spans="1:51" x14ac:dyDescent="0.2">
      <c r="A21" s="714" t="s">
        <v>237</v>
      </c>
      <c r="B21" s="714" t="s">
        <v>131</v>
      </c>
      <c r="C21" s="714" t="s">
        <v>131</v>
      </c>
      <c r="D21" s="414" t="s">
        <v>228</v>
      </c>
      <c r="E21" s="392" t="e">
        <f>#REF!</f>
        <v>#REF!</v>
      </c>
      <c r="F21" s="392" t="e">
        <f>#REF!</f>
        <v>#REF!</v>
      </c>
      <c r="G21" s="392" t="e">
        <f>#REF!</f>
        <v>#REF!</v>
      </c>
      <c r="H21" s="392" t="e">
        <f>#REF!</f>
        <v>#REF!</v>
      </c>
      <c r="I21" s="392" t="e">
        <f>#REF!</f>
        <v>#REF!</v>
      </c>
      <c r="J21" s="392" t="e">
        <f>#REF!</f>
        <v>#REF!</v>
      </c>
      <c r="K21" s="392" t="e">
        <f>#REF!</f>
        <v>#REF!</v>
      </c>
      <c r="L21" s="392" t="e">
        <f>#REF!</f>
        <v>#REF!</v>
      </c>
      <c r="M21" s="392" t="e">
        <f>#REF!</f>
        <v>#REF!</v>
      </c>
      <c r="N21" s="392" t="e">
        <f>#REF!</f>
        <v>#REF!</v>
      </c>
      <c r="O21" s="392" t="e">
        <f>#REF!</f>
        <v>#REF!</v>
      </c>
      <c r="P21" s="392" t="e">
        <f>#REF!</f>
        <v>#REF!</v>
      </c>
      <c r="Q21" s="426"/>
      <c r="R21" s="386" t="e">
        <f t="shared" si="0"/>
        <v>#REF!</v>
      </c>
      <c r="S21" s="386" t="e">
        <f t="shared" si="1"/>
        <v>#REF!</v>
      </c>
      <c r="T21" s="402"/>
      <c r="U21" s="387" t="e">
        <f t="shared" si="2"/>
        <v>#REF!</v>
      </c>
      <c r="V21" s="387" t="e">
        <f t="shared" si="3"/>
        <v>#REF!</v>
      </c>
      <c r="W21" s="393" t="e">
        <f t="shared" si="11"/>
        <v>#REF!</v>
      </c>
      <c r="X21" s="393" t="e">
        <f t="shared" si="12"/>
        <v>#REF!</v>
      </c>
      <c r="Y21" s="225"/>
      <c r="Z21" s="392" t="e">
        <f>#REF!</f>
        <v>#REF!</v>
      </c>
      <c r="AA21" s="392" t="e">
        <f>#REF!</f>
        <v>#REF!</v>
      </c>
      <c r="AB21" s="392" t="e">
        <f>#REF!</f>
        <v>#REF!</v>
      </c>
      <c r="AC21" s="392" t="e">
        <f>#REF!</f>
        <v>#REF!</v>
      </c>
      <c r="AD21" s="392" t="e">
        <f>#REF!</f>
        <v>#REF!</v>
      </c>
      <c r="AE21" s="392" t="e">
        <f>#REF!</f>
        <v>#REF!</v>
      </c>
      <c r="AF21" s="392" t="e">
        <f>#REF!</f>
        <v>#REF!</v>
      </c>
      <c r="AG21" s="392" t="e">
        <f>#REF!</f>
        <v>#REF!</v>
      </c>
      <c r="AH21" s="392" t="e">
        <f>#REF!</f>
        <v>#REF!</v>
      </c>
      <c r="AI21" s="392" t="e">
        <f>#REF!</f>
        <v>#REF!</v>
      </c>
      <c r="AJ21" s="392" t="e">
        <f>#REF!</f>
        <v>#REF!</v>
      </c>
      <c r="AK21" s="392" t="e">
        <f>#REF!</f>
        <v>#REF!</v>
      </c>
      <c r="AL21" s="426"/>
      <c r="AM21" s="386" t="e">
        <f t="shared" si="4"/>
        <v>#REF!</v>
      </c>
      <c r="AN21" s="386" t="e">
        <f t="shared" si="5"/>
        <v>#REF!</v>
      </c>
      <c r="AO21" s="402"/>
      <c r="AP21" s="387" t="e">
        <f t="shared" si="10"/>
        <v>#REF!</v>
      </c>
      <c r="AQ21" s="387" t="e">
        <f t="shared" si="6"/>
        <v>#REF!</v>
      </c>
      <c r="AR21" s="393" t="e">
        <f t="shared" si="13"/>
        <v>#REF!</v>
      </c>
      <c r="AS21" s="393" t="e">
        <f t="shared" si="14"/>
        <v>#REF!</v>
      </c>
      <c r="AT21" s="195" t="e">
        <f>SUM(AP21:AS21)</f>
        <v>#REF!</v>
      </c>
      <c r="AV21" t="s">
        <v>82</v>
      </c>
      <c r="AW21" s="195">
        <v>1503760</v>
      </c>
      <c r="AX21" t="s">
        <v>132</v>
      </c>
      <c r="AY21" t="s">
        <v>236</v>
      </c>
    </row>
    <row r="22" spans="1:51" x14ac:dyDescent="0.2">
      <c r="A22" s="715"/>
      <c r="B22" s="715"/>
      <c r="C22" s="715"/>
      <c r="D22" s="415" t="s">
        <v>229</v>
      </c>
      <c r="E22" s="394">
        <f>SUMIF('Client Level Revenue Goals'!$A$2:$A$34,'DSS Revenue by Client '!$A21,'Client Level Revenue Goals'!$P$2:$P$34)/3</f>
        <v>62500</v>
      </c>
      <c r="F22" s="394">
        <f>SUMIF('Client Level Revenue Goals'!$A$2:$A$34,'DSS Revenue by Client '!$A21,'Client Level Revenue Goals'!$P$2:$P$34)/3</f>
        <v>62500</v>
      </c>
      <c r="G22" s="394">
        <f>SUMIF('Client Level Revenue Goals'!$A$2:$A$34,'DSS Revenue by Client '!$A21,'Client Level Revenue Goals'!$P$2:$P$34)/3</f>
        <v>62500</v>
      </c>
      <c r="H22" s="394">
        <f>SUMIF('Client Level Revenue Goals'!$A$2:$A$34,'DSS Revenue by Client '!$A21,'Client Level Revenue Goals'!$P$2:$P$34)/3</f>
        <v>62500</v>
      </c>
      <c r="I22" s="394">
        <f>SUMIF('Client Level Revenue Goals'!$A$2:$A$34,'DSS Revenue by Client '!$A21,'Client Level Revenue Goals'!$P$2:$P$34)/3</f>
        <v>62500</v>
      </c>
      <c r="J22" s="394">
        <f>SUMIF('Client Level Revenue Goals'!$A$2:$A$34,'DSS Revenue by Client '!$A21,'Client Level Revenue Goals'!$P$2:$P$34)/3</f>
        <v>62500</v>
      </c>
      <c r="K22" s="394">
        <f>SUMIF('Client Level Revenue Goals'!$A$2:$A$34,'DSS Revenue by Client '!$A21,'Client Level Revenue Goals'!$P$2:$P$34)/3</f>
        <v>62500</v>
      </c>
      <c r="L22" s="394">
        <f>SUMIF('Client Level Revenue Goals'!$A$2:$A$34,'DSS Revenue by Client '!$A21,'Client Level Revenue Goals'!$P$2:$P$34)/3</f>
        <v>62500</v>
      </c>
      <c r="M22" s="394">
        <f>SUMIF('Client Level Revenue Goals'!$A$2:$A$34,'DSS Revenue by Client '!$A21,'Client Level Revenue Goals'!$P$2:$P$34)/3</f>
        <v>62500</v>
      </c>
      <c r="N22" s="394">
        <f>SUMIF('Client Level Revenue Goals'!$A$2:$A$34,'DSS Revenue by Client '!$A21,'Client Level Revenue Goals'!$Q$2:$Q$34)/3</f>
        <v>62500</v>
      </c>
      <c r="O22" s="394">
        <f>SUMIF('Client Level Revenue Goals'!$A$2:$A$34,'DSS Revenue by Client '!$A21,'Client Level Revenue Goals'!$Q$2:$Q$34)/3</f>
        <v>62500</v>
      </c>
      <c r="P22" s="394">
        <f>SUMIF('Client Level Revenue Goals'!$A$2:$A$34,'DSS Revenue by Client '!$A21,'Client Level Revenue Goals'!$Q$2:$Q$34)/3</f>
        <v>62500</v>
      </c>
      <c r="Q22" s="427"/>
      <c r="R22" s="386">
        <f t="shared" si="0"/>
        <v>375000</v>
      </c>
      <c r="S22" s="386">
        <f t="shared" si="1"/>
        <v>375000</v>
      </c>
      <c r="T22" s="403"/>
      <c r="U22" s="387">
        <f t="shared" si="2"/>
        <v>187500</v>
      </c>
      <c r="V22" s="387">
        <f t="shared" si="3"/>
        <v>187500</v>
      </c>
      <c r="W22" s="395">
        <f t="shared" si="11"/>
        <v>187500</v>
      </c>
      <c r="X22" s="395">
        <f t="shared" si="12"/>
        <v>187500</v>
      </c>
      <c r="Y22" s="225"/>
      <c r="Z22" s="394">
        <f>SUMIF('Client Level Revenue Goals'!$A$2:$A$34,'DSS Revenue by Client '!$A21,'Client Level Revenue Goals'!$P$2:$P$34)/3</f>
        <v>62500</v>
      </c>
      <c r="AA22" s="394">
        <f>SUMIF('Client Level Revenue Goals'!$A$2:$A$34,'DSS Revenue by Client '!$A21,'Client Level Revenue Goals'!$P$2:$P$34)/3</f>
        <v>62500</v>
      </c>
      <c r="AB22" s="394">
        <f>SUMIF('Client Level Revenue Goals'!$A$2:$A$34,'DSS Revenue by Client '!$A21,'Client Level Revenue Goals'!$P$2:$P$34)/3</f>
        <v>62500</v>
      </c>
      <c r="AC22" s="394">
        <f>SUMIF('Client Level Revenue Goals'!$A$2:$A$34,'DSS Revenue by Client '!$A21,'Client Level Revenue Goals'!$P$2:$P$34)/3</f>
        <v>62500</v>
      </c>
      <c r="AD22" s="394">
        <f>SUMIF('Client Level Revenue Goals'!$A$2:$A$34,'DSS Revenue by Client '!$A21,'Client Level Revenue Goals'!$P$2:$P$34)/3</f>
        <v>62500</v>
      </c>
      <c r="AE22" s="394">
        <f>SUMIF('Client Level Revenue Goals'!$A$2:$A$34,'DSS Revenue by Client '!$A21,'Client Level Revenue Goals'!$P$2:$P$34)/3</f>
        <v>62500</v>
      </c>
      <c r="AF22" s="394">
        <f>SUMIF('Client Level Revenue Goals'!$A$2:$A$34,'DSS Revenue by Client '!$A21,'Client Level Revenue Goals'!$P$2:$P$34)/3</f>
        <v>62500</v>
      </c>
      <c r="AG22" s="394">
        <f>SUMIF('Client Level Revenue Goals'!$A$2:$A$34,'DSS Revenue by Client '!$A21,'Client Level Revenue Goals'!$P$2:$P$34)/3</f>
        <v>62500</v>
      </c>
      <c r="AH22" s="394">
        <f>SUMIF('Client Level Revenue Goals'!$A$2:$A$34,'DSS Revenue by Client '!$A21,'Client Level Revenue Goals'!$P$2:$P$34)/3</f>
        <v>62500</v>
      </c>
      <c r="AI22" s="394">
        <f>SUMIF('Client Level Revenue Goals'!$A$2:$A$34,'DSS Revenue by Client '!$A21,'Client Level Revenue Goals'!$Q$2:$Q$34)/3</f>
        <v>62500</v>
      </c>
      <c r="AJ22" s="394">
        <f>SUMIF('Client Level Revenue Goals'!$A$2:$A$34,'DSS Revenue by Client '!$A21,'Client Level Revenue Goals'!$Q$2:$Q$34)/3</f>
        <v>62500</v>
      </c>
      <c r="AK22" s="394">
        <f>SUMIF('Client Level Revenue Goals'!$A$2:$A$34,'DSS Revenue by Client '!$A21,'Client Level Revenue Goals'!$Q$2:$Q$34)/3</f>
        <v>62500</v>
      </c>
      <c r="AL22" s="427"/>
      <c r="AM22" s="386">
        <f t="shared" si="4"/>
        <v>375000</v>
      </c>
      <c r="AN22" s="386">
        <f t="shared" si="5"/>
        <v>375000</v>
      </c>
      <c r="AO22" s="403"/>
      <c r="AP22" s="387">
        <f t="shared" si="10"/>
        <v>187500</v>
      </c>
      <c r="AQ22" s="387">
        <f t="shared" si="6"/>
        <v>187500</v>
      </c>
      <c r="AR22" s="395">
        <f t="shared" si="13"/>
        <v>187500</v>
      </c>
      <c r="AS22" s="395">
        <f t="shared" si="14"/>
        <v>187500</v>
      </c>
      <c r="AV22" t="s">
        <v>86</v>
      </c>
      <c r="AW22" s="195">
        <v>1192639.96</v>
      </c>
      <c r="AX22" t="s">
        <v>131</v>
      </c>
      <c r="AY22" t="s">
        <v>236</v>
      </c>
    </row>
    <row r="23" spans="1:51" x14ac:dyDescent="0.2">
      <c r="A23" s="716"/>
      <c r="B23" s="716"/>
      <c r="C23" s="716"/>
      <c r="D23" s="416" t="s">
        <v>230</v>
      </c>
      <c r="E23" s="390" t="e">
        <f t="shared" ref="E23:K23" si="50">E21-E22</f>
        <v>#REF!</v>
      </c>
      <c r="F23" s="390" t="e">
        <f t="shared" si="50"/>
        <v>#REF!</v>
      </c>
      <c r="G23" s="390" t="e">
        <f t="shared" si="50"/>
        <v>#REF!</v>
      </c>
      <c r="H23" s="390" t="e">
        <f t="shared" si="50"/>
        <v>#REF!</v>
      </c>
      <c r="I23" s="390" t="e">
        <f t="shared" si="50"/>
        <v>#REF!</v>
      </c>
      <c r="J23" s="390" t="e">
        <f t="shared" si="50"/>
        <v>#REF!</v>
      </c>
      <c r="K23" s="390" t="e">
        <f t="shared" si="50"/>
        <v>#REF!</v>
      </c>
      <c r="L23" s="390" t="e">
        <f t="shared" ref="L23" si="51">L21-L22</f>
        <v>#REF!</v>
      </c>
      <c r="M23" s="390" t="e">
        <f t="shared" ref="M23" si="52">M21-M22</f>
        <v>#REF!</v>
      </c>
      <c r="N23" s="390" t="e">
        <f t="shared" ref="N23" si="53">N21-N22</f>
        <v>#REF!</v>
      </c>
      <c r="O23" s="390" t="e">
        <f t="shared" ref="O23" si="54">O21-O22</f>
        <v>#REF!</v>
      </c>
      <c r="P23" s="390" t="e">
        <f t="shared" ref="P23" si="55">P21-P22</f>
        <v>#REF!</v>
      </c>
      <c r="Q23" s="425"/>
      <c r="R23" s="386" t="e">
        <f t="shared" si="0"/>
        <v>#REF!</v>
      </c>
      <c r="S23" s="386" t="e">
        <f t="shared" si="1"/>
        <v>#REF!</v>
      </c>
      <c r="T23" s="401"/>
      <c r="U23" s="387" t="e">
        <f t="shared" si="2"/>
        <v>#REF!</v>
      </c>
      <c r="V23" s="387" t="e">
        <f t="shared" si="3"/>
        <v>#REF!</v>
      </c>
      <c r="W23" s="391" t="e">
        <f t="shared" si="11"/>
        <v>#REF!</v>
      </c>
      <c r="X23" s="391" t="e">
        <f t="shared" si="12"/>
        <v>#REF!</v>
      </c>
      <c r="Y23" s="225"/>
      <c r="Z23" s="390" t="e">
        <f t="shared" ref="Z23:AK23" si="56">Z21-Z22</f>
        <v>#REF!</v>
      </c>
      <c r="AA23" s="390" t="e">
        <f t="shared" si="56"/>
        <v>#REF!</v>
      </c>
      <c r="AB23" s="390" t="e">
        <f t="shared" si="56"/>
        <v>#REF!</v>
      </c>
      <c r="AC23" s="390" t="e">
        <f t="shared" si="56"/>
        <v>#REF!</v>
      </c>
      <c r="AD23" s="390" t="e">
        <f t="shared" si="56"/>
        <v>#REF!</v>
      </c>
      <c r="AE23" s="390" t="e">
        <f t="shared" si="56"/>
        <v>#REF!</v>
      </c>
      <c r="AF23" s="390" t="e">
        <f t="shared" si="56"/>
        <v>#REF!</v>
      </c>
      <c r="AG23" s="390" t="e">
        <f t="shared" si="56"/>
        <v>#REF!</v>
      </c>
      <c r="AH23" s="390" t="e">
        <f t="shared" si="56"/>
        <v>#REF!</v>
      </c>
      <c r="AI23" s="390" t="e">
        <f t="shared" si="56"/>
        <v>#REF!</v>
      </c>
      <c r="AJ23" s="390" t="e">
        <f t="shared" si="56"/>
        <v>#REF!</v>
      </c>
      <c r="AK23" s="390" t="e">
        <f t="shared" si="56"/>
        <v>#REF!</v>
      </c>
      <c r="AL23" s="425"/>
      <c r="AM23" s="386" t="e">
        <f t="shared" si="4"/>
        <v>#REF!</v>
      </c>
      <c r="AN23" s="386" t="e">
        <f t="shared" si="5"/>
        <v>#REF!</v>
      </c>
      <c r="AO23" s="401"/>
      <c r="AP23" s="387" t="e">
        <f t="shared" si="10"/>
        <v>#REF!</v>
      </c>
      <c r="AQ23" s="387" t="e">
        <f t="shared" si="6"/>
        <v>#REF!</v>
      </c>
      <c r="AR23" s="391" t="e">
        <f t="shared" si="13"/>
        <v>#REF!</v>
      </c>
      <c r="AS23" s="391" t="e">
        <f t="shared" si="14"/>
        <v>#REF!</v>
      </c>
      <c r="AV23" t="s">
        <v>84</v>
      </c>
      <c r="AW23" s="195">
        <v>1137150</v>
      </c>
      <c r="AX23" t="s">
        <v>132</v>
      </c>
      <c r="AY23" t="s">
        <v>136</v>
      </c>
    </row>
    <row r="24" spans="1:51" x14ac:dyDescent="0.2">
      <c r="A24" s="717" t="s">
        <v>112</v>
      </c>
      <c r="B24" s="717" t="s">
        <v>128</v>
      </c>
      <c r="C24" s="717" t="s">
        <v>136</v>
      </c>
      <c r="D24" s="411" t="s">
        <v>228</v>
      </c>
      <c r="E24" s="380" t="e">
        <f>#REF!</f>
        <v>#REF!</v>
      </c>
      <c r="F24" s="380" t="e">
        <f>#REF!</f>
        <v>#REF!</v>
      </c>
      <c r="G24" s="380" t="e">
        <f>#REF!</f>
        <v>#REF!</v>
      </c>
      <c r="H24" s="380" t="e">
        <f>#REF!</f>
        <v>#REF!</v>
      </c>
      <c r="I24" s="380" t="e">
        <f>#REF!</f>
        <v>#REF!</v>
      </c>
      <c r="J24" s="380" t="e">
        <f>#REF!</f>
        <v>#REF!</v>
      </c>
      <c r="K24" s="380" t="e">
        <f>#REF!</f>
        <v>#REF!</v>
      </c>
      <c r="L24" s="380" t="e">
        <f>#REF!</f>
        <v>#REF!</v>
      </c>
      <c r="M24" s="380" t="e">
        <f>#REF!</f>
        <v>#REF!</v>
      </c>
      <c r="N24" s="380" t="e">
        <f>#REF!</f>
        <v>#REF!</v>
      </c>
      <c r="O24" s="380" t="e">
        <f>#REF!</f>
        <v>#REF!</v>
      </c>
      <c r="P24" s="380" t="e">
        <f>#REF!</f>
        <v>#REF!</v>
      </c>
      <c r="Q24" s="426"/>
      <c r="R24" s="430" t="e">
        <f t="shared" si="0"/>
        <v>#REF!</v>
      </c>
      <c r="S24" s="430" t="e">
        <f t="shared" si="1"/>
        <v>#REF!</v>
      </c>
      <c r="T24" s="402"/>
      <c r="U24" s="421" t="e">
        <f t="shared" si="2"/>
        <v>#REF!</v>
      </c>
      <c r="V24" s="421" t="e">
        <f t="shared" si="3"/>
        <v>#REF!</v>
      </c>
      <c r="W24" s="381" t="e">
        <f t="shared" si="11"/>
        <v>#REF!</v>
      </c>
      <c r="X24" s="381" t="e">
        <f t="shared" si="12"/>
        <v>#REF!</v>
      </c>
      <c r="Y24" s="225"/>
      <c r="Z24" s="380" t="e">
        <f>#REF!</f>
        <v>#REF!</v>
      </c>
      <c r="AA24" s="380" t="e">
        <f>#REF!</f>
        <v>#REF!</v>
      </c>
      <c r="AB24" s="380" t="e">
        <f>#REF!</f>
        <v>#REF!</v>
      </c>
      <c r="AC24" s="380" t="e">
        <f>#REF!</f>
        <v>#REF!</v>
      </c>
      <c r="AD24" s="380" t="e">
        <f>#REF!</f>
        <v>#REF!</v>
      </c>
      <c r="AE24" s="380" t="e">
        <f>#REF!</f>
        <v>#REF!</v>
      </c>
      <c r="AF24" s="380" t="e">
        <f>#REF!</f>
        <v>#REF!</v>
      </c>
      <c r="AG24" s="380" t="e">
        <f>#REF!</f>
        <v>#REF!</v>
      </c>
      <c r="AH24" s="380" t="e">
        <f>#REF!</f>
        <v>#REF!</v>
      </c>
      <c r="AI24" s="380" t="e">
        <f>#REF!</f>
        <v>#REF!</v>
      </c>
      <c r="AJ24" s="380" t="e">
        <f>#REF!</f>
        <v>#REF!</v>
      </c>
      <c r="AK24" s="380" t="e">
        <f>#REF!</f>
        <v>#REF!</v>
      </c>
      <c r="AL24" s="426"/>
      <c r="AM24" s="430" t="e">
        <f t="shared" si="4"/>
        <v>#REF!</v>
      </c>
      <c r="AN24" s="430" t="e">
        <f t="shared" si="5"/>
        <v>#REF!</v>
      </c>
      <c r="AO24" s="402"/>
      <c r="AP24" s="421" t="e">
        <f t="shared" si="10"/>
        <v>#REF!</v>
      </c>
      <c r="AQ24" s="421" t="e">
        <f t="shared" si="6"/>
        <v>#REF!</v>
      </c>
      <c r="AR24" s="381" t="e">
        <f t="shared" si="13"/>
        <v>#REF!</v>
      </c>
      <c r="AS24" s="381" t="e">
        <f t="shared" si="14"/>
        <v>#REF!</v>
      </c>
      <c r="AT24" s="195" t="e">
        <f>SUM(AP24:AS24)</f>
        <v>#REF!</v>
      </c>
    </row>
    <row r="25" spans="1:51" x14ac:dyDescent="0.2">
      <c r="A25" s="718"/>
      <c r="B25" s="718"/>
      <c r="C25" s="718"/>
      <c r="D25" s="412" t="s">
        <v>229</v>
      </c>
      <c r="E25" s="382">
        <f>SUMIF('Client Level Revenue Goals'!$A$2:$A$34,'DSS Revenue by Client '!$A24,'Client Level Revenue Goals'!$P$2:$P$34)/3</f>
        <v>8333.3333333333339</v>
      </c>
      <c r="F25" s="382">
        <f>SUMIF('Client Level Revenue Goals'!$A$2:$A$34,'DSS Revenue by Client '!$A24,'Client Level Revenue Goals'!$P$2:$P$34)/3</f>
        <v>8333.3333333333339</v>
      </c>
      <c r="G25" s="382">
        <f>SUMIF('Client Level Revenue Goals'!$A$2:$A$34,'DSS Revenue by Client '!$A24,'Client Level Revenue Goals'!$P$2:$P$34)/3</f>
        <v>8333.3333333333339</v>
      </c>
      <c r="H25" s="382">
        <f>SUMIF('Client Level Revenue Goals'!$A$2:$A$34,'DSS Revenue by Client '!$A24,'Client Level Revenue Goals'!$P$2:$P$34)/3</f>
        <v>8333.3333333333339</v>
      </c>
      <c r="I25" s="382">
        <f>SUMIF('Client Level Revenue Goals'!$A$2:$A$34,'DSS Revenue by Client '!$A24,'Client Level Revenue Goals'!$P$2:$P$34)/3</f>
        <v>8333.3333333333339</v>
      </c>
      <c r="J25" s="382">
        <f>SUMIF('Client Level Revenue Goals'!$A$2:$A$34,'DSS Revenue by Client '!$A24,'Client Level Revenue Goals'!$P$2:$P$34)/3</f>
        <v>8333.3333333333339</v>
      </c>
      <c r="K25" s="382">
        <f>SUMIF('Client Level Revenue Goals'!$A$2:$A$34,'DSS Revenue by Client '!$A24,'Client Level Revenue Goals'!$P$2:$P$34)/3</f>
        <v>8333.3333333333339</v>
      </c>
      <c r="L25" s="382">
        <f>SUMIF('Client Level Revenue Goals'!$A$2:$A$34,'DSS Revenue by Client '!$A24,'Client Level Revenue Goals'!$P$2:$P$34)/3</f>
        <v>8333.3333333333339</v>
      </c>
      <c r="M25" s="382">
        <f>SUMIF('Client Level Revenue Goals'!$A$2:$A$34,'DSS Revenue by Client '!$A24,'Client Level Revenue Goals'!$P$2:$P$34)/3</f>
        <v>8333.3333333333339</v>
      </c>
      <c r="N25" s="382">
        <f>SUMIF('Client Level Revenue Goals'!$A$2:$A$34,'DSS Revenue by Client '!$A24,'Client Level Revenue Goals'!$Q$2:$Q$34)/3</f>
        <v>16666.666666666668</v>
      </c>
      <c r="O25" s="382">
        <f>SUMIF('Client Level Revenue Goals'!$A$2:$A$34,'DSS Revenue by Client '!$A24,'Client Level Revenue Goals'!$Q$2:$Q$34)/3</f>
        <v>16666.666666666668</v>
      </c>
      <c r="P25" s="382">
        <f>SUMIF('Client Level Revenue Goals'!$A$2:$A$34,'DSS Revenue by Client '!$A24,'Client Level Revenue Goals'!$Q$2:$Q$34)/3</f>
        <v>16666.666666666668</v>
      </c>
      <c r="Q25" s="427"/>
      <c r="R25" s="430">
        <f t="shared" si="0"/>
        <v>50000.000000000007</v>
      </c>
      <c r="S25" s="430">
        <f t="shared" si="1"/>
        <v>75000.000000000015</v>
      </c>
      <c r="T25" s="403"/>
      <c r="U25" s="421">
        <f t="shared" si="2"/>
        <v>25000</v>
      </c>
      <c r="V25" s="421">
        <f t="shared" si="3"/>
        <v>25000</v>
      </c>
      <c r="W25" s="383">
        <f t="shared" si="11"/>
        <v>25000</v>
      </c>
      <c r="X25" s="383">
        <f t="shared" si="12"/>
        <v>50000</v>
      </c>
      <c r="Y25" s="225"/>
      <c r="Z25" s="382">
        <f>SUMIF('Client Level Revenue Goals'!$A$2:$A$34,'DSS Revenue by Client '!$A24,'Client Level Revenue Goals'!$P$2:$P$34)/3</f>
        <v>8333.3333333333339</v>
      </c>
      <c r="AA25" s="382">
        <f>SUMIF('Client Level Revenue Goals'!$A$2:$A$34,'DSS Revenue by Client '!$A24,'Client Level Revenue Goals'!$P$2:$P$34)/3</f>
        <v>8333.3333333333339</v>
      </c>
      <c r="AB25" s="382">
        <f>SUMIF('Client Level Revenue Goals'!$A$2:$A$34,'DSS Revenue by Client '!$A24,'Client Level Revenue Goals'!$P$2:$P$34)/3</f>
        <v>8333.3333333333339</v>
      </c>
      <c r="AC25" s="382">
        <f>SUMIF('Client Level Revenue Goals'!$A$2:$A$34,'DSS Revenue by Client '!$A24,'Client Level Revenue Goals'!$P$2:$P$34)/3</f>
        <v>8333.3333333333339</v>
      </c>
      <c r="AD25" s="382">
        <f>SUMIF('Client Level Revenue Goals'!$A$2:$A$34,'DSS Revenue by Client '!$A24,'Client Level Revenue Goals'!$P$2:$P$34)/3</f>
        <v>8333.3333333333339</v>
      </c>
      <c r="AE25" s="382">
        <f>SUMIF('Client Level Revenue Goals'!$A$2:$A$34,'DSS Revenue by Client '!$A24,'Client Level Revenue Goals'!$P$2:$P$34)/3</f>
        <v>8333.3333333333339</v>
      </c>
      <c r="AF25" s="382">
        <f>SUMIF('Client Level Revenue Goals'!$A$2:$A$34,'DSS Revenue by Client '!$A24,'Client Level Revenue Goals'!$P$2:$P$34)/3</f>
        <v>8333.3333333333339</v>
      </c>
      <c r="AG25" s="382">
        <f>SUMIF('Client Level Revenue Goals'!$A$2:$A$34,'DSS Revenue by Client '!$A24,'Client Level Revenue Goals'!$P$2:$P$34)/3</f>
        <v>8333.3333333333339</v>
      </c>
      <c r="AH25" s="382">
        <f>SUMIF('Client Level Revenue Goals'!$A$2:$A$34,'DSS Revenue by Client '!$A24,'Client Level Revenue Goals'!$P$2:$P$34)/3</f>
        <v>8333.3333333333339</v>
      </c>
      <c r="AI25" s="382">
        <f>SUMIF('Client Level Revenue Goals'!$A$2:$A$34,'DSS Revenue by Client '!$A24,'Client Level Revenue Goals'!$Q$2:$Q$34)/3</f>
        <v>16666.666666666668</v>
      </c>
      <c r="AJ25" s="382">
        <f>SUMIF('Client Level Revenue Goals'!$A$2:$A$34,'DSS Revenue by Client '!$A24,'Client Level Revenue Goals'!$Q$2:$Q$34)/3</f>
        <v>16666.666666666668</v>
      </c>
      <c r="AK25" s="382">
        <f>SUMIF('Client Level Revenue Goals'!$A$2:$A$34,'DSS Revenue by Client '!$A24,'Client Level Revenue Goals'!$Q$2:$Q$34)/3</f>
        <v>16666.666666666668</v>
      </c>
      <c r="AL25" s="427"/>
      <c r="AM25" s="430">
        <f t="shared" si="4"/>
        <v>50000.000000000007</v>
      </c>
      <c r="AN25" s="430">
        <f t="shared" si="5"/>
        <v>75000.000000000015</v>
      </c>
      <c r="AO25" s="403"/>
      <c r="AP25" s="421">
        <f t="shared" si="10"/>
        <v>25000</v>
      </c>
      <c r="AQ25" s="421">
        <f t="shared" si="6"/>
        <v>25000</v>
      </c>
      <c r="AR25" s="383">
        <f t="shared" si="13"/>
        <v>25000</v>
      </c>
      <c r="AS25" s="383">
        <f t="shared" si="14"/>
        <v>50000</v>
      </c>
    </row>
    <row r="26" spans="1:51" x14ac:dyDescent="0.2">
      <c r="A26" s="719"/>
      <c r="B26" s="719"/>
      <c r="C26" s="719"/>
      <c r="D26" s="413" t="s">
        <v>230</v>
      </c>
      <c r="E26" s="390" t="e">
        <f t="shared" ref="E26:K26" si="57">E24-E25</f>
        <v>#REF!</v>
      </c>
      <c r="F26" s="390" t="e">
        <f t="shared" si="57"/>
        <v>#REF!</v>
      </c>
      <c r="G26" s="390" t="e">
        <f t="shared" si="57"/>
        <v>#REF!</v>
      </c>
      <c r="H26" s="390" t="e">
        <f t="shared" si="57"/>
        <v>#REF!</v>
      </c>
      <c r="I26" s="390" t="e">
        <f t="shared" si="57"/>
        <v>#REF!</v>
      </c>
      <c r="J26" s="390" t="e">
        <f t="shared" si="57"/>
        <v>#REF!</v>
      </c>
      <c r="K26" s="390" t="e">
        <f t="shared" si="57"/>
        <v>#REF!</v>
      </c>
      <c r="L26" s="390" t="e">
        <f t="shared" ref="L26" si="58">L24-L25</f>
        <v>#REF!</v>
      </c>
      <c r="M26" s="390" t="e">
        <f t="shared" ref="M26" si="59">M24-M25</f>
        <v>#REF!</v>
      </c>
      <c r="N26" s="390" t="e">
        <f t="shared" ref="N26" si="60">N24-N25</f>
        <v>#REF!</v>
      </c>
      <c r="O26" s="390" t="e">
        <f t="shared" ref="O26" si="61">O24-O25</f>
        <v>#REF!</v>
      </c>
      <c r="P26" s="390" t="e">
        <f t="shared" ref="P26" si="62">P24-P25</f>
        <v>#REF!</v>
      </c>
      <c r="Q26" s="425"/>
      <c r="R26" s="386" t="e">
        <f t="shared" si="0"/>
        <v>#REF!</v>
      </c>
      <c r="S26" s="386" t="e">
        <f t="shared" si="1"/>
        <v>#REF!</v>
      </c>
      <c r="T26" s="401"/>
      <c r="U26" s="387" t="e">
        <f t="shared" si="2"/>
        <v>#REF!</v>
      </c>
      <c r="V26" s="387" t="e">
        <f t="shared" si="3"/>
        <v>#REF!</v>
      </c>
      <c r="W26" s="391" t="e">
        <f t="shared" si="11"/>
        <v>#REF!</v>
      </c>
      <c r="X26" s="391" t="e">
        <f t="shared" si="12"/>
        <v>#REF!</v>
      </c>
      <c r="Y26" s="225"/>
      <c r="Z26" s="449" t="e">
        <f t="shared" ref="Z26:AK26" si="63">Z24-Z25</f>
        <v>#REF!</v>
      </c>
      <c r="AA26" s="449" t="e">
        <f t="shared" si="63"/>
        <v>#REF!</v>
      </c>
      <c r="AB26" s="449" t="e">
        <f t="shared" si="63"/>
        <v>#REF!</v>
      </c>
      <c r="AC26" s="449" t="e">
        <f t="shared" si="63"/>
        <v>#REF!</v>
      </c>
      <c r="AD26" s="449" t="e">
        <f t="shared" si="63"/>
        <v>#REF!</v>
      </c>
      <c r="AE26" s="449" t="e">
        <f t="shared" si="63"/>
        <v>#REF!</v>
      </c>
      <c r="AF26" s="449" t="e">
        <f t="shared" si="63"/>
        <v>#REF!</v>
      </c>
      <c r="AG26" s="449" t="e">
        <f t="shared" si="63"/>
        <v>#REF!</v>
      </c>
      <c r="AH26" s="449" t="e">
        <f t="shared" si="63"/>
        <v>#REF!</v>
      </c>
      <c r="AI26" s="449" t="e">
        <f t="shared" si="63"/>
        <v>#REF!</v>
      </c>
      <c r="AJ26" s="449" t="e">
        <f t="shared" si="63"/>
        <v>#REF!</v>
      </c>
      <c r="AK26" s="449" t="e">
        <f t="shared" si="63"/>
        <v>#REF!</v>
      </c>
      <c r="AL26" s="425"/>
      <c r="AM26" s="450" t="e">
        <f t="shared" si="4"/>
        <v>#REF!</v>
      </c>
      <c r="AN26" s="450" t="e">
        <f t="shared" si="5"/>
        <v>#REF!</v>
      </c>
      <c r="AO26" s="401"/>
      <c r="AP26" s="452" t="e">
        <f t="shared" si="10"/>
        <v>#REF!</v>
      </c>
      <c r="AQ26" s="452" t="e">
        <f t="shared" si="6"/>
        <v>#REF!</v>
      </c>
      <c r="AR26" s="453" t="e">
        <f t="shared" si="13"/>
        <v>#REF!</v>
      </c>
      <c r="AS26" s="453" t="e">
        <f t="shared" si="14"/>
        <v>#REF!</v>
      </c>
    </row>
    <row r="27" spans="1:51" x14ac:dyDescent="0.2">
      <c r="A27" s="714" t="s">
        <v>138</v>
      </c>
      <c r="B27" s="714" t="s">
        <v>131</v>
      </c>
      <c r="C27" s="714" t="s">
        <v>131</v>
      </c>
      <c r="D27" s="414" t="s">
        <v>228</v>
      </c>
      <c r="E27" s="392" t="e">
        <f>#REF!</f>
        <v>#REF!</v>
      </c>
      <c r="F27" s="392" t="e">
        <f>#REF!</f>
        <v>#REF!</v>
      </c>
      <c r="G27" s="392" t="e">
        <f>#REF!</f>
        <v>#REF!</v>
      </c>
      <c r="H27" s="392" t="e">
        <f>#REF!</f>
        <v>#REF!</v>
      </c>
      <c r="I27" s="392" t="e">
        <f>#REF!</f>
        <v>#REF!</v>
      </c>
      <c r="J27" s="392" t="e">
        <f>#REF!</f>
        <v>#REF!</v>
      </c>
      <c r="K27" s="392" t="e">
        <f>#REF!</f>
        <v>#REF!</v>
      </c>
      <c r="L27" s="392" t="e">
        <f>#REF!</f>
        <v>#REF!</v>
      </c>
      <c r="M27" s="392" t="e">
        <f>#REF!</f>
        <v>#REF!</v>
      </c>
      <c r="N27" s="392" t="e">
        <f>#REF!</f>
        <v>#REF!</v>
      </c>
      <c r="O27" s="392" t="e">
        <f>#REF!</f>
        <v>#REF!</v>
      </c>
      <c r="P27" s="392" t="e">
        <f>#REF!</f>
        <v>#REF!</v>
      </c>
      <c r="Q27" s="426"/>
      <c r="R27" s="386" t="e">
        <f t="shared" si="0"/>
        <v>#REF!</v>
      </c>
      <c r="S27" s="386" t="e">
        <f t="shared" si="1"/>
        <v>#REF!</v>
      </c>
      <c r="T27" s="402"/>
      <c r="U27" s="387" t="e">
        <f t="shared" si="2"/>
        <v>#REF!</v>
      </c>
      <c r="V27" s="387" t="e">
        <f t="shared" si="3"/>
        <v>#REF!</v>
      </c>
      <c r="W27" s="393" t="e">
        <f t="shared" si="11"/>
        <v>#REF!</v>
      </c>
      <c r="X27" s="393" t="e">
        <f t="shared" si="12"/>
        <v>#REF!</v>
      </c>
      <c r="Y27" s="225"/>
      <c r="Z27" s="392" t="e">
        <f>#REF!</f>
        <v>#REF!</v>
      </c>
      <c r="AA27" s="392" t="e">
        <f>#REF!</f>
        <v>#REF!</v>
      </c>
      <c r="AB27" s="392" t="e">
        <f>#REF!</f>
        <v>#REF!</v>
      </c>
      <c r="AC27" s="392" t="e">
        <f>#REF!</f>
        <v>#REF!</v>
      </c>
      <c r="AD27" s="392" t="e">
        <f>#REF!</f>
        <v>#REF!</v>
      </c>
      <c r="AE27" s="392" t="e">
        <f>#REF!</f>
        <v>#REF!</v>
      </c>
      <c r="AF27" s="392" t="e">
        <f>#REF!</f>
        <v>#REF!</v>
      </c>
      <c r="AG27" s="392" t="e">
        <f>#REF!</f>
        <v>#REF!</v>
      </c>
      <c r="AH27" s="392" t="e">
        <f>#REF!</f>
        <v>#REF!</v>
      </c>
      <c r="AI27" s="392" t="e">
        <f>#REF!</f>
        <v>#REF!</v>
      </c>
      <c r="AJ27" s="392" t="e">
        <f>#REF!</f>
        <v>#REF!</v>
      </c>
      <c r="AK27" s="392" t="e">
        <f>#REF!</f>
        <v>#REF!</v>
      </c>
      <c r="AL27" s="426"/>
      <c r="AM27" s="386" t="e">
        <f t="shared" si="4"/>
        <v>#REF!</v>
      </c>
      <c r="AN27" s="386" t="e">
        <f t="shared" si="5"/>
        <v>#REF!</v>
      </c>
      <c r="AO27" s="402"/>
      <c r="AP27" s="387" t="e">
        <f t="shared" si="10"/>
        <v>#REF!</v>
      </c>
      <c r="AQ27" s="387" t="e">
        <f t="shared" si="6"/>
        <v>#REF!</v>
      </c>
      <c r="AR27" s="393" t="e">
        <f t="shared" si="13"/>
        <v>#REF!</v>
      </c>
      <c r="AS27" s="393" t="e">
        <f t="shared" si="14"/>
        <v>#REF!</v>
      </c>
      <c r="AT27" s="195" t="e">
        <f>SUM(AP27:AS27)</f>
        <v>#REF!</v>
      </c>
    </row>
    <row r="28" spans="1:51" x14ac:dyDescent="0.2">
      <c r="A28" s="715"/>
      <c r="B28" s="715"/>
      <c r="C28" s="715"/>
      <c r="D28" s="415" t="s">
        <v>229</v>
      </c>
      <c r="E28" s="394">
        <f>SUMIF('Client Level Revenue Goals'!$A$2:$A$34,'DSS Revenue by Client '!$A27,'Client Level Revenue Goals'!$P$2:$P$34)/3</f>
        <v>16666.666666666668</v>
      </c>
      <c r="F28" s="394">
        <f>SUMIF('Client Level Revenue Goals'!$A$2:$A$34,'DSS Revenue by Client '!$A27,'Client Level Revenue Goals'!$P$2:$P$34)/3</f>
        <v>16666.666666666668</v>
      </c>
      <c r="G28" s="394">
        <f>SUMIF('Client Level Revenue Goals'!$A$2:$A$34,'DSS Revenue by Client '!$A27,'Client Level Revenue Goals'!$P$2:$P$34)/3</f>
        <v>16666.666666666668</v>
      </c>
      <c r="H28" s="394">
        <f>SUMIF('Client Level Revenue Goals'!$A$2:$A$34,'DSS Revenue by Client '!$A27,'Client Level Revenue Goals'!$P$2:$P$34)/3</f>
        <v>16666.666666666668</v>
      </c>
      <c r="I28" s="394">
        <f>SUMIF('Client Level Revenue Goals'!$A$2:$A$34,'DSS Revenue by Client '!$A27,'Client Level Revenue Goals'!$P$2:$P$34)/3</f>
        <v>16666.666666666668</v>
      </c>
      <c r="J28" s="394">
        <f>SUMIF('Client Level Revenue Goals'!$A$2:$A$34,'DSS Revenue by Client '!$A27,'Client Level Revenue Goals'!$P$2:$P$34)/3</f>
        <v>16666.666666666668</v>
      </c>
      <c r="K28" s="394">
        <f>SUMIF('Client Level Revenue Goals'!$A$2:$A$34,'DSS Revenue by Client '!$A27,'Client Level Revenue Goals'!$P$2:$P$34)/3</f>
        <v>16666.666666666668</v>
      </c>
      <c r="L28" s="394">
        <f>SUMIF('Client Level Revenue Goals'!$A$2:$A$34,'DSS Revenue by Client '!$A27,'Client Level Revenue Goals'!$P$2:$P$34)/3</f>
        <v>16666.666666666668</v>
      </c>
      <c r="M28" s="394">
        <f>SUMIF('Client Level Revenue Goals'!$A$2:$A$34,'DSS Revenue by Client '!$A27,'Client Level Revenue Goals'!$P$2:$P$34)/3</f>
        <v>16666.666666666668</v>
      </c>
      <c r="N28" s="394">
        <f>SUMIF('Client Level Revenue Goals'!$A$2:$A$34,'DSS Revenue by Client '!$A27,'Client Level Revenue Goals'!$Q$2:$Q$34)/3</f>
        <v>16666.666666666668</v>
      </c>
      <c r="O28" s="394">
        <f>SUMIF('Client Level Revenue Goals'!$A$2:$A$34,'DSS Revenue by Client '!$A27,'Client Level Revenue Goals'!$Q$2:$Q$34)/3</f>
        <v>16666.666666666668</v>
      </c>
      <c r="P28" s="394">
        <f>SUMIF('Client Level Revenue Goals'!$A$2:$A$34,'DSS Revenue by Client '!$A27,'Client Level Revenue Goals'!$Q$2:$Q$34)/3</f>
        <v>16666.666666666668</v>
      </c>
      <c r="Q28" s="427"/>
      <c r="R28" s="386">
        <f t="shared" si="0"/>
        <v>100000.00000000001</v>
      </c>
      <c r="S28" s="386">
        <f t="shared" si="1"/>
        <v>100000.00000000001</v>
      </c>
      <c r="T28" s="403"/>
      <c r="U28" s="387">
        <f t="shared" si="2"/>
        <v>50000</v>
      </c>
      <c r="V28" s="387">
        <f t="shared" si="3"/>
        <v>50000</v>
      </c>
      <c r="W28" s="395">
        <f t="shared" si="11"/>
        <v>50000</v>
      </c>
      <c r="X28" s="395">
        <f t="shared" si="12"/>
        <v>50000</v>
      </c>
      <c r="Y28" s="225"/>
      <c r="Z28" s="394">
        <f>SUMIF('Client Level Revenue Goals'!$A$2:$A$34,'DSS Revenue by Client '!$A27,'Client Level Revenue Goals'!$P$2:$P$34)/3</f>
        <v>16666.666666666668</v>
      </c>
      <c r="AA28" s="394">
        <f>SUMIF('Client Level Revenue Goals'!$A$2:$A$34,'DSS Revenue by Client '!$A27,'Client Level Revenue Goals'!$P$2:$P$34)/3</f>
        <v>16666.666666666668</v>
      </c>
      <c r="AB28" s="394">
        <f>SUMIF('Client Level Revenue Goals'!$A$2:$A$34,'DSS Revenue by Client '!$A27,'Client Level Revenue Goals'!$P$2:$P$34)/3</f>
        <v>16666.666666666668</v>
      </c>
      <c r="AC28" s="394">
        <f>SUMIF('Client Level Revenue Goals'!$A$2:$A$34,'DSS Revenue by Client '!$A27,'Client Level Revenue Goals'!$P$2:$P$34)/3</f>
        <v>16666.666666666668</v>
      </c>
      <c r="AD28" s="394">
        <f>SUMIF('Client Level Revenue Goals'!$A$2:$A$34,'DSS Revenue by Client '!$A27,'Client Level Revenue Goals'!$P$2:$P$34)/3</f>
        <v>16666.666666666668</v>
      </c>
      <c r="AE28" s="394">
        <f>SUMIF('Client Level Revenue Goals'!$A$2:$A$34,'DSS Revenue by Client '!$A27,'Client Level Revenue Goals'!$P$2:$P$34)/3</f>
        <v>16666.666666666668</v>
      </c>
      <c r="AF28" s="394">
        <f>SUMIF('Client Level Revenue Goals'!$A$2:$A$34,'DSS Revenue by Client '!$A27,'Client Level Revenue Goals'!$P$2:$P$34)/3</f>
        <v>16666.666666666668</v>
      </c>
      <c r="AG28" s="394">
        <f>SUMIF('Client Level Revenue Goals'!$A$2:$A$34,'DSS Revenue by Client '!$A27,'Client Level Revenue Goals'!$P$2:$P$34)/3</f>
        <v>16666.666666666668</v>
      </c>
      <c r="AH28" s="394">
        <f>SUMIF('Client Level Revenue Goals'!$A$2:$A$34,'DSS Revenue by Client '!$A27,'Client Level Revenue Goals'!$P$2:$P$34)/3</f>
        <v>16666.666666666668</v>
      </c>
      <c r="AI28" s="394">
        <f>SUMIF('Client Level Revenue Goals'!$A$2:$A$34,'DSS Revenue by Client '!$A27,'Client Level Revenue Goals'!$Q$2:$Q$34)/3</f>
        <v>16666.666666666668</v>
      </c>
      <c r="AJ28" s="394">
        <f>SUMIF('Client Level Revenue Goals'!$A$2:$A$34,'DSS Revenue by Client '!$A27,'Client Level Revenue Goals'!$Q$2:$Q$34)/3</f>
        <v>16666.666666666668</v>
      </c>
      <c r="AK28" s="394">
        <f>SUMIF('Client Level Revenue Goals'!$A$2:$A$34,'DSS Revenue by Client '!$A27,'Client Level Revenue Goals'!$Q$2:$Q$34)/3</f>
        <v>16666.666666666668</v>
      </c>
      <c r="AL28" s="427"/>
      <c r="AM28" s="386">
        <f t="shared" si="4"/>
        <v>100000.00000000001</v>
      </c>
      <c r="AN28" s="386">
        <f t="shared" si="5"/>
        <v>100000.00000000001</v>
      </c>
      <c r="AO28" s="403"/>
      <c r="AP28" s="387">
        <f t="shared" si="10"/>
        <v>50000</v>
      </c>
      <c r="AQ28" s="387">
        <f t="shared" si="6"/>
        <v>50000</v>
      </c>
      <c r="AR28" s="395">
        <f t="shared" si="13"/>
        <v>50000</v>
      </c>
      <c r="AS28" s="395">
        <f t="shared" si="14"/>
        <v>50000</v>
      </c>
    </row>
    <row r="29" spans="1:51" x14ac:dyDescent="0.2">
      <c r="A29" s="716"/>
      <c r="B29" s="716"/>
      <c r="C29" s="716"/>
      <c r="D29" s="416" t="s">
        <v>230</v>
      </c>
      <c r="E29" s="390" t="e">
        <f t="shared" ref="E29:K29" si="64">E27-E28</f>
        <v>#REF!</v>
      </c>
      <c r="F29" s="390" t="e">
        <f t="shared" si="64"/>
        <v>#REF!</v>
      </c>
      <c r="G29" s="390" t="e">
        <f t="shared" si="64"/>
        <v>#REF!</v>
      </c>
      <c r="H29" s="390" t="e">
        <f t="shared" si="64"/>
        <v>#REF!</v>
      </c>
      <c r="I29" s="390" t="e">
        <f t="shared" si="64"/>
        <v>#REF!</v>
      </c>
      <c r="J29" s="390" t="e">
        <f t="shared" si="64"/>
        <v>#REF!</v>
      </c>
      <c r="K29" s="390" t="e">
        <f t="shared" si="64"/>
        <v>#REF!</v>
      </c>
      <c r="L29" s="390" t="e">
        <f t="shared" ref="L29" si="65">L27-L28</f>
        <v>#REF!</v>
      </c>
      <c r="M29" s="390" t="e">
        <f t="shared" ref="M29" si="66">M27-M28</f>
        <v>#REF!</v>
      </c>
      <c r="N29" s="390" t="e">
        <f t="shared" ref="N29" si="67">N27-N28</f>
        <v>#REF!</v>
      </c>
      <c r="O29" s="390" t="e">
        <f t="shared" ref="O29" si="68">O27-O28</f>
        <v>#REF!</v>
      </c>
      <c r="P29" s="390" t="e">
        <f t="shared" ref="P29" si="69">P27-P28</f>
        <v>#REF!</v>
      </c>
      <c r="Q29" s="425"/>
      <c r="R29" s="386" t="e">
        <f t="shared" si="0"/>
        <v>#REF!</v>
      </c>
      <c r="S29" s="386" t="e">
        <f t="shared" si="1"/>
        <v>#REF!</v>
      </c>
      <c r="T29" s="401"/>
      <c r="U29" s="387" t="e">
        <f t="shared" si="2"/>
        <v>#REF!</v>
      </c>
      <c r="V29" s="387" t="e">
        <f t="shared" si="3"/>
        <v>#REF!</v>
      </c>
      <c r="W29" s="391" t="e">
        <f t="shared" si="11"/>
        <v>#REF!</v>
      </c>
      <c r="X29" s="391" t="e">
        <f t="shared" si="12"/>
        <v>#REF!</v>
      </c>
      <c r="Y29" s="225"/>
      <c r="Z29" s="390" t="e">
        <f t="shared" ref="Z29:AK29" si="70">Z27-Z28</f>
        <v>#REF!</v>
      </c>
      <c r="AA29" s="390" t="e">
        <f t="shared" si="70"/>
        <v>#REF!</v>
      </c>
      <c r="AB29" s="390" t="e">
        <f t="shared" si="70"/>
        <v>#REF!</v>
      </c>
      <c r="AC29" s="390" t="e">
        <f t="shared" si="70"/>
        <v>#REF!</v>
      </c>
      <c r="AD29" s="390" t="e">
        <f t="shared" si="70"/>
        <v>#REF!</v>
      </c>
      <c r="AE29" s="390" t="e">
        <f t="shared" si="70"/>
        <v>#REF!</v>
      </c>
      <c r="AF29" s="390" t="e">
        <f t="shared" si="70"/>
        <v>#REF!</v>
      </c>
      <c r="AG29" s="390" t="e">
        <f t="shared" si="70"/>
        <v>#REF!</v>
      </c>
      <c r="AH29" s="390" t="e">
        <f t="shared" si="70"/>
        <v>#REF!</v>
      </c>
      <c r="AI29" s="390" t="e">
        <f t="shared" si="70"/>
        <v>#REF!</v>
      </c>
      <c r="AJ29" s="390" t="e">
        <f t="shared" si="70"/>
        <v>#REF!</v>
      </c>
      <c r="AK29" s="390" t="e">
        <f t="shared" si="70"/>
        <v>#REF!</v>
      </c>
      <c r="AL29" s="425"/>
      <c r="AM29" s="386" t="e">
        <f t="shared" si="4"/>
        <v>#REF!</v>
      </c>
      <c r="AN29" s="386" t="e">
        <f t="shared" si="5"/>
        <v>#REF!</v>
      </c>
      <c r="AO29" s="401"/>
      <c r="AP29" s="387" t="e">
        <f t="shared" si="10"/>
        <v>#REF!</v>
      </c>
      <c r="AQ29" s="387" t="e">
        <f t="shared" si="6"/>
        <v>#REF!</v>
      </c>
      <c r="AR29" s="391" t="e">
        <f t="shared" si="13"/>
        <v>#REF!</v>
      </c>
      <c r="AS29" s="391" t="e">
        <f t="shared" si="14"/>
        <v>#REF!</v>
      </c>
    </row>
    <row r="30" spans="1:51" x14ac:dyDescent="0.2">
      <c r="A30" s="717" t="s">
        <v>238</v>
      </c>
      <c r="B30" s="717" t="s">
        <v>128</v>
      </c>
      <c r="C30" s="717" t="s">
        <v>231</v>
      </c>
      <c r="D30" s="411" t="s">
        <v>228</v>
      </c>
      <c r="E30" s="380" t="e">
        <f>#REF!</f>
        <v>#REF!</v>
      </c>
      <c r="F30" s="380" t="e">
        <f>#REF!</f>
        <v>#REF!</v>
      </c>
      <c r="G30" s="380" t="e">
        <f>#REF!</f>
        <v>#REF!</v>
      </c>
      <c r="H30" s="380" t="e">
        <f>#REF!</f>
        <v>#REF!</v>
      </c>
      <c r="I30" s="380" t="e">
        <f>#REF!</f>
        <v>#REF!</v>
      </c>
      <c r="J30" s="380" t="e">
        <f>#REF!</f>
        <v>#REF!</v>
      </c>
      <c r="K30" s="380" t="e">
        <f>#REF!</f>
        <v>#REF!</v>
      </c>
      <c r="L30" s="380" t="e">
        <f>#REF!</f>
        <v>#REF!</v>
      </c>
      <c r="M30" s="380" t="e">
        <f>#REF!</f>
        <v>#REF!</v>
      </c>
      <c r="N30" s="380" t="e">
        <f>#REF!</f>
        <v>#REF!</v>
      </c>
      <c r="O30" s="380" t="e">
        <f>#REF!</f>
        <v>#REF!</v>
      </c>
      <c r="P30" s="380" t="e">
        <f>#REF!</f>
        <v>#REF!</v>
      </c>
      <c r="Q30" s="426"/>
      <c r="R30" s="430" t="e">
        <f t="shared" si="0"/>
        <v>#REF!</v>
      </c>
      <c r="S30" s="430" t="e">
        <f t="shared" si="1"/>
        <v>#REF!</v>
      </c>
      <c r="T30" s="402"/>
      <c r="U30" s="421" t="e">
        <f t="shared" si="2"/>
        <v>#REF!</v>
      </c>
      <c r="V30" s="421" t="e">
        <f t="shared" si="3"/>
        <v>#REF!</v>
      </c>
      <c r="W30" s="381" t="e">
        <f t="shared" si="11"/>
        <v>#REF!</v>
      </c>
      <c r="X30" s="381" t="e">
        <f t="shared" si="12"/>
        <v>#REF!</v>
      </c>
      <c r="Y30" s="225"/>
      <c r="Z30" s="380" t="e">
        <f>#REF!</f>
        <v>#REF!</v>
      </c>
      <c r="AA30" s="380" t="e">
        <f>#REF!</f>
        <v>#REF!</v>
      </c>
      <c r="AB30" s="380" t="e">
        <f>#REF!</f>
        <v>#REF!</v>
      </c>
      <c r="AC30" s="380" t="e">
        <f>#REF!</f>
        <v>#REF!</v>
      </c>
      <c r="AD30" s="380" t="e">
        <f>#REF!</f>
        <v>#REF!</v>
      </c>
      <c r="AE30" s="380" t="e">
        <f>#REF!</f>
        <v>#REF!</v>
      </c>
      <c r="AF30" s="380" t="e">
        <f>#REF!</f>
        <v>#REF!</v>
      </c>
      <c r="AG30" s="380" t="e">
        <f>#REF!</f>
        <v>#REF!</v>
      </c>
      <c r="AH30" s="380" t="e">
        <f>#REF!</f>
        <v>#REF!</v>
      </c>
      <c r="AI30" s="380" t="e">
        <f>#REF!</f>
        <v>#REF!</v>
      </c>
      <c r="AJ30" s="380" t="e">
        <f>#REF!</f>
        <v>#REF!</v>
      </c>
      <c r="AK30" s="380" t="e">
        <f>#REF!</f>
        <v>#REF!</v>
      </c>
      <c r="AL30" s="426"/>
      <c r="AM30" s="430" t="e">
        <f t="shared" si="4"/>
        <v>#REF!</v>
      </c>
      <c r="AN30" s="430" t="e">
        <f t="shared" si="5"/>
        <v>#REF!</v>
      </c>
      <c r="AO30" s="402"/>
      <c r="AP30" s="421" t="e">
        <f t="shared" si="10"/>
        <v>#REF!</v>
      </c>
      <c r="AQ30" s="421" t="e">
        <f t="shared" si="6"/>
        <v>#REF!</v>
      </c>
      <c r="AR30" s="381" t="e">
        <f t="shared" si="13"/>
        <v>#REF!</v>
      </c>
      <c r="AS30" s="381" t="e">
        <f t="shared" si="14"/>
        <v>#REF!</v>
      </c>
      <c r="AT30" s="195" t="e">
        <f>SUM(AP30:AS30)</f>
        <v>#REF!</v>
      </c>
    </row>
    <row r="31" spans="1:51" x14ac:dyDescent="0.2">
      <c r="A31" s="718"/>
      <c r="B31" s="718"/>
      <c r="C31" s="718"/>
      <c r="D31" s="412" t="s">
        <v>229</v>
      </c>
      <c r="E31" s="382">
        <f>SUMIF('Client Level Revenue Goals'!$A$2:$A$34,'DSS Revenue by Client '!$A30,'Client Level Revenue Goals'!$P$2:$P$34)/3</f>
        <v>25000</v>
      </c>
      <c r="F31" s="382">
        <f>SUMIF('Client Level Revenue Goals'!$A$2:$A$34,'DSS Revenue by Client '!$A30,'Client Level Revenue Goals'!$P$2:$P$34)/3</f>
        <v>25000</v>
      </c>
      <c r="G31" s="382">
        <f>SUMIF('Client Level Revenue Goals'!$A$2:$A$34,'DSS Revenue by Client '!$A30,'Client Level Revenue Goals'!$P$2:$P$34)/3</f>
        <v>25000</v>
      </c>
      <c r="H31" s="382">
        <f>SUMIF('Client Level Revenue Goals'!$A$2:$A$34,'DSS Revenue by Client '!$A30,'Client Level Revenue Goals'!$P$2:$P$34)/3</f>
        <v>25000</v>
      </c>
      <c r="I31" s="382">
        <f>SUMIF('Client Level Revenue Goals'!$A$2:$A$34,'DSS Revenue by Client '!$A30,'Client Level Revenue Goals'!$P$2:$P$34)/3</f>
        <v>25000</v>
      </c>
      <c r="J31" s="382">
        <f>SUMIF('Client Level Revenue Goals'!$A$2:$A$34,'DSS Revenue by Client '!$A30,'Client Level Revenue Goals'!$P$2:$P$34)/3</f>
        <v>25000</v>
      </c>
      <c r="K31" s="382">
        <f>SUMIF('Client Level Revenue Goals'!$A$2:$A$34,'DSS Revenue by Client '!$A30,'Client Level Revenue Goals'!$P$2:$P$34)/3</f>
        <v>25000</v>
      </c>
      <c r="L31" s="382">
        <f>SUMIF('Client Level Revenue Goals'!$A$2:$A$34,'DSS Revenue by Client '!$A30,'Client Level Revenue Goals'!$P$2:$P$34)/3</f>
        <v>25000</v>
      </c>
      <c r="M31" s="382">
        <f>SUMIF('Client Level Revenue Goals'!$A$2:$A$34,'DSS Revenue by Client '!$A30,'Client Level Revenue Goals'!$P$2:$P$34)/3</f>
        <v>25000</v>
      </c>
      <c r="N31" s="382">
        <f>SUMIF('Client Level Revenue Goals'!$A$2:$A$34,'DSS Revenue by Client '!$A30,'Client Level Revenue Goals'!$Q$2:$Q$34)/3</f>
        <v>8333.3333333333339</v>
      </c>
      <c r="O31" s="382">
        <f>SUMIF('Client Level Revenue Goals'!$A$2:$A$34,'DSS Revenue by Client '!$A30,'Client Level Revenue Goals'!$Q$2:$Q$34)/3</f>
        <v>8333.3333333333339</v>
      </c>
      <c r="P31" s="382">
        <f>SUMIF('Client Level Revenue Goals'!$A$2:$A$34,'DSS Revenue by Client '!$A30,'Client Level Revenue Goals'!$Q$2:$Q$34)/3</f>
        <v>8333.3333333333339</v>
      </c>
      <c r="Q31" s="427"/>
      <c r="R31" s="430">
        <f t="shared" si="0"/>
        <v>150000</v>
      </c>
      <c r="S31" s="430">
        <f t="shared" si="1"/>
        <v>99999.999999999985</v>
      </c>
      <c r="T31" s="403"/>
      <c r="U31" s="421">
        <f t="shared" si="2"/>
        <v>75000</v>
      </c>
      <c r="V31" s="421">
        <f t="shared" si="3"/>
        <v>75000</v>
      </c>
      <c r="W31" s="383">
        <f t="shared" si="11"/>
        <v>75000</v>
      </c>
      <c r="X31" s="383">
        <f t="shared" si="12"/>
        <v>25000</v>
      </c>
      <c r="Y31" s="225"/>
      <c r="Z31" s="382">
        <f>SUMIF('Client Level Revenue Goals'!$A$2:$A$34,'DSS Revenue by Client '!$A30,'Client Level Revenue Goals'!$P$2:$P$34)/3</f>
        <v>25000</v>
      </c>
      <c r="AA31" s="382">
        <f>SUMIF('Client Level Revenue Goals'!$A$2:$A$34,'DSS Revenue by Client '!$A30,'Client Level Revenue Goals'!$P$2:$P$34)/3</f>
        <v>25000</v>
      </c>
      <c r="AB31" s="382">
        <f>SUMIF('Client Level Revenue Goals'!$A$2:$A$34,'DSS Revenue by Client '!$A30,'Client Level Revenue Goals'!$P$2:$P$34)/3</f>
        <v>25000</v>
      </c>
      <c r="AC31" s="382">
        <f>SUMIF('Client Level Revenue Goals'!$A$2:$A$34,'DSS Revenue by Client '!$A30,'Client Level Revenue Goals'!$P$2:$P$34)/3</f>
        <v>25000</v>
      </c>
      <c r="AD31" s="382">
        <f>SUMIF('Client Level Revenue Goals'!$A$2:$A$34,'DSS Revenue by Client '!$A30,'Client Level Revenue Goals'!$P$2:$P$34)/3</f>
        <v>25000</v>
      </c>
      <c r="AE31" s="382">
        <f>SUMIF('Client Level Revenue Goals'!$A$2:$A$34,'DSS Revenue by Client '!$A30,'Client Level Revenue Goals'!$P$2:$P$34)/3</f>
        <v>25000</v>
      </c>
      <c r="AF31" s="382">
        <f>SUMIF('Client Level Revenue Goals'!$A$2:$A$34,'DSS Revenue by Client '!$A30,'Client Level Revenue Goals'!$P$2:$P$34)/3</f>
        <v>25000</v>
      </c>
      <c r="AG31" s="382">
        <f>SUMIF('Client Level Revenue Goals'!$A$2:$A$34,'DSS Revenue by Client '!$A30,'Client Level Revenue Goals'!$P$2:$P$34)/3</f>
        <v>25000</v>
      </c>
      <c r="AH31" s="382">
        <f>SUMIF('Client Level Revenue Goals'!$A$2:$A$34,'DSS Revenue by Client '!$A30,'Client Level Revenue Goals'!$P$2:$P$34)/3</f>
        <v>25000</v>
      </c>
      <c r="AI31" s="382">
        <f>SUMIF('Client Level Revenue Goals'!$A$2:$A$34,'DSS Revenue by Client '!$A30,'Client Level Revenue Goals'!$Q$2:$Q$34)/3</f>
        <v>8333.3333333333339</v>
      </c>
      <c r="AJ31" s="382">
        <f>SUMIF('Client Level Revenue Goals'!$A$2:$A$34,'DSS Revenue by Client '!$A30,'Client Level Revenue Goals'!$Q$2:$Q$34)/3</f>
        <v>8333.3333333333339</v>
      </c>
      <c r="AK31" s="382">
        <f>SUMIF('Client Level Revenue Goals'!$A$2:$A$34,'DSS Revenue by Client '!$A30,'Client Level Revenue Goals'!$Q$2:$Q$34)/3</f>
        <v>8333.3333333333339</v>
      </c>
      <c r="AL31" s="427"/>
      <c r="AM31" s="430">
        <f t="shared" si="4"/>
        <v>150000</v>
      </c>
      <c r="AN31" s="430">
        <f t="shared" si="5"/>
        <v>99999.999999999985</v>
      </c>
      <c r="AO31" s="403"/>
      <c r="AP31" s="421">
        <f t="shared" si="10"/>
        <v>75000</v>
      </c>
      <c r="AQ31" s="421">
        <f t="shared" si="6"/>
        <v>75000</v>
      </c>
      <c r="AR31" s="383">
        <f t="shared" si="13"/>
        <v>75000</v>
      </c>
      <c r="AS31" s="383">
        <f t="shared" si="14"/>
        <v>25000</v>
      </c>
    </row>
    <row r="32" spans="1:51" x14ac:dyDescent="0.2">
      <c r="A32" s="719"/>
      <c r="B32" s="719"/>
      <c r="C32" s="719"/>
      <c r="D32" s="413" t="s">
        <v>230</v>
      </c>
      <c r="E32" s="390" t="e">
        <f t="shared" ref="E32:K32" si="71">E30-E31</f>
        <v>#REF!</v>
      </c>
      <c r="F32" s="390" t="e">
        <f t="shared" si="71"/>
        <v>#REF!</v>
      </c>
      <c r="G32" s="390" t="e">
        <f t="shared" si="71"/>
        <v>#REF!</v>
      </c>
      <c r="H32" s="390" t="e">
        <f t="shared" si="71"/>
        <v>#REF!</v>
      </c>
      <c r="I32" s="390" t="e">
        <f t="shared" si="71"/>
        <v>#REF!</v>
      </c>
      <c r="J32" s="390" t="e">
        <f t="shared" si="71"/>
        <v>#REF!</v>
      </c>
      <c r="K32" s="390" t="e">
        <f t="shared" si="71"/>
        <v>#REF!</v>
      </c>
      <c r="L32" s="390" t="e">
        <f t="shared" ref="L32" si="72">L30-L31</f>
        <v>#REF!</v>
      </c>
      <c r="M32" s="390" t="e">
        <f t="shared" ref="M32" si="73">M30-M31</f>
        <v>#REF!</v>
      </c>
      <c r="N32" s="390" t="e">
        <f t="shared" ref="N32" si="74">N30-N31</f>
        <v>#REF!</v>
      </c>
      <c r="O32" s="390" t="e">
        <f t="shared" ref="O32" si="75">O30-O31</f>
        <v>#REF!</v>
      </c>
      <c r="P32" s="390" t="e">
        <f t="shared" ref="P32" si="76">P30-P31</f>
        <v>#REF!</v>
      </c>
      <c r="Q32" s="425"/>
      <c r="R32" s="386" t="e">
        <f t="shared" si="0"/>
        <v>#REF!</v>
      </c>
      <c r="S32" s="386" t="e">
        <f t="shared" si="1"/>
        <v>#REF!</v>
      </c>
      <c r="T32" s="401"/>
      <c r="U32" s="387" t="e">
        <f t="shared" si="2"/>
        <v>#REF!</v>
      </c>
      <c r="V32" s="387" t="e">
        <f t="shared" si="3"/>
        <v>#REF!</v>
      </c>
      <c r="W32" s="391" t="e">
        <f t="shared" si="11"/>
        <v>#REF!</v>
      </c>
      <c r="X32" s="391" t="e">
        <f t="shared" si="12"/>
        <v>#REF!</v>
      </c>
      <c r="Y32" s="225"/>
      <c r="Z32" s="449" t="e">
        <f t="shared" ref="Z32:AK32" si="77">Z30-Z31</f>
        <v>#REF!</v>
      </c>
      <c r="AA32" s="449" t="e">
        <f t="shared" si="77"/>
        <v>#REF!</v>
      </c>
      <c r="AB32" s="449" t="e">
        <f t="shared" si="77"/>
        <v>#REF!</v>
      </c>
      <c r="AC32" s="449" t="e">
        <f t="shared" si="77"/>
        <v>#REF!</v>
      </c>
      <c r="AD32" s="449" t="e">
        <f t="shared" si="77"/>
        <v>#REF!</v>
      </c>
      <c r="AE32" s="449" t="e">
        <f t="shared" si="77"/>
        <v>#REF!</v>
      </c>
      <c r="AF32" s="449" t="e">
        <f t="shared" si="77"/>
        <v>#REF!</v>
      </c>
      <c r="AG32" s="449" t="e">
        <f t="shared" si="77"/>
        <v>#REF!</v>
      </c>
      <c r="AH32" s="449" t="e">
        <f t="shared" si="77"/>
        <v>#REF!</v>
      </c>
      <c r="AI32" s="449" t="e">
        <f t="shared" si="77"/>
        <v>#REF!</v>
      </c>
      <c r="AJ32" s="449" t="e">
        <f t="shared" si="77"/>
        <v>#REF!</v>
      </c>
      <c r="AK32" s="449" t="e">
        <f t="shared" si="77"/>
        <v>#REF!</v>
      </c>
      <c r="AL32" s="425"/>
      <c r="AM32" s="450" t="e">
        <f t="shared" si="4"/>
        <v>#REF!</v>
      </c>
      <c r="AN32" s="450" t="e">
        <f t="shared" si="5"/>
        <v>#REF!</v>
      </c>
      <c r="AO32" s="401"/>
      <c r="AP32" s="452" t="e">
        <f t="shared" si="10"/>
        <v>#REF!</v>
      </c>
      <c r="AQ32" s="452" t="e">
        <f t="shared" si="6"/>
        <v>#REF!</v>
      </c>
      <c r="AR32" s="453" t="e">
        <f t="shared" si="13"/>
        <v>#REF!</v>
      </c>
      <c r="AS32" s="453" t="e">
        <f t="shared" si="14"/>
        <v>#REF!</v>
      </c>
    </row>
    <row r="33" spans="1:46" x14ac:dyDescent="0.2">
      <c r="A33" s="714" t="s">
        <v>142</v>
      </c>
      <c r="B33" s="714" t="s">
        <v>132</v>
      </c>
      <c r="C33" s="714" t="s">
        <v>136</v>
      </c>
      <c r="D33" s="414" t="s">
        <v>228</v>
      </c>
      <c r="E33" s="392" t="e">
        <f>#REF!</f>
        <v>#REF!</v>
      </c>
      <c r="F33" s="392" t="e">
        <f>#REF!</f>
        <v>#REF!</v>
      </c>
      <c r="G33" s="392" t="e">
        <f>#REF!</f>
        <v>#REF!</v>
      </c>
      <c r="H33" s="392" t="e">
        <f>#REF!</f>
        <v>#REF!</v>
      </c>
      <c r="I33" s="392" t="e">
        <f>#REF!</f>
        <v>#REF!</v>
      </c>
      <c r="J33" s="392" t="e">
        <f>#REF!</f>
        <v>#REF!</v>
      </c>
      <c r="K33" s="392" t="e">
        <f>#REF!</f>
        <v>#REF!</v>
      </c>
      <c r="L33" s="392" t="e">
        <f>#REF!</f>
        <v>#REF!</v>
      </c>
      <c r="M33" s="392" t="e">
        <f>#REF!</f>
        <v>#REF!</v>
      </c>
      <c r="N33" s="392" t="e">
        <f>#REF!</f>
        <v>#REF!</v>
      </c>
      <c r="O33" s="392" t="e">
        <f>#REF!</f>
        <v>#REF!</v>
      </c>
      <c r="P33" s="392" t="e">
        <f>#REF!</f>
        <v>#REF!</v>
      </c>
      <c r="Q33" s="426"/>
      <c r="R33" s="386" t="e">
        <f t="shared" si="0"/>
        <v>#REF!</v>
      </c>
      <c r="S33" s="386" t="e">
        <f t="shared" si="1"/>
        <v>#REF!</v>
      </c>
      <c r="T33" s="402"/>
      <c r="U33" s="387" t="e">
        <f t="shared" si="2"/>
        <v>#REF!</v>
      </c>
      <c r="V33" s="387" t="e">
        <f t="shared" si="3"/>
        <v>#REF!</v>
      </c>
      <c r="W33" s="393" t="e">
        <f t="shared" si="11"/>
        <v>#REF!</v>
      </c>
      <c r="X33" s="393" t="e">
        <f t="shared" si="12"/>
        <v>#REF!</v>
      </c>
      <c r="Y33" s="225"/>
      <c r="Z33" s="392" t="e">
        <f>#REF!</f>
        <v>#REF!</v>
      </c>
      <c r="AA33" s="392" t="e">
        <f>#REF!</f>
        <v>#REF!</v>
      </c>
      <c r="AB33" s="392" t="e">
        <f>#REF!</f>
        <v>#REF!</v>
      </c>
      <c r="AC33" s="392" t="e">
        <f>#REF!</f>
        <v>#REF!</v>
      </c>
      <c r="AD33" s="392" t="e">
        <f>#REF!</f>
        <v>#REF!</v>
      </c>
      <c r="AE33" s="392" t="e">
        <f>#REF!</f>
        <v>#REF!</v>
      </c>
      <c r="AF33" s="392" t="e">
        <f>#REF!</f>
        <v>#REF!</v>
      </c>
      <c r="AG33" s="392" t="e">
        <f>#REF!</f>
        <v>#REF!</v>
      </c>
      <c r="AH33" s="392" t="e">
        <f>#REF!</f>
        <v>#REF!</v>
      </c>
      <c r="AI33" s="392" t="e">
        <f>#REF!</f>
        <v>#REF!</v>
      </c>
      <c r="AJ33" s="392" t="e">
        <f>#REF!</f>
        <v>#REF!</v>
      </c>
      <c r="AK33" s="392" t="e">
        <f>#REF!</f>
        <v>#REF!</v>
      </c>
      <c r="AL33" s="426"/>
      <c r="AM33" s="386" t="e">
        <f t="shared" si="4"/>
        <v>#REF!</v>
      </c>
      <c r="AN33" s="386" t="e">
        <f t="shared" si="5"/>
        <v>#REF!</v>
      </c>
      <c r="AO33" s="402"/>
      <c r="AP33" s="387" t="e">
        <f t="shared" si="10"/>
        <v>#REF!</v>
      </c>
      <c r="AQ33" s="387" t="e">
        <f t="shared" si="6"/>
        <v>#REF!</v>
      </c>
      <c r="AR33" s="393" t="e">
        <f t="shared" si="13"/>
        <v>#REF!</v>
      </c>
      <c r="AS33" s="393" t="e">
        <f t="shared" si="14"/>
        <v>#REF!</v>
      </c>
      <c r="AT33" s="195" t="e">
        <f>SUM(AP33:AS33)</f>
        <v>#REF!</v>
      </c>
    </row>
    <row r="34" spans="1:46" x14ac:dyDescent="0.2">
      <c r="A34" s="715"/>
      <c r="B34" s="715"/>
      <c r="C34" s="715"/>
      <c r="D34" s="415" t="s">
        <v>229</v>
      </c>
      <c r="E34" s="394">
        <f>SUMIF('Client Level Revenue Goals'!$A$2:$A$34,'DSS Revenue by Client '!$A33,'Client Level Revenue Goals'!$P$2:$P$34)/3</f>
        <v>16666.666666666668</v>
      </c>
      <c r="F34" s="394">
        <f>SUMIF('Client Level Revenue Goals'!$A$2:$A$34,'DSS Revenue by Client '!$A33,'Client Level Revenue Goals'!$P$2:$P$34)/3</f>
        <v>16666.666666666668</v>
      </c>
      <c r="G34" s="394">
        <f>SUMIF('Client Level Revenue Goals'!$A$2:$A$34,'DSS Revenue by Client '!$A33,'Client Level Revenue Goals'!$P$2:$P$34)/3</f>
        <v>16666.666666666668</v>
      </c>
      <c r="H34" s="394">
        <f>SUMIF('Client Level Revenue Goals'!$A$2:$A$34,'DSS Revenue by Client '!$A33,'Client Level Revenue Goals'!$P$2:$P$34)/3</f>
        <v>16666.666666666668</v>
      </c>
      <c r="I34" s="394">
        <f>SUMIF('Client Level Revenue Goals'!$A$2:$A$34,'DSS Revenue by Client '!$A33,'Client Level Revenue Goals'!$P$2:$P$34)/3</f>
        <v>16666.666666666668</v>
      </c>
      <c r="J34" s="394">
        <f>SUMIF('Client Level Revenue Goals'!$A$2:$A$34,'DSS Revenue by Client '!$A33,'Client Level Revenue Goals'!$P$2:$P$34)/3</f>
        <v>16666.666666666668</v>
      </c>
      <c r="K34" s="394">
        <f>SUMIF('Client Level Revenue Goals'!$A$2:$A$34,'DSS Revenue by Client '!$A33,'Client Level Revenue Goals'!$P$2:$P$34)/3</f>
        <v>16666.666666666668</v>
      </c>
      <c r="L34" s="394">
        <f>SUMIF('Client Level Revenue Goals'!$A$2:$A$34,'DSS Revenue by Client '!$A33,'Client Level Revenue Goals'!$P$2:$P$34)/3</f>
        <v>16666.666666666668</v>
      </c>
      <c r="M34" s="394">
        <f>SUMIF('Client Level Revenue Goals'!$A$2:$A$34,'DSS Revenue by Client '!$A33,'Client Level Revenue Goals'!$P$2:$P$34)/3</f>
        <v>16666.666666666668</v>
      </c>
      <c r="N34" s="394">
        <f>SUMIF('Client Level Revenue Goals'!$A$2:$A$34,'DSS Revenue by Client '!$A33,'Client Level Revenue Goals'!$Q$2:$Q$34)/3</f>
        <v>25000</v>
      </c>
      <c r="O34" s="394">
        <f>SUMIF('Client Level Revenue Goals'!$A$2:$A$34,'DSS Revenue by Client '!$A33,'Client Level Revenue Goals'!$Q$2:$Q$34)/3</f>
        <v>25000</v>
      </c>
      <c r="P34" s="394">
        <f>SUMIF('Client Level Revenue Goals'!$A$2:$A$34,'DSS Revenue by Client '!$A33,'Client Level Revenue Goals'!$Q$2:$Q$34)/3</f>
        <v>25000</v>
      </c>
      <c r="Q34" s="427"/>
      <c r="R34" s="386">
        <f t="shared" si="0"/>
        <v>100000.00000000001</v>
      </c>
      <c r="S34" s="386">
        <f t="shared" si="1"/>
        <v>125000</v>
      </c>
      <c r="T34" s="403"/>
      <c r="U34" s="387">
        <f t="shared" si="2"/>
        <v>50000</v>
      </c>
      <c r="V34" s="387">
        <f t="shared" si="3"/>
        <v>50000</v>
      </c>
      <c r="W34" s="395">
        <f t="shared" si="11"/>
        <v>50000</v>
      </c>
      <c r="X34" s="395">
        <f t="shared" si="12"/>
        <v>75000</v>
      </c>
      <c r="Y34" s="225"/>
      <c r="Z34" s="394">
        <f>SUMIF('Client Level Revenue Goals'!$A$2:$A$34,'DSS Revenue by Client '!$A33,'Client Level Revenue Goals'!$P$2:$P$34)/3</f>
        <v>16666.666666666668</v>
      </c>
      <c r="AA34" s="394">
        <f>SUMIF('Client Level Revenue Goals'!$A$2:$A$34,'DSS Revenue by Client '!$A33,'Client Level Revenue Goals'!$P$2:$P$34)/3</f>
        <v>16666.666666666668</v>
      </c>
      <c r="AB34" s="394">
        <f>SUMIF('Client Level Revenue Goals'!$A$2:$A$34,'DSS Revenue by Client '!$A33,'Client Level Revenue Goals'!$P$2:$P$34)/3</f>
        <v>16666.666666666668</v>
      </c>
      <c r="AC34" s="394">
        <f>SUMIF('Client Level Revenue Goals'!$A$2:$A$34,'DSS Revenue by Client '!$A33,'Client Level Revenue Goals'!$P$2:$P$34)/3</f>
        <v>16666.666666666668</v>
      </c>
      <c r="AD34" s="394">
        <f>SUMIF('Client Level Revenue Goals'!$A$2:$A$34,'DSS Revenue by Client '!$A33,'Client Level Revenue Goals'!$P$2:$P$34)/3</f>
        <v>16666.666666666668</v>
      </c>
      <c r="AE34" s="394">
        <f>SUMIF('Client Level Revenue Goals'!$A$2:$A$34,'DSS Revenue by Client '!$A33,'Client Level Revenue Goals'!$P$2:$P$34)/3</f>
        <v>16666.666666666668</v>
      </c>
      <c r="AF34" s="394">
        <f>SUMIF('Client Level Revenue Goals'!$A$2:$A$34,'DSS Revenue by Client '!$A33,'Client Level Revenue Goals'!$P$2:$P$34)/3</f>
        <v>16666.666666666668</v>
      </c>
      <c r="AG34" s="394">
        <f>SUMIF('Client Level Revenue Goals'!$A$2:$A$34,'DSS Revenue by Client '!$A33,'Client Level Revenue Goals'!$P$2:$P$34)/3</f>
        <v>16666.666666666668</v>
      </c>
      <c r="AH34" s="394">
        <f>SUMIF('Client Level Revenue Goals'!$A$2:$A$34,'DSS Revenue by Client '!$A33,'Client Level Revenue Goals'!$P$2:$P$34)/3</f>
        <v>16666.666666666668</v>
      </c>
      <c r="AI34" s="394">
        <f>SUMIF('Client Level Revenue Goals'!$A$2:$A$34,'DSS Revenue by Client '!$A33,'Client Level Revenue Goals'!$Q$2:$Q$34)/3</f>
        <v>25000</v>
      </c>
      <c r="AJ34" s="394">
        <f>SUMIF('Client Level Revenue Goals'!$A$2:$A$34,'DSS Revenue by Client '!$A33,'Client Level Revenue Goals'!$Q$2:$Q$34)/3</f>
        <v>25000</v>
      </c>
      <c r="AK34" s="394">
        <f>SUMIF('Client Level Revenue Goals'!$A$2:$A$34,'DSS Revenue by Client '!$A33,'Client Level Revenue Goals'!$Q$2:$Q$34)/3</f>
        <v>25000</v>
      </c>
      <c r="AL34" s="427"/>
      <c r="AM34" s="386">
        <f t="shared" si="4"/>
        <v>100000.00000000001</v>
      </c>
      <c r="AN34" s="386">
        <f t="shared" si="5"/>
        <v>125000</v>
      </c>
      <c r="AO34" s="403"/>
      <c r="AP34" s="387">
        <f t="shared" si="10"/>
        <v>50000</v>
      </c>
      <c r="AQ34" s="387">
        <f t="shared" si="6"/>
        <v>50000</v>
      </c>
      <c r="AR34" s="395">
        <f t="shared" si="13"/>
        <v>50000</v>
      </c>
      <c r="AS34" s="395">
        <f t="shared" si="14"/>
        <v>75000</v>
      </c>
    </row>
    <row r="35" spans="1:46" x14ac:dyDescent="0.2">
      <c r="A35" s="716"/>
      <c r="B35" s="716"/>
      <c r="C35" s="716"/>
      <c r="D35" s="416" t="s">
        <v>230</v>
      </c>
      <c r="E35" s="390" t="e">
        <f t="shared" ref="E35:K35" si="78">E33-E34</f>
        <v>#REF!</v>
      </c>
      <c r="F35" s="390" t="e">
        <f t="shared" si="78"/>
        <v>#REF!</v>
      </c>
      <c r="G35" s="390" t="e">
        <f t="shared" si="78"/>
        <v>#REF!</v>
      </c>
      <c r="H35" s="390" t="e">
        <f t="shared" si="78"/>
        <v>#REF!</v>
      </c>
      <c r="I35" s="390" t="e">
        <f t="shared" si="78"/>
        <v>#REF!</v>
      </c>
      <c r="J35" s="390" t="e">
        <f t="shared" si="78"/>
        <v>#REF!</v>
      </c>
      <c r="K35" s="390" t="e">
        <f t="shared" si="78"/>
        <v>#REF!</v>
      </c>
      <c r="L35" s="390" t="e">
        <f t="shared" ref="L35" si="79">L33-L34</f>
        <v>#REF!</v>
      </c>
      <c r="M35" s="390" t="e">
        <f t="shared" ref="M35" si="80">M33-M34</f>
        <v>#REF!</v>
      </c>
      <c r="N35" s="390" t="e">
        <f t="shared" ref="N35" si="81">N33-N34</f>
        <v>#REF!</v>
      </c>
      <c r="O35" s="390" t="e">
        <f t="shared" ref="O35" si="82">O33-O34</f>
        <v>#REF!</v>
      </c>
      <c r="P35" s="390" t="e">
        <f t="shared" ref="P35" si="83">P33-P34</f>
        <v>#REF!</v>
      </c>
      <c r="Q35" s="425"/>
      <c r="R35" s="386" t="e">
        <f t="shared" ref="R35:R71" si="84">SUM(E35:J35)</f>
        <v>#REF!</v>
      </c>
      <c r="S35" s="386" t="e">
        <f t="shared" ref="S35:S71" si="85">SUM(K35:P35)</f>
        <v>#REF!</v>
      </c>
      <c r="T35" s="401"/>
      <c r="U35" s="387" t="e">
        <f t="shared" ref="U35:U71" si="86">SUM(E35:G35)</f>
        <v>#REF!</v>
      </c>
      <c r="V35" s="387" t="e">
        <f t="shared" ref="V35:V71" si="87">SUM(H35:J35)</f>
        <v>#REF!</v>
      </c>
      <c r="W35" s="391" t="e">
        <f t="shared" si="11"/>
        <v>#REF!</v>
      </c>
      <c r="X35" s="391" t="e">
        <f t="shared" si="12"/>
        <v>#REF!</v>
      </c>
      <c r="Y35" s="225"/>
      <c r="Z35" s="390" t="e">
        <f t="shared" ref="Z35:AK35" si="88">Z33-Z34</f>
        <v>#REF!</v>
      </c>
      <c r="AA35" s="390" t="e">
        <f t="shared" si="88"/>
        <v>#REF!</v>
      </c>
      <c r="AB35" s="390" t="e">
        <f t="shared" si="88"/>
        <v>#REF!</v>
      </c>
      <c r="AC35" s="390" t="e">
        <f t="shared" si="88"/>
        <v>#REF!</v>
      </c>
      <c r="AD35" s="390" t="e">
        <f t="shared" si="88"/>
        <v>#REF!</v>
      </c>
      <c r="AE35" s="390" t="e">
        <f t="shared" si="88"/>
        <v>#REF!</v>
      </c>
      <c r="AF35" s="390" t="e">
        <f t="shared" si="88"/>
        <v>#REF!</v>
      </c>
      <c r="AG35" s="390" t="e">
        <f t="shared" si="88"/>
        <v>#REF!</v>
      </c>
      <c r="AH35" s="390" t="e">
        <f t="shared" si="88"/>
        <v>#REF!</v>
      </c>
      <c r="AI35" s="390" t="e">
        <f t="shared" si="88"/>
        <v>#REF!</v>
      </c>
      <c r="AJ35" s="390" t="e">
        <f t="shared" si="88"/>
        <v>#REF!</v>
      </c>
      <c r="AK35" s="390" t="e">
        <f t="shared" si="88"/>
        <v>#REF!</v>
      </c>
      <c r="AL35" s="425"/>
      <c r="AM35" s="386" t="e">
        <f t="shared" ref="AM35:AM74" si="89">SUM(Z35:AE35)</f>
        <v>#REF!</v>
      </c>
      <c r="AN35" s="386" t="e">
        <f t="shared" si="5"/>
        <v>#REF!</v>
      </c>
      <c r="AO35" s="401"/>
      <c r="AP35" s="387" t="e">
        <f t="shared" si="10"/>
        <v>#REF!</v>
      </c>
      <c r="AQ35" s="387" t="e">
        <f t="shared" si="6"/>
        <v>#REF!</v>
      </c>
      <c r="AR35" s="391" t="e">
        <f t="shared" si="13"/>
        <v>#REF!</v>
      </c>
      <c r="AS35" s="391" t="e">
        <f t="shared" si="14"/>
        <v>#REF!</v>
      </c>
    </row>
    <row r="36" spans="1:46" x14ac:dyDescent="0.2">
      <c r="A36" s="717" t="s">
        <v>100</v>
      </c>
      <c r="B36" s="717" t="s">
        <v>128</v>
      </c>
      <c r="C36" s="717" t="s">
        <v>231</v>
      </c>
      <c r="D36" s="411" t="s">
        <v>228</v>
      </c>
      <c r="E36" s="380" t="e">
        <f>#REF!</f>
        <v>#REF!</v>
      </c>
      <c r="F36" s="380" t="e">
        <f>#REF!</f>
        <v>#REF!</v>
      </c>
      <c r="G36" s="380" t="e">
        <f>#REF!</f>
        <v>#REF!</v>
      </c>
      <c r="H36" s="380" t="e">
        <f>#REF!</f>
        <v>#REF!</v>
      </c>
      <c r="I36" s="380" t="e">
        <f>#REF!</f>
        <v>#REF!</v>
      </c>
      <c r="J36" s="380" t="e">
        <f>#REF!</f>
        <v>#REF!</v>
      </c>
      <c r="K36" s="380" t="e">
        <f>#REF!</f>
        <v>#REF!</v>
      </c>
      <c r="L36" s="380" t="e">
        <f>#REF!</f>
        <v>#REF!</v>
      </c>
      <c r="M36" s="380" t="e">
        <f>#REF!</f>
        <v>#REF!</v>
      </c>
      <c r="N36" s="380" t="e">
        <f>#REF!</f>
        <v>#REF!</v>
      </c>
      <c r="O36" s="380" t="e">
        <f>#REF!</f>
        <v>#REF!</v>
      </c>
      <c r="P36" s="380" t="e">
        <f>#REF!</f>
        <v>#REF!</v>
      </c>
      <c r="Q36" s="426"/>
      <c r="R36" s="430" t="e">
        <f t="shared" si="84"/>
        <v>#REF!</v>
      </c>
      <c r="S36" s="430" t="e">
        <f t="shared" si="85"/>
        <v>#REF!</v>
      </c>
      <c r="T36" s="402"/>
      <c r="U36" s="421" t="e">
        <f t="shared" si="86"/>
        <v>#REF!</v>
      </c>
      <c r="V36" s="421" t="e">
        <f t="shared" si="87"/>
        <v>#REF!</v>
      </c>
      <c r="W36" s="381" t="e">
        <f t="shared" si="11"/>
        <v>#REF!</v>
      </c>
      <c r="X36" s="381" t="e">
        <f t="shared" si="12"/>
        <v>#REF!</v>
      </c>
      <c r="Y36" s="225"/>
      <c r="Z36" s="380" t="e">
        <f>#REF!</f>
        <v>#REF!</v>
      </c>
      <c r="AA36" s="380" t="e">
        <f>#REF!</f>
        <v>#REF!</v>
      </c>
      <c r="AB36" s="380" t="e">
        <f>#REF!</f>
        <v>#REF!</v>
      </c>
      <c r="AC36" s="380" t="e">
        <f>#REF!</f>
        <v>#REF!</v>
      </c>
      <c r="AD36" s="380" t="e">
        <f>#REF!</f>
        <v>#REF!</v>
      </c>
      <c r="AE36" s="380" t="e">
        <f>#REF!</f>
        <v>#REF!</v>
      </c>
      <c r="AF36" s="380" t="e">
        <f>#REF!</f>
        <v>#REF!</v>
      </c>
      <c r="AG36" s="380" t="e">
        <f>#REF!</f>
        <v>#REF!</v>
      </c>
      <c r="AH36" s="380" t="e">
        <f>#REF!</f>
        <v>#REF!</v>
      </c>
      <c r="AI36" s="380" t="e">
        <f>#REF!</f>
        <v>#REF!</v>
      </c>
      <c r="AJ36" s="380" t="e">
        <f>#REF!</f>
        <v>#REF!</v>
      </c>
      <c r="AK36" s="380" t="e">
        <f>#REF!</f>
        <v>#REF!</v>
      </c>
      <c r="AL36" s="426"/>
      <c r="AM36" s="430" t="e">
        <f t="shared" si="89"/>
        <v>#REF!</v>
      </c>
      <c r="AN36" s="430" t="e">
        <f t="shared" si="5"/>
        <v>#REF!</v>
      </c>
      <c r="AO36" s="402"/>
      <c r="AP36" s="421" t="e">
        <f t="shared" si="10"/>
        <v>#REF!</v>
      </c>
      <c r="AQ36" s="421" t="e">
        <f t="shared" si="6"/>
        <v>#REF!</v>
      </c>
      <c r="AR36" s="381" t="e">
        <f t="shared" si="13"/>
        <v>#REF!</v>
      </c>
      <c r="AS36" s="381" t="e">
        <f t="shared" si="14"/>
        <v>#REF!</v>
      </c>
      <c r="AT36" s="195" t="e">
        <f>SUM(AP36:AS36)</f>
        <v>#REF!</v>
      </c>
    </row>
    <row r="37" spans="1:46" x14ac:dyDescent="0.2">
      <c r="A37" s="718"/>
      <c r="B37" s="718"/>
      <c r="C37" s="718"/>
      <c r="D37" s="412" t="s">
        <v>229</v>
      </c>
      <c r="E37" s="382">
        <f>SUMIF('Client Level Revenue Goals'!$A$2:$A$34,'DSS Revenue by Client '!$A36,'Client Level Revenue Goals'!$P$2:$P$34)/3</f>
        <v>41666.666666666664</v>
      </c>
      <c r="F37" s="382">
        <f>SUMIF('Client Level Revenue Goals'!$A$2:$A$34,'DSS Revenue by Client '!$A36,'Client Level Revenue Goals'!$P$2:$P$34)/3</f>
        <v>41666.666666666664</v>
      </c>
      <c r="G37" s="382">
        <f>SUMIF('Client Level Revenue Goals'!$A$2:$A$34,'DSS Revenue by Client '!$A36,'Client Level Revenue Goals'!$P$2:$P$34)/3</f>
        <v>41666.666666666664</v>
      </c>
      <c r="H37" s="382">
        <f>SUMIF('Client Level Revenue Goals'!$A$2:$A$34,'DSS Revenue by Client '!$A36,'Client Level Revenue Goals'!$P$2:$P$34)/3</f>
        <v>41666.666666666664</v>
      </c>
      <c r="I37" s="382">
        <f>SUMIF('Client Level Revenue Goals'!$A$2:$A$34,'DSS Revenue by Client '!$A36,'Client Level Revenue Goals'!$P$2:$P$34)/3</f>
        <v>41666.666666666664</v>
      </c>
      <c r="J37" s="382">
        <f>SUMIF('Client Level Revenue Goals'!$A$2:$A$34,'DSS Revenue by Client '!$A36,'Client Level Revenue Goals'!$P$2:$P$34)/3</f>
        <v>41666.666666666664</v>
      </c>
      <c r="K37" s="382">
        <f>SUMIF('Client Level Revenue Goals'!$A$2:$A$34,'DSS Revenue by Client '!$A36,'Client Level Revenue Goals'!$P$2:$P$34)/3</f>
        <v>41666.666666666664</v>
      </c>
      <c r="L37" s="382">
        <f>SUMIF('Client Level Revenue Goals'!$A$2:$A$34,'DSS Revenue by Client '!$A36,'Client Level Revenue Goals'!$P$2:$P$34)/3</f>
        <v>41666.666666666664</v>
      </c>
      <c r="M37" s="382">
        <f>SUMIF('Client Level Revenue Goals'!$A$2:$A$34,'DSS Revenue by Client '!$A36,'Client Level Revenue Goals'!$P$2:$P$34)/3</f>
        <v>41666.666666666664</v>
      </c>
      <c r="N37" s="382">
        <f>SUMIF('Client Level Revenue Goals'!$A$2:$A$34,'DSS Revenue by Client '!$A36,'Client Level Revenue Goals'!$Q$2:$Q$34)/3</f>
        <v>41666.666666666664</v>
      </c>
      <c r="O37" s="382">
        <f>SUMIF('Client Level Revenue Goals'!$A$2:$A$34,'DSS Revenue by Client '!$A36,'Client Level Revenue Goals'!$Q$2:$Q$34)/3</f>
        <v>41666.666666666664</v>
      </c>
      <c r="P37" s="382">
        <f>SUMIF('Client Level Revenue Goals'!$A$2:$A$34,'DSS Revenue by Client '!$A36,'Client Level Revenue Goals'!$Q$2:$Q$34)/3</f>
        <v>41666.666666666664</v>
      </c>
      <c r="Q37" s="427"/>
      <c r="R37" s="430">
        <f t="shared" si="84"/>
        <v>249999.99999999997</v>
      </c>
      <c r="S37" s="430">
        <f t="shared" si="85"/>
        <v>249999.99999999997</v>
      </c>
      <c r="T37" s="403"/>
      <c r="U37" s="421">
        <f t="shared" si="86"/>
        <v>125000</v>
      </c>
      <c r="V37" s="421">
        <f t="shared" si="87"/>
        <v>125000</v>
      </c>
      <c r="W37" s="383">
        <f t="shared" si="11"/>
        <v>125000</v>
      </c>
      <c r="X37" s="383">
        <f t="shared" si="12"/>
        <v>125000</v>
      </c>
      <c r="Y37" s="225"/>
      <c r="Z37" s="382">
        <f>SUMIF('Client Level Revenue Goals'!$A$2:$A$34,'DSS Revenue by Client '!$A36,'Client Level Revenue Goals'!$P$2:$P$34)/3</f>
        <v>41666.666666666664</v>
      </c>
      <c r="AA37" s="382">
        <f>SUMIF('Client Level Revenue Goals'!$A$2:$A$34,'DSS Revenue by Client '!$A36,'Client Level Revenue Goals'!$P$2:$P$34)/3</f>
        <v>41666.666666666664</v>
      </c>
      <c r="AB37" s="382">
        <f>SUMIF('Client Level Revenue Goals'!$A$2:$A$34,'DSS Revenue by Client '!$A36,'Client Level Revenue Goals'!$P$2:$P$34)/3</f>
        <v>41666.666666666664</v>
      </c>
      <c r="AC37" s="382">
        <f>SUMIF('Client Level Revenue Goals'!$A$2:$A$34,'DSS Revenue by Client '!$A36,'Client Level Revenue Goals'!$P$2:$P$34)/3</f>
        <v>41666.666666666664</v>
      </c>
      <c r="AD37" s="382">
        <f>SUMIF('Client Level Revenue Goals'!$A$2:$A$34,'DSS Revenue by Client '!$A36,'Client Level Revenue Goals'!$P$2:$P$34)/3</f>
        <v>41666.666666666664</v>
      </c>
      <c r="AE37" s="382">
        <f>SUMIF('Client Level Revenue Goals'!$A$2:$A$34,'DSS Revenue by Client '!$A36,'Client Level Revenue Goals'!$P$2:$P$34)/3</f>
        <v>41666.666666666664</v>
      </c>
      <c r="AF37" s="382">
        <f>SUMIF('Client Level Revenue Goals'!$A$2:$A$34,'DSS Revenue by Client '!$A36,'Client Level Revenue Goals'!$P$2:$P$34)/3</f>
        <v>41666.666666666664</v>
      </c>
      <c r="AG37" s="382">
        <f>SUMIF('Client Level Revenue Goals'!$A$2:$A$34,'DSS Revenue by Client '!$A36,'Client Level Revenue Goals'!$P$2:$P$34)/3</f>
        <v>41666.666666666664</v>
      </c>
      <c r="AH37" s="382">
        <f>SUMIF('Client Level Revenue Goals'!$A$2:$A$34,'DSS Revenue by Client '!$A36,'Client Level Revenue Goals'!$P$2:$P$34)/3</f>
        <v>41666.666666666664</v>
      </c>
      <c r="AI37" s="382">
        <f>SUMIF('Client Level Revenue Goals'!$A$2:$A$34,'DSS Revenue by Client '!$A36,'Client Level Revenue Goals'!$Q$2:$Q$34)/3</f>
        <v>41666.666666666664</v>
      </c>
      <c r="AJ37" s="382">
        <f>SUMIF('Client Level Revenue Goals'!$A$2:$A$34,'DSS Revenue by Client '!$A36,'Client Level Revenue Goals'!$Q$2:$Q$34)/3</f>
        <v>41666.666666666664</v>
      </c>
      <c r="AK37" s="382">
        <f>SUMIF('Client Level Revenue Goals'!$A$2:$A$34,'DSS Revenue by Client '!$A36,'Client Level Revenue Goals'!$Q$2:$Q$34)/3</f>
        <v>41666.666666666664</v>
      </c>
      <c r="AL37" s="427"/>
      <c r="AM37" s="430">
        <f t="shared" si="89"/>
        <v>249999.99999999997</v>
      </c>
      <c r="AN37" s="430">
        <f t="shared" si="5"/>
        <v>249999.99999999997</v>
      </c>
      <c r="AO37" s="403"/>
      <c r="AP37" s="421">
        <f t="shared" si="10"/>
        <v>125000</v>
      </c>
      <c r="AQ37" s="421">
        <f t="shared" si="6"/>
        <v>125000</v>
      </c>
      <c r="AR37" s="383">
        <f t="shared" si="13"/>
        <v>125000</v>
      </c>
      <c r="AS37" s="383">
        <f t="shared" si="14"/>
        <v>125000</v>
      </c>
    </row>
    <row r="38" spans="1:46" x14ac:dyDescent="0.2">
      <c r="A38" s="719"/>
      <c r="B38" s="719"/>
      <c r="C38" s="719"/>
      <c r="D38" s="413" t="s">
        <v>230</v>
      </c>
      <c r="E38" s="390" t="e">
        <f t="shared" ref="E38:K38" si="90">E36-E37</f>
        <v>#REF!</v>
      </c>
      <c r="F38" s="390" t="e">
        <f t="shared" si="90"/>
        <v>#REF!</v>
      </c>
      <c r="G38" s="390" t="e">
        <f t="shared" si="90"/>
        <v>#REF!</v>
      </c>
      <c r="H38" s="390" t="e">
        <f t="shared" si="90"/>
        <v>#REF!</v>
      </c>
      <c r="I38" s="390" t="e">
        <f t="shared" si="90"/>
        <v>#REF!</v>
      </c>
      <c r="J38" s="390" t="e">
        <f t="shared" si="90"/>
        <v>#REF!</v>
      </c>
      <c r="K38" s="390" t="e">
        <f t="shared" si="90"/>
        <v>#REF!</v>
      </c>
      <c r="L38" s="390" t="e">
        <f t="shared" ref="L38" si="91">L36-L37</f>
        <v>#REF!</v>
      </c>
      <c r="M38" s="390" t="e">
        <f t="shared" ref="M38" si="92">M36-M37</f>
        <v>#REF!</v>
      </c>
      <c r="N38" s="390" t="e">
        <f t="shared" ref="N38" si="93">N36-N37</f>
        <v>#REF!</v>
      </c>
      <c r="O38" s="390" t="e">
        <f t="shared" ref="O38" si="94">O36-O37</f>
        <v>#REF!</v>
      </c>
      <c r="P38" s="390" t="e">
        <f t="shared" ref="P38" si="95">P36-P37</f>
        <v>#REF!</v>
      </c>
      <c r="Q38" s="425"/>
      <c r="R38" s="386" t="e">
        <f t="shared" si="84"/>
        <v>#REF!</v>
      </c>
      <c r="S38" s="386" t="e">
        <f t="shared" si="85"/>
        <v>#REF!</v>
      </c>
      <c r="T38" s="401"/>
      <c r="U38" s="387" t="e">
        <f t="shared" si="86"/>
        <v>#REF!</v>
      </c>
      <c r="V38" s="387" t="e">
        <f t="shared" si="87"/>
        <v>#REF!</v>
      </c>
      <c r="W38" s="391" t="e">
        <f t="shared" si="11"/>
        <v>#REF!</v>
      </c>
      <c r="X38" s="391" t="e">
        <f t="shared" si="12"/>
        <v>#REF!</v>
      </c>
      <c r="Y38" s="225"/>
      <c r="Z38" s="449" t="e">
        <f t="shared" ref="Z38:AK38" si="96">Z36-Z37</f>
        <v>#REF!</v>
      </c>
      <c r="AA38" s="449" t="e">
        <f t="shared" si="96"/>
        <v>#REF!</v>
      </c>
      <c r="AB38" s="449" t="e">
        <f t="shared" si="96"/>
        <v>#REF!</v>
      </c>
      <c r="AC38" s="449" t="e">
        <f t="shared" si="96"/>
        <v>#REF!</v>
      </c>
      <c r="AD38" s="449" t="e">
        <f t="shared" si="96"/>
        <v>#REF!</v>
      </c>
      <c r="AE38" s="449" t="e">
        <f t="shared" si="96"/>
        <v>#REF!</v>
      </c>
      <c r="AF38" s="449" t="e">
        <f t="shared" si="96"/>
        <v>#REF!</v>
      </c>
      <c r="AG38" s="449" t="e">
        <f t="shared" si="96"/>
        <v>#REF!</v>
      </c>
      <c r="AH38" s="449" t="e">
        <f t="shared" si="96"/>
        <v>#REF!</v>
      </c>
      <c r="AI38" s="449" t="e">
        <f t="shared" si="96"/>
        <v>#REF!</v>
      </c>
      <c r="AJ38" s="449" t="e">
        <f t="shared" si="96"/>
        <v>#REF!</v>
      </c>
      <c r="AK38" s="449" t="e">
        <f t="shared" si="96"/>
        <v>#REF!</v>
      </c>
      <c r="AL38" s="425"/>
      <c r="AM38" s="450" t="e">
        <f t="shared" si="89"/>
        <v>#REF!</v>
      </c>
      <c r="AN38" s="450" t="e">
        <f t="shared" si="5"/>
        <v>#REF!</v>
      </c>
      <c r="AO38" s="401"/>
      <c r="AP38" s="452" t="e">
        <f t="shared" si="10"/>
        <v>#REF!</v>
      </c>
      <c r="AQ38" s="452" t="e">
        <f t="shared" si="6"/>
        <v>#REF!</v>
      </c>
      <c r="AR38" s="453" t="e">
        <f t="shared" si="13"/>
        <v>#REF!</v>
      </c>
      <c r="AS38" s="453" t="e">
        <f t="shared" si="14"/>
        <v>#REF!</v>
      </c>
    </row>
    <row r="39" spans="1:46" ht="18.75" customHeight="1" x14ac:dyDescent="0.2">
      <c r="A39" s="714" t="s">
        <v>92</v>
      </c>
      <c r="B39" s="714" t="s">
        <v>136</v>
      </c>
      <c r="C39" s="714" t="s">
        <v>136</v>
      </c>
      <c r="D39" s="414" t="s">
        <v>228</v>
      </c>
      <c r="E39" s="392" t="e">
        <f>#REF!</f>
        <v>#REF!</v>
      </c>
      <c r="F39" s="392" t="e">
        <f>#REF!</f>
        <v>#REF!</v>
      </c>
      <c r="G39" s="392" t="e">
        <f>#REF!</f>
        <v>#REF!</v>
      </c>
      <c r="H39" s="392" t="e">
        <f>#REF!</f>
        <v>#REF!</v>
      </c>
      <c r="I39" s="392" t="e">
        <f>#REF!</f>
        <v>#REF!</v>
      </c>
      <c r="J39" s="392" t="e">
        <f>#REF!</f>
        <v>#REF!</v>
      </c>
      <c r="K39" s="392" t="e">
        <f>#REF!</f>
        <v>#REF!</v>
      </c>
      <c r="L39" s="392" t="e">
        <f>#REF!</f>
        <v>#REF!</v>
      </c>
      <c r="M39" s="392" t="e">
        <f>#REF!</f>
        <v>#REF!</v>
      </c>
      <c r="N39" s="392" t="e">
        <f>#REF!</f>
        <v>#REF!</v>
      </c>
      <c r="O39" s="392" t="e">
        <f>#REF!</f>
        <v>#REF!</v>
      </c>
      <c r="P39" s="392" t="e">
        <f>#REF!</f>
        <v>#REF!</v>
      </c>
      <c r="Q39" s="426"/>
      <c r="R39" s="386" t="e">
        <f t="shared" si="84"/>
        <v>#REF!</v>
      </c>
      <c r="S39" s="386" t="e">
        <f t="shared" si="85"/>
        <v>#REF!</v>
      </c>
      <c r="T39" s="402"/>
      <c r="U39" s="387" t="e">
        <f t="shared" si="86"/>
        <v>#REF!</v>
      </c>
      <c r="V39" s="387" t="e">
        <f t="shared" si="87"/>
        <v>#REF!</v>
      </c>
      <c r="W39" s="393" t="e">
        <f t="shared" si="11"/>
        <v>#REF!</v>
      </c>
      <c r="X39" s="393" t="e">
        <f t="shared" si="12"/>
        <v>#REF!</v>
      </c>
      <c r="Y39" s="225"/>
      <c r="Z39" s="392" t="e">
        <f>#REF!</f>
        <v>#REF!</v>
      </c>
      <c r="AA39" s="392" t="e">
        <f>#REF!</f>
        <v>#REF!</v>
      </c>
      <c r="AB39" s="392" t="e">
        <f>#REF!</f>
        <v>#REF!</v>
      </c>
      <c r="AC39" s="392" t="e">
        <f>#REF!</f>
        <v>#REF!</v>
      </c>
      <c r="AD39" s="392" t="e">
        <f>#REF!</f>
        <v>#REF!</v>
      </c>
      <c r="AE39" s="392" t="e">
        <f>#REF!</f>
        <v>#REF!</v>
      </c>
      <c r="AF39" s="392" t="e">
        <f>#REF!</f>
        <v>#REF!</v>
      </c>
      <c r="AG39" s="392" t="e">
        <f>#REF!</f>
        <v>#REF!</v>
      </c>
      <c r="AH39" s="392" t="e">
        <f>#REF!</f>
        <v>#REF!</v>
      </c>
      <c r="AI39" s="392" t="e">
        <f>#REF!</f>
        <v>#REF!</v>
      </c>
      <c r="AJ39" s="392" t="e">
        <f>#REF!</f>
        <v>#REF!</v>
      </c>
      <c r="AK39" s="392" t="e">
        <f>#REF!</f>
        <v>#REF!</v>
      </c>
      <c r="AL39" s="426"/>
      <c r="AM39" s="386" t="e">
        <f t="shared" si="89"/>
        <v>#REF!</v>
      </c>
      <c r="AN39" s="386" t="e">
        <f t="shared" si="5"/>
        <v>#REF!</v>
      </c>
      <c r="AO39" s="402"/>
      <c r="AP39" s="387" t="e">
        <f t="shared" si="10"/>
        <v>#REF!</v>
      </c>
      <c r="AQ39" s="387" t="e">
        <f t="shared" si="6"/>
        <v>#REF!</v>
      </c>
      <c r="AR39" s="393" t="e">
        <f t="shared" si="13"/>
        <v>#REF!</v>
      </c>
      <c r="AS39" s="393" t="e">
        <f t="shared" si="14"/>
        <v>#REF!</v>
      </c>
      <c r="AT39" s="195" t="e">
        <f>SUM(AP39:AS39)</f>
        <v>#REF!</v>
      </c>
    </row>
    <row r="40" spans="1:46" x14ac:dyDescent="0.2">
      <c r="A40" s="715"/>
      <c r="B40" s="715"/>
      <c r="C40" s="715"/>
      <c r="D40" s="415" t="s">
        <v>229</v>
      </c>
      <c r="E40" s="394">
        <f>SUMIF('Client Level Revenue Goals'!$A$2:$A$34,'DSS Revenue by Client '!$A39,'Client Level Revenue Goals'!$P$2:$P$34)/3</f>
        <v>8333.3333333333339</v>
      </c>
      <c r="F40" s="394">
        <f>SUMIF('Client Level Revenue Goals'!$A$2:$A$34,'DSS Revenue by Client '!$A39,'Client Level Revenue Goals'!$P$2:$P$34)/3</f>
        <v>8333.3333333333339</v>
      </c>
      <c r="G40" s="394">
        <f>SUMIF('Client Level Revenue Goals'!$A$2:$A$34,'DSS Revenue by Client '!$A39,'Client Level Revenue Goals'!$P$2:$P$34)/3</f>
        <v>8333.3333333333339</v>
      </c>
      <c r="H40" s="394">
        <f>SUMIF('Client Level Revenue Goals'!$A$2:$A$34,'DSS Revenue by Client '!$A39,'Client Level Revenue Goals'!$P$2:$P$34)/3</f>
        <v>8333.3333333333339</v>
      </c>
      <c r="I40" s="394">
        <f>SUMIF('Client Level Revenue Goals'!$A$2:$A$34,'DSS Revenue by Client '!$A39,'Client Level Revenue Goals'!$P$2:$P$34)/3</f>
        <v>8333.3333333333339</v>
      </c>
      <c r="J40" s="394">
        <f>SUMIF('Client Level Revenue Goals'!$A$2:$A$34,'DSS Revenue by Client '!$A39,'Client Level Revenue Goals'!$P$2:$P$34)/3</f>
        <v>8333.3333333333339</v>
      </c>
      <c r="K40" s="394">
        <f>SUMIF('Client Level Revenue Goals'!$A$2:$A$34,'DSS Revenue by Client '!$A39,'Client Level Revenue Goals'!$P$2:$P$34)/3</f>
        <v>8333.3333333333339</v>
      </c>
      <c r="L40" s="394">
        <f>SUMIF('Client Level Revenue Goals'!$A$2:$A$34,'DSS Revenue by Client '!$A39,'Client Level Revenue Goals'!$P$2:$P$34)/3</f>
        <v>8333.3333333333339</v>
      </c>
      <c r="M40" s="394">
        <f>SUMIF('Client Level Revenue Goals'!$A$2:$A$34,'DSS Revenue by Client '!$A39,'Client Level Revenue Goals'!$P$2:$P$34)/3</f>
        <v>8333.3333333333339</v>
      </c>
      <c r="N40" s="394">
        <f>SUMIF('Client Level Revenue Goals'!$A$2:$A$34,'DSS Revenue by Client '!$A39,'Client Level Revenue Goals'!$Q$2:$Q$34)/3</f>
        <v>8333.3333333333339</v>
      </c>
      <c r="O40" s="394">
        <f>SUMIF('Client Level Revenue Goals'!$A$2:$A$34,'DSS Revenue by Client '!$A39,'Client Level Revenue Goals'!$Q$2:$Q$34)/3</f>
        <v>8333.3333333333339</v>
      </c>
      <c r="P40" s="394">
        <f>SUMIF('Client Level Revenue Goals'!$A$2:$A$34,'DSS Revenue by Client '!$A39,'Client Level Revenue Goals'!$Q$2:$Q$34)/3</f>
        <v>8333.3333333333339</v>
      </c>
      <c r="Q40" s="427"/>
      <c r="R40" s="386">
        <f t="shared" si="84"/>
        <v>50000.000000000007</v>
      </c>
      <c r="S40" s="386">
        <f t="shared" si="85"/>
        <v>50000.000000000007</v>
      </c>
      <c r="T40" s="403"/>
      <c r="U40" s="387">
        <f t="shared" si="86"/>
        <v>25000</v>
      </c>
      <c r="V40" s="387">
        <f t="shared" si="87"/>
        <v>25000</v>
      </c>
      <c r="W40" s="395">
        <f t="shared" si="11"/>
        <v>25000</v>
      </c>
      <c r="X40" s="395">
        <f t="shared" si="12"/>
        <v>25000</v>
      </c>
      <c r="Y40" s="225"/>
      <c r="Z40" s="394">
        <f>SUMIF('Client Level Revenue Goals'!$A$2:$A$34,'DSS Revenue by Client '!$A39,'Client Level Revenue Goals'!$P$2:$P$34)/3</f>
        <v>8333.3333333333339</v>
      </c>
      <c r="AA40" s="394">
        <f>SUMIF('Client Level Revenue Goals'!$A$2:$A$34,'DSS Revenue by Client '!$A39,'Client Level Revenue Goals'!$P$2:$P$34)/3</f>
        <v>8333.3333333333339</v>
      </c>
      <c r="AB40" s="394">
        <f>SUMIF('Client Level Revenue Goals'!$A$2:$A$34,'DSS Revenue by Client '!$A39,'Client Level Revenue Goals'!$P$2:$P$34)/3</f>
        <v>8333.3333333333339</v>
      </c>
      <c r="AC40" s="394">
        <f>SUMIF('Client Level Revenue Goals'!$A$2:$A$34,'DSS Revenue by Client '!$A39,'Client Level Revenue Goals'!$P$2:$P$34)/3</f>
        <v>8333.3333333333339</v>
      </c>
      <c r="AD40" s="394">
        <f>SUMIF('Client Level Revenue Goals'!$A$2:$A$34,'DSS Revenue by Client '!$A39,'Client Level Revenue Goals'!$P$2:$P$34)/3</f>
        <v>8333.3333333333339</v>
      </c>
      <c r="AE40" s="394">
        <f>SUMIF('Client Level Revenue Goals'!$A$2:$A$34,'DSS Revenue by Client '!$A39,'Client Level Revenue Goals'!$P$2:$P$34)/3</f>
        <v>8333.3333333333339</v>
      </c>
      <c r="AF40" s="394">
        <f>SUMIF('Client Level Revenue Goals'!$A$2:$A$34,'DSS Revenue by Client '!$A39,'Client Level Revenue Goals'!$P$2:$P$34)/3</f>
        <v>8333.3333333333339</v>
      </c>
      <c r="AG40" s="394">
        <f>SUMIF('Client Level Revenue Goals'!$A$2:$A$34,'DSS Revenue by Client '!$A39,'Client Level Revenue Goals'!$P$2:$P$34)/3</f>
        <v>8333.3333333333339</v>
      </c>
      <c r="AH40" s="394">
        <f>SUMIF('Client Level Revenue Goals'!$A$2:$A$34,'DSS Revenue by Client '!$A39,'Client Level Revenue Goals'!$P$2:$P$34)/3</f>
        <v>8333.3333333333339</v>
      </c>
      <c r="AI40" s="394">
        <f>SUMIF('Client Level Revenue Goals'!$A$2:$A$34,'DSS Revenue by Client '!$A39,'Client Level Revenue Goals'!$Q$2:$Q$34)/3</f>
        <v>8333.3333333333339</v>
      </c>
      <c r="AJ40" s="394">
        <f>SUMIF('Client Level Revenue Goals'!$A$2:$A$34,'DSS Revenue by Client '!$A39,'Client Level Revenue Goals'!$Q$2:$Q$34)/3</f>
        <v>8333.3333333333339</v>
      </c>
      <c r="AK40" s="394">
        <f>SUMIF('Client Level Revenue Goals'!$A$2:$A$34,'DSS Revenue by Client '!$A39,'Client Level Revenue Goals'!$Q$2:$Q$34)/3</f>
        <v>8333.3333333333339</v>
      </c>
      <c r="AL40" s="427"/>
      <c r="AM40" s="386">
        <f t="shared" si="89"/>
        <v>50000.000000000007</v>
      </c>
      <c r="AN40" s="386">
        <f t="shared" si="5"/>
        <v>50000.000000000007</v>
      </c>
      <c r="AO40" s="403"/>
      <c r="AP40" s="387">
        <f t="shared" si="10"/>
        <v>25000</v>
      </c>
      <c r="AQ40" s="387">
        <f t="shared" si="6"/>
        <v>25000</v>
      </c>
      <c r="AR40" s="395">
        <f t="shared" si="13"/>
        <v>25000</v>
      </c>
      <c r="AS40" s="395">
        <f t="shared" si="14"/>
        <v>25000</v>
      </c>
    </row>
    <row r="41" spans="1:46" x14ac:dyDescent="0.2">
      <c r="A41" s="716"/>
      <c r="B41" s="716"/>
      <c r="C41" s="716"/>
      <c r="D41" s="416" t="s">
        <v>230</v>
      </c>
      <c r="E41" s="390" t="e">
        <f t="shared" ref="E41:K41" si="97">E39-E40</f>
        <v>#REF!</v>
      </c>
      <c r="F41" s="390" t="e">
        <f t="shared" si="97"/>
        <v>#REF!</v>
      </c>
      <c r="G41" s="390" t="e">
        <f t="shared" si="97"/>
        <v>#REF!</v>
      </c>
      <c r="H41" s="390" t="e">
        <f t="shared" si="97"/>
        <v>#REF!</v>
      </c>
      <c r="I41" s="390" t="e">
        <f t="shared" si="97"/>
        <v>#REF!</v>
      </c>
      <c r="J41" s="390" t="e">
        <f t="shared" si="97"/>
        <v>#REF!</v>
      </c>
      <c r="K41" s="390" t="e">
        <f t="shared" si="97"/>
        <v>#REF!</v>
      </c>
      <c r="L41" s="390" t="e">
        <f t="shared" ref="L41" si="98">L39-L40</f>
        <v>#REF!</v>
      </c>
      <c r="M41" s="390" t="e">
        <f t="shared" ref="M41" si="99">M39-M40</f>
        <v>#REF!</v>
      </c>
      <c r="N41" s="390" t="e">
        <f t="shared" ref="N41" si="100">N39-N40</f>
        <v>#REF!</v>
      </c>
      <c r="O41" s="390" t="e">
        <f t="shared" ref="O41" si="101">O39-O40</f>
        <v>#REF!</v>
      </c>
      <c r="P41" s="390" t="e">
        <f t="shared" ref="P41" si="102">P39-P40</f>
        <v>#REF!</v>
      </c>
      <c r="Q41" s="425"/>
      <c r="R41" s="386" t="e">
        <f t="shared" si="84"/>
        <v>#REF!</v>
      </c>
      <c r="S41" s="386" t="e">
        <f t="shared" si="85"/>
        <v>#REF!</v>
      </c>
      <c r="T41" s="401"/>
      <c r="U41" s="387" t="e">
        <f t="shared" si="86"/>
        <v>#REF!</v>
      </c>
      <c r="V41" s="387" t="e">
        <f t="shared" si="87"/>
        <v>#REF!</v>
      </c>
      <c r="W41" s="391" t="e">
        <f t="shared" si="11"/>
        <v>#REF!</v>
      </c>
      <c r="X41" s="391" t="e">
        <f t="shared" si="12"/>
        <v>#REF!</v>
      </c>
      <c r="Y41" s="225"/>
      <c r="Z41" s="390" t="e">
        <f t="shared" ref="Z41:AK41" si="103">Z39-Z40</f>
        <v>#REF!</v>
      </c>
      <c r="AA41" s="390" t="e">
        <f t="shared" si="103"/>
        <v>#REF!</v>
      </c>
      <c r="AB41" s="390" t="e">
        <f t="shared" si="103"/>
        <v>#REF!</v>
      </c>
      <c r="AC41" s="390" t="e">
        <f t="shared" si="103"/>
        <v>#REF!</v>
      </c>
      <c r="AD41" s="390" t="e">
        <f t="shared" si="103"/>
        <v>#REF!</v>
      </c>
      <c r="AE41" s="390" t="e">
        <f t="shared" si="103"/>
        <v>#REF!</v>
      </c>
      <c r="AF41" s="390" t="e">
        <f t="shared" si="103"/>
        <v>#REF!</v>
      </c>
      <c r="AG41" s="390" t="e">
        <f t="shared" si="103"/>
        <v>#REF!</v>
      </c>
      <c r="AH41" s="390" t="e">
        <f t="shared" si="103"/>
        <v>#REF!</v>
      </c>
      <c r="AI41" s="390" t="e">
        <f t="shared" si="103"/>
        <v>#REF!</v>
      </c>
      <c r="AJ41" s="390" t="e">
        <f t="shared" si="103"/>
        <v>#REF!</v>
      </c>
      <c r="AK41" s="390" t="e">
        <f t="shared" si="103"/>
        <v>#REF!</v>
      </c>
      <c r="AL41" s="425"/>
      <c r="AM41" s="386" t="e">
        <f t="shared" si="89"/>
        <v>#REF!</v>
      </c>
      <c r="AN41" s="386" t="e">
        <f t="shared" si="5"/>
        <v>#REF!</v>
      </c>
      <c r="AO41" s="401"/>
      <c r="AP41" s="387" t="e">
        <f t="shared" si="10"/>
        <v>#REF!</v>
      </c>
      <c r="AQ41" s="387" t="e">
        <f t="shared" si="6"/>
        <v>#REF!</v>
      </c>
      <c r="AR41" s="391" t="e">
        <f t="shared" si="13"/>
        <v>#REF!</v>
      </c>
      <c r="AS41" s="391" t="e">
        <f t="shared" si="14"/>
        <v>#REF!</v>
      </c>
    </row>
    <row r="42" spans="1:46" x14ac:dyDescent="0.2">
      <c r="A42" s="717" t="s">
        <v>239</v>
      </c>
      <c r="B42" s="717" t="s">
        <v>132</v>
      </c>
      <c r="C42" s="717" t="s">
        <v>136</v>
      </c>
      <c r="D42" s="411" t="s">
        <v>228</v>
      </c>
      <c r="E42" s="380" t="e">
        <f>#REF!</f>
        <v>#REF!</v>
      </c>
      <c r="F42" s="380" t="e">
        <f>#REF!</f>
        <v>#REF!</v>
      </c>
      <c r="G42" s="380" t="e">
        <f>#REF!</f>
        <v>#REF!</v>
      </c>
      <c r="H42" s="380" t="e">
        <f>#REF!</f>
        <v>#REF!</v>
      </c>
      <c r="I42" s="380" t="e">
        <f>#REF!</f>
        <v>#REF!</v>
      </c>
      <c r="J42" s="380" t="e">
        <f>#REF!</f>
        <v>#REF!</v>
      </c>
      <c r="K42" s="380" t="e">
        <f>#REF!</f>
        <v>#REF!</v>
      </c>
      <c r="L42" s="380" t="e">
        <f>#REF!</f>
        <v>#REF!</v>
      </c>
      <c r="M42" s="380" t="e">
        <f>#REF!</f>
        <v>#REF!</v>
      </c>
      <c r="N42" s="380" t="e">
        <f>#REF!</f>
        <v>#REF!</v>
      </c>
      <c r="O42" s="380" t="e">
        <f>#REF!</f>
        <v>#REF!</v>
      </c>
      <c r="P42" s="380" t="e">
        <f>#REF!</f>
        <v>#REF!</v>
      </c>
      <c r="Q42" s="426"/>
      <c r="R42" s="430" t="e">
        <f t="shared" si="84"/>
        <v>#REF!</v>
      </c>
      <c r="S42" s="430" t="e">
        <f t="shared" si="85"/>
        <v>#REF!</v>
      </c>
      <c r="T42" s="402"/>
      <c r="U42" s="421" t="e">
        <f t="shared" si="86"/>
        <v>#REF!</v>
      </c>
      <c r="V42" s="421" t="e">
        <f t="shared" si="87"/>
        <v>#REF!</v>
      </c>
      <c r="W42" s="381" t="e">
        <f t="shared" si="11"/>
        <v>#REF!</v>
      </c>
      <c r="X42" s="381" t="e">
        <f t="shared" si="12"/>
        <v>#REF!</v>
      </c>
      <c r="Y42" s="225"/>
      <c r="Z42" s="380" t="e">
        <f>#REF!</f>
        <v>#REF!</v>
      </c>
      <c r="AA42" s="380" t="e">
        <f>#REF!</f>
        <v>#REF!</v>
      </c>
      <c r="AB42" s="380" t="e">
        <f>#REF!</f>
        <v>#REF!</v>
      </c>
      <c r="AC42" s="380" t="e">
        <f>#REF!</f>
        <v>#REF!</v>
      </c>
      <c r="AD42" s="380" t="e">
        <f>#REF!</f>
        <v>#REF!</v>
      </c>
      <c r="AE42" s="380" t="e">
        <f>#REF!</f>
        <v>#REF!</v>
      </c>
      <c r="AF42" s="380" t="e">
        <f>#REF!</f>
        <v>#REF!</v>
      </c>
      <c r="AG42" s="380" t="e">
        <f>#REF!</f>
        <v>#REF!</v>
      </c>
      <c r="AH42" s="380" t="e">
        <f>#REF!</f>
        <v>#REF!</v>
      </c>
      <c r="AI42" s="380" t="e">
        <f>#REF!</f>
        <v>#REF!</v>
      </c>
      <c r="AJ42" s="380" t="e">
        <f>#REF!</f>
        <v>#REF!</v>
      </c>
      <c r="AK42" s="380" t="e">
        <f>#REF!</f>
        <v>#REF!</v>
      </c>
      <c r="AL42" s="426"/>
      <c r="AM42" s="430" t="e">
        <f t="shared" si="89"/>
        <v>#REF!</v>
      </c>
      <c r="AN42" s="430" t="e">
        <f t="shared" si="5"/>
        <v>#REF!</v>
      </c>
      <c r="AO42" s="402"/>
      <c r="AP42" s="421" t="e">
        <f t="shared" si="10"/>
        <v>#REF!</v>
      </c>
      <c r="AQ42" s="421" t="e">
        <f t="shared" si="6"/>
        <v>#REF!</v>
      </c>
      <c r="AR42" s="381" t="e">
        <f t="shared" si="13"/>
        <v>#REF!</v>
      </c>
      <c r="AS42" s="381" t="e">
        <f t="shared" si="14"/>
        <v>#REF!</v>
      </c>
      <c r="AT42" s="195" t="e">
        <f>SUM(AP42:AS42)</f>
        <v>#REF!</v>
      </c>
    </row>
    <row r="43" spans="1:46" x14ac:dyDescent="0.2">
      <c r="A43" s="718"/>
      <c r="B43" s="718"/>
      <c r="C43" s="718"/>
      <c r="D43" s="412" t="s">
        <v>229</v>
      </c>
      <c r="E43" s="382">
        <f>SUMIF('Client Level Revenue Goals'!$A$2:$A$34,'DSS Revenue by Client '!$A42,'Client Level Revenue Goals'!$P$2:$P$34)/3</f>
        <v>50000</v>
      </c>
      <c r="F43" s="382">
        <f>SUMIF('Client Level Revenue Goals'!$A$2:$A$34,'DSS Revenue by Client '!$A42,'Client Level Revenue Goals'!$P$2:$P$34)/3</f>
        <v>50000</v>
      </c>
      <c r="G43" s="382">
        <f>SUMIF('Client Level Revenue Goals'!$A$2:$A$34,'DSS Revenue by Client '!$A42,'Client Level Revenue Goals'!$P$2:$P$34)/3</f>
        <v>50000</v>
      </c>
      <c r="H43" s="382">
        <f>SUMIF('Client Level Revenue Goals'!$A$2:$A$34,'DSS Revenue by Client '!$A42,'Client Level Revenue Goals'!$P$2:$P$34)/3</f>
        <v>50000</v>
      </c>
      <c r="I43" s="382">
        <f>SUMIF('Client Level Revenue Goals'!$A$2:$A$34,'DSS Revenue by Client '!$A42,'Client Level Revenue Goals'!$P$2:$P$34)/3</f>
        <v>50000</v>
      </c>
      <c r="J43" s="382">
        <f>SUMIF('Client Level Revenue Goals'!$A$2:$A$34,'DSS Revenue by Client '!$A42,'Client Level Revenue Goals'!$P$2:$P$34)/3</f>
        <v>50000</v>
      </c>
      <c r="K43" s="382">
        <f>SUMIF('Client Level Revenue Goals'!$A$2:$A$34,'DSS Revenue by Client '!$A42,'Client Level Revenue Goals'!$P$2:$P$34)/3</f>
        <v>50000</v>
      </c>
      <c r="L43" s="382">
        <f>SUMIF('Client Level Revenue Goals'!$A$2:$A$34,'DSS Revenue by Client '!$A42,'Client Level Revenue Goals'!$P$2:$P$34)/3</f>
        <v>50000</v>
      </c>
      <c r="M43" s="382">
        <f>SUMIF('Client Level Revenue Goals'!$A$2:$A$34,'DSS Revenue by Client '!$A42,'Client Level Revenue Goals'!$P$2:$P$34)/3</f>
        <v>50000</v>
      </c>
      <c r="N43" s="382">
        <f>SUMIF('Client Level Revenue Goals'!$A$2:$A$34,'DSS Revenue by Client '!$A42,'Client Level Revenue Goals'!$Q$2:$Q$34)/3</f>
        <v>50000</v>
      </c>
      <c r="O43" s="382">
        <f>SUMIF('Client Level Revenue Goals'!$A$2:$A$34,'DSS Revenue by Client '!$A42,'Client Level Revenue Goals'!$Q$2:$Q$34)/3</f>
        <v>50000</v>
      </c>
      <c r="P43" s="382">
        <f>SUMIF('Client Level Revenue Goals'!$A$2:$A$34,'DSS Revenue by Client '!$A42,'Client Level Revenue Goals'!$Q$2:$Q$34)/3</f>
        <v>50000</v>
      </c>
      <c r="Q43" s="427"/>
      <c r="R43" s="430">
        <f t="shared" si="84"/>
        <v>300000</v>
      </c>
      <c r="S43" s="430">
        <f t="shared" si="85"/>
        <v>300000</v>
      </c>
      <c r="T43" s="403"/>
      <c r="U43" s="421">
        <f t="shared" si="86"/>
        <v>150000</v>
      </c>
      <c r="V43" s="421">
        <f t="shared" si="87"/>
        <v>150000</v>
      </c>
      <c r="W43" s="383">
        <f t="shared" si="11"/>
        <v>150000</v>
      </c>
      <c r="X43" s="383">
        <f t="shared" si="12"/>
        <v>150000</v>
      </c>
      <c r="Y43" s="225"/>
      <c r="Z43" s="382">
        <f>SUMIF('Client Level Revenue Goals'!$A$2:$A$34,'DSS Revenue by Client '!$A42,'Client Level Revenue Goals'!$P$2:$P$34)/3</f>
        <v>50000</v>
      </c>
      <c r="AA43" s="382">
        <f>SUMIF('Client Level Revenue Goals'!$A$2:$A$34,'DSS Revenue by Client '!$A42,'Client Level Revenue Goals'!$P$2:$P$34)/3</f>
        <v>50000</v>
      </c>
      <c r="AB43" s="382">
        <f>SUMIF('Client Level Revenue Goals'!$A$2:$A$34,'DSS Revenue by Client '!$A42,'Client Level Revenue Goals'!$P$2:$P$34)/3</f>
        <v>50000</v>
      </c>
      <c r="AC43" s="382">
        <f>SUMIF('Client Level Revenue Goals'!$A$2:$A$34,'DSS Revenue by Client '!$A42,'Client Level Revenue Goals'!$P$2:$P$34)/3</f>
        <v>50000</v>
      </c>
      <c r="AD43" s="382">
        <f>SUMIF('Client Level Revenue Goals'!$A$2:$A$34,'DSS Revenue by Client '!$A42,'Client Level Revenue Goals'!$P$2:$P$34)/3</f>
        <v>50000</v>
      </c>
      <c r="AE43" s="382">
        <f>SUMIF('Client Level Revenue Goals'!$A$2:$A$34,'DSS Revenue by Client '!$A42,'Client Level Revenue Goals'!$P$2:$P$34)/3</f>
        <v>50000</v>
      </c>
      <c r="AF43" s="382">
        <f>SUMIF('Client Level Revenue Goals'!$A$2:$A$34,'DSS Revenue by Client '!$A42,'Client Level Revenue Goals'!$P$2:$P$34)/3</f>
        <v>50000</v>
      </c>
      <c r="AG43" s="382">
        <f>SUMIF('Client Level Revenue Goals'!$A$2:$A$34,'DSS Revenue by Client '!$A42,'Client Level Revenue Goals'!$P$2:$P$34)/3</f>
        <v>50000</v>
      </c>
      <c r="AH43" s="382">
        <f>SUMIF('Client Level Revenue Goals'!$A$2:$A$34,'DSS Revenue by Client '!$A42,'Client Level Revenue Goals'!$P$2:$P$34)/3</f>
        <v>50000</v>
      </c>
      <c r="AI43" s="382">
        <f>SUMIF('Client Level Revenue Goals'!$A$2:$A$34,'DSS Revenue by Client '!$A42,'Client Level Revenue Goals'!$Q$2:$Q$34)/3</f>
        <v>50000</v>
      </c>
      <c r="AJ43" s="382">
        <f>SUMIF('Client Level Revenue Goals'!$A$2:$A$34,'DSS Revenue by Client '!$A42,'Client Level Revenue Goals'!$Q$2:$Q$34)/3</f>
        <v>50000</v>
      </c>
      <c r="AK43" s="382">
        <f>SUMIF('Client Level Revenue Goals'!$A$2:$A$34,'DSS Revenue by Client '!$A42,'Client Level Revenue Goals'!$Q$2:$Q$34)/3</f>
        <v>50000</v>
      </c>
      <c r="AL43" s="427"/>
      <c r="AM43" s="430">
        <f t="shared" si="89"/>
        <v>300000</v>
      </c>
      <c r="AN43" s="430">
        <f t="shared" si="5"/>
        <v>300000</v>
      </c>
      <c r="AO43" s="403"/>
      <c r="AP43" s="421">
        <f t="shared" si="10"/>
        <v>150000</v>
      </c>
      <c r="AQ43" s="421">
        <f t="shared" si="6"/>
        <v>150000</v>
      </c>
      <c r="AR43" s="383">
        <f t="shared" si="13"/>
        <v>150000</v>
      </c>
      <c r="AS43" s="383">
        <f t="shared" si="14"/>
        <v>150000</v>
      </c>
    </row>
    <row r="44" spans="1:46" x14ac:dyDescent="0.2">
      <c r="A44" s="719"/>
      <c r="B44" s="719"/>
      <c r="C44" s="719"/>
      <c r="D44" s="413" t="s">
        <v>230</v>
      </c>
      <c r="E44" s="390" t="e">
        <f t="shared" ref="E44:K44" si="104">E42-E43</f>
        <v>#REF!</v>
      </c>
      <c r="F44" s="390" t="e">
        <f t="shared" si="104"/>
        <v>#REF!</v>
      </c>
      <c r="G44" s="390" t="e">
        <f t="shared" si="104"/>
        <v>#REF!</v>
      </c>
      <c r="H44" s="390" t="e">
        <f t="shared" si="104"/>
        <v>#REF!</v>
      </c>
      <c r="I44" s="390" t="e">
        <f t="shared" si="104"/>
        <v>#REF!</v>
      </c>
      <c r="J44" s="390" t="e">
        <f t="shared" si="104"/>
        <v>#REF!</v>
      </c>
      <c r="K44" s="390" t="e">
        <f t="shared" si="104"/>
        <v>#REF!</v>
      </c>
      <c r="L44" s="390" t="e">
        <f t="shared" ref="L44" si="105">L42-L43</f>
        <v>#REF!</v>
      </c>
      <c r="M44" s="390" t="e">
        <f t="shared" ref="M44" si="106">M42-M43</f>
        <v>#REF!</v>
      </c>
      <c r="N44" s="390" t="e">
        <f t="shared" ref="N44" si="107">N42-N43</f>
        <v>#REF!</v>
      </c>
      <c r="O44" s="390" t="e">
        <f t="shared" ref="O44" si="108">O42-O43</f>
        <v>#REF!</v>
      </c>
      <c r="P44" s="390" t="e">
        <f t="shared" ref="P44" si="109">P42-P43</f>
        <v>#REF!</v>
      </c>
      <c r="Q44" s="425"/>
      <c r="R44" s="386" t="e">
        <f t="shared" si="84"/>
        <v>#REF!</v>
      </c>
      <c r="S44" s="386" t="e">
        <f t="shared" si="85"/>
        <v>#REF!</v>
      </c>
      <c r="T44" s="401"/>
      <c r="U44" s="387" t="e">
        <f t="shared" si="86"/>
        <v>#REF!</v>
      </c>
      <c r="V44" s="387" t="e">
        <f t="shared" si="87"/>
        <v>#REF!</v>
      </c>
      <c r="W44" s="391" t="e">
        <f t="shared" si="11"/>
        <v>#REF!</v>
      </c>
      <c r="X44" s="391" t="e">
        <f t="shared" si="12"/>
        <v>#REF!</v>
      </c>
      <c r="Y44" s="225"/>
      <c r="Z44" s="449" t="e">
        <f t="shared" ref="Z44:AK44" si="110">Z42-Z43</f>
        <v>#REF!</v>
      </c>
      <c r="AA44" s="449" t="e">
        <f t="shared" si="110"/>
        <v>#REF!</v>
      </c>
      <c r="AB44" s="449" t="e">
        <f t="shared" si="110"/>
        <v>#REF!</v>
      </c>
      <c r="AC44" s="449" t="e">
        <f t="shared" si="110"/>
        <v>#REF!</v>
      </c>
      <c r="AD44" s="449" t="e">
        <f t="shared" si="110"/>
        <v>#REF!</v>
      </c>
      <c r="AE44" s="449" t="e">
        <f t="shared" si="110"/>
        <v>#REF!</v>
      </c>
      <c r="AF44" s="449" t="e">
        <f t="shared" si="110"/>
        <v>#REF!</v>
      </c>
      <c r="AG44" s="449" t="e">
        <f t="shared" si="110"/>
        <v>#REF!</v>
      </c>
      <c r="AH44" s="449" t="e">
        <f t="shared" si="110"/>
        <v>#REF!</v>
      </c>
      <c r="AI44" s="449" t="e">
        <f t="shared" si="110"/>
        <v>#REF!</v>
      </c>
      <c r="AJ44" s="449" t="e">
        <f t="shared" si="110"/>
        <v>#REF!</v>
      </c>
      <c r="AK44" s="449" t="e">
        <f t="shared" si="110"/>
        <v>#REF!</v>
      </c>
      <c r="AL44" s="425"/>
      <c r="AM44" s="450" t="e">
        <f t="shared" si="89"/>
        <v>#REF!</v>
      </c>
      <c r="AN44" s="450" t="e">
        <f t="shared" si="5"/>
        <v>#REF!</v>
      </c>
      <c r="AO44" s="401"/>
      <c r="AP44" s="452" t="e">
        <f t="shared" si="10"/>
        <v>#REF!</v>
      </c>
      <c r="AQ44" s="452" t="e">
        <f t="shared" si="6"/>
        <v>#REF!</v>
      </c>
      <c r="AR44" s="453" t="e">
        <f t="shared" si="13"/>
        <v>#REF!</v>
      </c>
      <c r="AS44" s="453" t="e">
        <f t="shared" si="14"/>
        <v>#REF!</v>
      </c>
    </row>
    <row r="45" spans="1:46" x14ac:dyDescent="0.2">
      <c r="A45" s="714" t="s">
        <v>105</v>
      </c>
      <c r="B45" s="714" t="s">
        <v>144</v>
      </c>
      <c r="C45" s="714" t="s">
        <v>144</v>
      </c>
      <c r="D45" s="414" t="s">
        <v>228</v>
      </c>
      <c r="E45" s="392" t="e">
        <f>#REF!</f>
        <v>#REF!</v>
      </c>
      <c r="F45" s="392" t="e">
        <f>#REF!</f>
        <v>#REF!</v>
      </c>
      <c r="G45" s="392" t="e">
        <f>#REF!</f>
        <v>#REF!</v>
      </c>
      <c r="H45" s="392" t="e">
        <f>#REF!</f>
        <v>#REF!</v>
      </c>
      <c r="I45" s="392" t="e">
        <f>#REF!</f>
        <v>#REF!</v>
      </c>
      <c r="J45" s="392" t="e">
        <f>#REF!</f>
        <v>#REF!</v>
      </c>
      <c r="K45" s="392" t="e">
        <f>#REF!</f>
        <v>#REF!</v>
      </c>
      <c r="L45" s="392" t="e">
        <f>#REF!</f>
        <v>#REF!</v>
      </c>
      <c r="M45" s="392" t="e">
        <f>#REF!</f>
        <v>#REF!</v>
      </c>
      <c r="N45" s="392" t="e">
        <f>#REF!</f>
        <v>#REF!</v>
      </c>
      <c r="O45" s="392" t="e">
        <f>#REF!</f>
        <v>#REF!</v>
      </c>
      <c r="P45" s="392" t="e">
        <f>#REF!</f>
        <v>#REF!</v>
      </c>
      <c r="Q45" s="426"/>
      <c r="R45" s="386" t="e">
        <f t="shared" si="84"/>
        <v>#REF!</v>
      </c>
      <c r="S45" s="386" t="e">
        <f t="shared" si="85"/>
        <v>#REF!</v>
      </c>
      <c r="T45" s="402"/>
      <c r="U45" s="387" t="e">
        <f t="shared" si="86"/>
        <v>#REF!</v>
      </c>
      <c r="V45" s="387" t="e">
        <f t="shared" si="87"/>
        <v>#REF!</v>
      </c>
      <c r="W45" s="393" t="e">
        <f t="shared" si="11"/>
        <v>#REF!</v>
      </c>
      <c r="X45" s="393" t="e">
        <f t="shared" si="12"/>
        <v>#REF!</v>
      </c>
      <c r="Y45" s="225"/>
      <c r="Z45" s="392" t="e">
        <f>#REF!</f>
        <v>#REF!</v>
      </c>
      <c r="AA45" s="392" t="e">
        <f>#REF!</f>
        <v>#REF!</v>
      </c>
      <c r="AB45" s="392" t="e">
        <f>#REF!</f>
        <v>#REF!</v>
      </c>
      <c r="AC45" s="392" t="e">
        <f>#REF!</f>
        <v>#REF!</v>
      </c>
      <c r="AD45" s="392" t="e">
        <f>#REF!</f>
        <v>#REF!</v>
      </c>
      <c r="AE45" s="392" t="e">
        <f>#REF!</f>
        <v>#REF!</v>
      </c>
      <c r="AF45" s="392" t="e">
        <f>#REF!</f>
        <v>#REF!</v>
      </c>
      <c r="AG45" s="392" t="e">
        <f>#REF!</f>
        <v>#REF!</v>
      </c>
      <c r="AH45" s="392" t="e">
        <f>#REF!</f>
        <v>#REF!</v>
      </c>
      <c r="AI45" s="392" t="e">
        <f>#REF!</f>
        <v>#REF!</v>
      </c>
      <c r="AJ45" s="392" t="e">
        <f>#REF!</f>
        <v>#REF!</v>
      </c>
      <c r="AK45" s="392" t="e">
        <f>#REF!</f>
        <v>#REF!</v>
      </c>
      <c r="AL45" s="426"/>
      <c r="AM45" s="386" t="e">
        <f t="shared" si="89"/>
        <v>#REF!</v>
      </c>
      <c r="AN45" s="386" t="e">
        <f t="shared" si="5"/>
        <v>#REF!</v>
      </c>
      <c r="AO45" s="402"/>
      <c r="AP45" s="387" t="e">
        <f t="shared" si="10"/>
        <v>#REF!</v>
      </c>
      <c r="AQ45" s="387" t="e">
        <f t="shared" si="6"/>
        <v>#REF!</v>
      </c>
      <c r="AR45" s="393" t="e">
        <f t="shared" si="13"/>
        <v>#REF!</v>
      </c>
      <c r="AS45" s="393" t="e">
        <f t="shared" si="14"/>
        <v>#REF!</v>
      </c>
      <c r="AT45" s="195" t="e">
        <f>SUM(AP45:AS45)</f>
        <v>#REF!</v>
      </c>
    </row>
    <row r="46" spans="1:46" x14ac:dyDescent="0.2">
      <c r="A46" s="715"/>
      <c r="B46" s="715"/>
      <c r="C46" s="715"/>
      <c r="D46" s="415" t="s">
        <v>229</v>
      </c>
      <c r="E46" s="394">
        <f>SUMIF('Client Level Revenue Goals'!$A$2:$A$34,'DSS Revenue by Client '!$A45,'Client Level Revenue Goals'!$P$2:$P$34)/3</f>
        <v>5000</v>
      </c>
      <c r="F46" s="394">
        <f>SUMIF('Client Level Revenue Goals'!$A$2:$A$34,'DSS Revenue by Client '!$A45,'Client Level Revenue Goals'!$P$2:$P$34)/3</f>
        <v>5000</v>
      </c>
      <c r="G46" s="394">
        <f>SUMIF('Client Level Revenue Goals'!$A$2:$A$34,'DSS Revenue by Client '!$A45,'Client Level Revenue Goals'!$P$2:$P$34)/3</f>
        <v>5000</v>
      </c>
      <c r="H46" s="394">
        <f>SUMIF('Client Level Revenue Goals'!$A$2:$A$34,'DSS Revenue by Client '!$A45,'Client Level Revenue Goals'!$P$2:$P$34)/3</f>
        <v>5000</v>
      </c>
      <c r="I46" s="394">
        <f>SUMIF('Client Level Revenue Goals'!$A$2:$A$34,'DSS Revenue by Client '!$A45,'Client Level Revenue Goals'!$P$2:$P$34)/3</f>
        <v>5000</v>
      </c>
      <c r="J46" s="394">
        <f>SUMIF('Client Level Revenue Goals'!$A$2:$A$34,'DSS Revenue by Client '!$A45,'Client Level Revenue Goals'!$P$2:$P$34)/3</f>
        <v>5000</v>
      </c>
      <c r="K46" s="394">
        <f>SUMIF('Client Level Revenue Goals'!$A$2:$A$34,'DSS Revenue by Client '!$A45,'Client Level Revenue Goals'!$P$2:$P$34)/3</f>
        <v>5000</v>
      </c>
      <c r="L46" s="394">
        <f>SUMIF('Client Level Revenue Goals'!$A$2:$A$34,'DSS Revenue by Client '!$A45,'Client Level Revenue Goals'!$P$2:$P$34)/3</f>
        <v>5000</v>
      </c>
      <c r="M46" s="394">
        <f>SUMIF('Client Level Revenue Goals'!$A$2:$A$34,'DSS Revenue by Client '!$A45,'Client Level Revenue Goals'!$P$2:$P$34)/3</f>
        <v>5000</v>
      </c>
      <c r="N46" s="394">
        <f>SUMIF('Client Level Revenue Goals'!$A$2:$A$34,'DSS Revenue by Client '!$A45,'Client Level Revenue Goals'!$Q$2:$Q$34)/3</f>
        <v>5000</v>
      </c>
      <c r="O46" s="394">
        <f>SUMIF('Client Level Revenue Goals'!$A$2:$A$34,'DSS Revenue by Client '!$A45,'Client Level Revenue Goals'!$Q$2:$Q$34)/3</f>
        <v>5000</v>
      </c>
      <c r="P46" s="394">
        <f>SUMIF('Client Level Revenue Goals'!$A$2:$A$34,'DSS Revenue by Client '!$A45,'Client Level Revenue Goals'!$Q$2:$Q$34)/3</f>
        <v>5000</v>
      </c>
      <c r="Q46" s="427"/>
      <c r="R46" s="386">
        <f t="shared" si="84"/>
        <v>30000</v>
      </c>
      <c r="S46" s="386">
        <f t="shared" si="85"/>
        <v>30000</v>
      </c>
      <c r="T46" s="403"/>
      <c r="U46" s="387">
        <f t="shared" si="86"/>
        <v>15000</v>
      </c>
      <c r="V46" s="387">
        <f t="shared" si="87"/>
        <v>15000</v>
      </c>
      <c r="W46" s="395">
        <f t="shared" si="11"/>
        <v>15000</v>
      </c>
      <c r="X46" s="395">
        <f t="shared" si="12"/>
        <v>15000</v>
      </c>
      <c r="Y46" s="225"/>
      <c r="Z46" s="394">
        <f>SUMIF('Client Level Revenue Goals'!$A$2:$A$34,'DSS Revenue by Client '!$A45,'Client Level Revenue Goals'!$P$2:$P$34)/3</f>
        <v>5000</v>
      </c>
      <c r="AA46" s="394">
        <f>SUMIF('Client Level Revenue Goals'!$A$2:$A$34,'DSS Revenue by Client '!$A45,'Client Level Revenue Goals'!$P$2:$P$34)/3</f>
        <v>5000</v>
      </c>
      <c r="AB46" s="394">
        <f>SUMIF('Client Level Revenue Goals'!$A$2:$A$34,'DSS Revenue by Client '!$A45,'Client Level Revenue Goals'!$P$2:$P$34)/3</f>
        <v>5000</v>
      </c>
      <c r="AC46" s="394">
        <f>SUMIF('Client Level Revenue Goals'!$A$2:$A$34,'DSS Revenue by Client '!$A45,'Client Level Revenue Goals'!$P$2:$P$34)/3</f>
        <v>5000</v>
      </c>
      <c r="AD46" s="394">
        <f>SUMIF('Client Level Revenue Goals'!$A$2:$A$34,'DSS Revenue by Client '!$A45,'Client Level Revenue Goals'!$P$2:$P$34)/3</f>
        <v>5000</v>
      </c>
      <c r="AE46" s="394">
        <f>SUMIF('Client Level Revenue Goals'!$A$2:$A$34,'DSS Revenue by Client '!$A45,'Client Level Revenue Goals'!$P$2:$P$34)/3</f>
        <v>5000</v>
      </c>
      <c r="AF46" s="394">
        <f>SUMIF('Client Level Revenue Goals'!$A$2:$A$34,'DSS Revenue by Client '!$A45,'Client Level Revenue Goals'!$P$2:$P$34)/3</f>
        <v>5000</v>
      </c>
      <c r="AG46" s="394">
        <f>SUMIF('Client Level Revenue Goals'!$A$2:$A$34,'DSS Revenue by Client '!$A45,'Client Level Revenue Goals'!$P$2:$P$34)/3</f>
        <v>5000</v>
      </c>
      <c r="AH46" s="394">
        <f>SUMIF('Client Level Revenue Goals'!$A$2:$A$34,'DSS Revenue by Client '!$A45,'Client Level Revenue Goals'!$P$2:$P$34)/3</f>
        <v>5000</v>
      </c>
      <c r="AI46" s="394">
        <f>SUMIF('Client Level Revenue Goals'!$A$2:$A$34,'DSS Revenue by Client '!$A45,'Client Level Revenue Goals'!$Q$2:$Q$34)/3</f>
        <v>5000</v>
      </c>
      <c r="AJ46" s="394">
        <f>SUMIF('Client Level Revenue Goals'!$A$2:$A$34,'DSS Revenue by Client '!$A45,'Client Level Revenue Goals'!$Q$2:$Q$34)/3</f>
        <v>5000</v>
      </c>
      <c r="AK46" s="394">
        <f>SUMIF('Client Level Revenue Goals'!$A$2:$A$34,'DSS Revenue by Client '!$A45,'Client Level Revenue Goals'!$Q$2:$Q$34)/3</f>
        <v>5000</v>
      </c>
      <c r="AL46" s="427"/>
      <c r="AM46" s="386">
        <f t="shared" si="89"/>
        <v>30000</v>
      </c>
      <c r="AN46" s="386">
        <f t="shared" si="5"/>
        <v>30000</v>
      </c>
      <c r="AO46" s="403"/>
      <c r="AP46" s="387">
        <f t="shared" si="10"/>
        <v>15000</v>
      </c>
      <c r="AQ46" s="387">
        <f t="shared" si="6"/>
        <v>15000</v>
      </c>
      <c r="AR46" s="395">
        <f t="shared" si="13"/>
        <v>15000</v>
      </c>
      <c r="AS46" s="395">
        <f t="shared" si="14"/>
        <v>15000</v>
      </c>
    </row>
    <row r="47" spans="1:46" x14ac:dyDescent="0.2">
      <c r="A47" s="716"/>
      <c r="B47" s="716"/>
      <c r="C47" s="716"/>
      <c r="D47" s="416" t="s">
        <v>230</v>
      </c>
      <c r="E47" s="390" t="e">
        <f t="shared" ref="E47:K47" si="111">E45-E46</f>
        <v>#REF!</v>
      </c>
      <c r="F47" s="390" t="e">
        <f t="shared" si="111"/>
        <v>#REF!</v>
      </c>
      <c r="G47" s="390" t="e">
        <f t="shared" si="111"/>
        <v>#REF!</v>
      </c>
      <c r="H47" s="390" t="e">
        <f t="shared" si="111"/>
        <v>#REF!</v>
      </c>
      <c r="I47" s="390" t="e">
        <f t="shared" si="111"/>
        <v>#REF!</v>
      </c>
      <c r="J47" s="390" t="e">
        <f t="shared" si="111"/>
        <v>#REF!</v>
      </c>
      <c r="K47" s="390" t="e">
        <f t="shared" si="111"/>
        <v>#REF!</v>
      </c>
      <c r="L47" s="390" t="e">
        <f t="shared" ref="L47" si="112">L45-L46</f>
        <v>#REF!</v>
      </c>
      <c r="M47" s="390" t="e">
        <f t="shared" ref="M47" si="113">M45-M46</f>
        <v>#REF!</v>
      </c>
      <c r="N47" s="390" t="e">
        <f t="shared" ref="N47" si="114">N45-N46</f>
        <v>#REF!</v>
      </c>
      <c r="O47" s="390" t="e">
        <f t="shared" ref="O47" si="115">O45-O46</f>
        <v>#REF!</v>
      </c>
      <c r="P47" s="390" t="e">
        <f t="shared" ref="P47" si="116">P45-P46</f>
        <v>#REF!</v>
      </c>
      <c r="Q47" s="425"/>
      <c r="R47" s="386" t="e">
        <f t="shared" si="84"/>
        <v>#REF!</v>
      </c>
      <c r="S47" s="386" t="e">
        <f t="shared" si="85"/>
        <v>#REF!</v>
      </c>
      <c r="T47" s="401"/>
      <c r="U47" s="387" t="e">
        <f t="shared" si="86"/>
        <v>#REF!</v>
      </c>
      <c r="V47" s="387" t="e">
        <f t="shared" si="87"/>
        <v>#REF!</v>
      </c>
      <c r="W47" s="391" t="e">
        <f t="shared" si="11"/>
        <v>#REF!</v>
      </c>
      <c r="X47" s="391" t="e">
        <f t="shared" si="12"/>
        <v>#REF!</v>
      </c>
      <c r="Y47" s="225"/>
      <c r="Z47" s="390" t="e">
        <f t="shared" ref="Z47:AK47" si="117">Z45-Z46</f>
        <v>#REF!</v>
      </c>
      <c r="AA47" s="390" t="e">
        <f t="shared" si="117"/>
        <v>#REF!</v>
      </c>
      <c r="AB47" s="390" t="e">
        <f t="shared" si="117"/>
        <v>#REF!</v>
      </c>
      <c r="AC47" s="390" t="e">
        <f t="shared" si="117"/>
        <v>#REF!</v>
      </c>
      <c r="AD47" s="390" t="e">
        <f t="shared" si="117"/>
        <v>#REF!</v>
      </c>
      <c r="AE47" s="390" t="e">
        <f t="shared" si="117"/>
        <v>#REF!</v>
      </c>
      <c r="AF47" s="390" t="e">
        <f t="shared" si="117"/>
        <v>#REF!</v>
      </c>
      <c r="AG47" s="390" t="e">
        <f t="shared" si="117"/>
        <v>#REF!</v>
      </c>
      <c r="AH47" s="390" t="e">
        <f t="shared" si="117"/>
        <v>#REF!</v>
      </c>
      <c r="AI47" s="390" t="e">
        <f t="shared" si="117"/>
        <v>#REF!</v>
      </c>
      <c r="AJ47" s="390" t="e">
        <f t="shared" si="117"/>
        <v>#REF!</v>
      </c>
      <c r="AK47" s="390" t="e">
        <f t="shared" si="117"/>
        <v>#REF!</v>
      </c>
      <c r="AL47" s="425"/>
      <c r="AM47" s="386" t="e">
        <f t="shared" si="89"/>
        <v>#REF!</v>
      </c>
      <c r="AN47" s="386" t="e">
        <f t="shared" si="5"/>
        <v>#REF!</v>
      </c>
      <c r="AO47" s="401"/>
      <c r="AP47" s="387" t="e">
        <f t="shared" si="10"/>
        <v>#REF!</v>
      </c>
      <c r="AQ47" s="387" t="e">
        <f t="shared" si="6"/>
        <v>#REF!</v>
      </c>
      <c r="AR47" s="391" t="e">
        <f t="shared" si="13"/>
        <v>#REF!</v>
      </c>
      <c r="AS47" s="391" t="e">
        <f t="shared" si="14"/>
        <v>#REF!</v>
      </c>
    </row>
    <row r="48" spans="1:46" x14ac:dyDescent="0.2">
      <c r="A48" s="717" t="s">
        <v>240</v>
      </c>
      <c r="B48" s="717" t="s">
        <v>132</v>
      </c>
      <c r="C48" s="717" t="s">
        <v>231</v>
      </c>
      <c r="D48" s="411" t="s">
        <v>228</v>
      </c>
      <c r="E48" s="380" t="e">
        <f>#REF!</f>
        <v>#REF!</v>
      </c>
      <c r="F48" s="380" t="e">
        <f>#REF!</f>
        <v>#REF!</v>
      </c>
      <c r="G48" s="380" t="e">
        <f>#REF!</f>
        <v>#REF!</v>
      </c>
      <c r="H48" s="380" t="e">
        <f>#REF!</f>
        <v>#REF!</v>
      </c>
      <c r="I48" s="380" t="e">
        <f>#REF!</f>
        <v>#REF!</v>
      </c>
      <c r="J48" s="380" t="e">
        <f>#REF!</f>
        <v>#REF!</v>
      </c>
      <c r="K48" s="380" t="e">
        <f>#REF!</f>
        <v>#REF!</v>
      </c>
      <c r="L48" s="380" t="e">
        <f>#REF!</f>
        <v>#REF!</v>
      </c>
      <c r="M48" s="380" t="e">
        <f>#REF!</f>
        <v>#REF!</v>
      </c>
      <c r="N48" s="380" t="e">
        <f>#REF!</f>
        <v>#REF!</v>
      </c>
      <c r="O48" s="380" t="e">
        <f>#REF!</f>
        <v>#REF!</v>
      </c>
      <c r="P48" s="380" t="e">
        <f>#REF!</f>
        <v>#REF!</v>
      </c>
      <c r="Q48" s="426"/>
      <c r="R48" s="430" t="e">
        <f t="shared" si="84"/>
        <v>#REF!</v>
      </c>
      <c r="S48" s="430" t="e">
        <f t="shared" si="85"/>
        <v>#REF!</v>
      </c>
      <c r="T48" s="402"/>
      <c r="U48" s="421" t="e">
        <f t="shared" si="86"/>
        <v>#REF!</v>
      </c>
      <c r="V48" s="421" t="e">
        <f t="shared" si="87"/>
        <v>#REF!</v>
      </c>
      <c r="W48" s="381" t="e">
        <f t="shared" si="11"/>
        <v>#REF!</v>
      </c>
      <c r="X48" s="381" t="e">
        <f t="shared" si="12"/>
        <v>#REF!</v>
      </c>
      <c r="Y48" s="225"/>
      <c r="Z48" s="380" t="e">
        <f>#REF!</f>
        <v>#REF!</v>
      </c>
      <c r="AA48" s="380" t="e">
        <f>#REF!</f>
        <v>#REF!</v>
      </c>
      <c r="AB48" s="380" t="e">
        <f>#REF!</f>
        <v>#REF!</v>
      </c>
      <c r="AC48" s="380" t="e">
        <f>#REF!</f>
        <v>#REF!</v>
      </c>
      <c r="AD48" s="380" t="e">
        <f>#REF!</f>
        <v>#REF!</v>
      </c>
      <c r="AE48" s="380" t="e">
        <f>#REF!</f>
        <v>#REF!</v>
      </c>
      <c r="AF48" s="380" t="e">
        <f>#REF!</f>
        <v>#REF!</v>
      </c>
      <c r="AG48" s="380" t="e">
        <f>#REF!</f>
        <v>#REF!</v>
      </c>
      <c r="AH48" s="380" t="e">
        <f>#REF!</f>
        <v>#REF!</v>
      </c>
      <c r="AI48" s="380" t="e">
        <f>#REF!</f>
        <v>#REF!</v>
      </c>
      <c r="AJ48" s="380" t="e">
        <f>#REF!</f>
        <v>#REF!</v>
      </c>
      <c r="AK48" s="380" t="e">
        <f>#REF!</f>
        <v>#REF!</v>
      </c>
      <c r="AL48" s="426"/>
      <c r="AM48" s="430" t="e">
        <f t="shared" si="89"/>
        <v>#REF!</v>
      </c>
      <c r="AN48" s="430" t="e">
        <f t="shared" si="5"/>
        <v>#REF!</v>
      </c>
      <c r="AO48" s="402"/>
      <c r="AP48" s="421" t="e">
        <f t="shared" si="10"/>
        <v>#REF!</v>
      </c>
      <c r="AQ48" s="421" t="e">
        <f t="shared" si="6"/>
        <v>#REF!</v>
      </c>
      <c r="AR48" s="381" t="e">
        <f t="shared" si="13"/>
        <v>#REF!</v>
      </c>
      <c r="AS48" s="381" t="e">
        <f t="shared" si="14"/>
        <v>#REF!</v>
      </c>
      <c r="AT48" s="195" t="e">
        <f>SUM(AP48:AS48)</f>
        <v>#REF!</v>
      </c>
    </row>
    <row r="49" spans="1:46" x14ac:dyDescent="0.2">
      <c r="A49" s="718"/>
      <c r="B49" s="718"/>
      <c r="C49" s="718"/>
      <c r="D49" s="412" t="s">
        <v>229</v>
      </c>
      <c r="E49" s="382">
        <f>SUMIF('Client Level Revenue Goals'!$A$2:$A$34,'DSS Revenue by Client '!$A48,'Client Level Revenue Goals'!$P$2:$P$34)/3</f>
        <v>1666.6666666666667</v>
      </c>
      <c r="F49" s="382">
        <f>SUMIF('Client Level Revenue Goals'!$A$2:$A$34,'DSS Revenue by Client '!$A48,'Client Level Revenue Goals'!$P$2:$P$34)/3</f>
        <v>1666.6666666666667</v>
      </c>
      <c r="G49" s="382">
        <f>SUMIF('Client Level Revenue Goals'!$A$2:$A$34,'DSS Revenue by Client '!$A48,'Client Level Revenue Goals'!$P$2:$P$34)/3</f>
        <v>1666.6666666666667</v>
      </c>
      <c r="H49" s="382">
        <f>SUMIF('Client Level Revenue Goals'!$A$2:$A$34,'DSS Revenue by Client '!$A48,'Client Level Revenue Goals'!$P$2:$P$34)/3</f>
        <v>1666.6666666666667</v>
      </c>
      <c r="I49" s="382">
        <f>SUMIF('Client Level Revenue Goals'!$A$2:$A$34,'DSS Revenue by Client '!$A48,'Client Level Revenue Goals'!$P$2:$P$34)/3</f>
        <v>1666.6666666666667</v>
      </c>
      <c r="J49" s="382">
        <f>SUMIF('Client Level Revenue Goals'!$A$2:$A$34,'DSS Revenue by Client '!$A48,'Client Level Revenue Goals'!$P$2:$P$34)/3</f>
        <v>1666.6666666666667</v>
      </c>
      <c r="K49" s="382">
        <f>SUMIF('Client Level Revenue Goals'!$A$2:$A$34,'DSS Revenue by Client '!$A48,'Client Level Revenue Goals'!$P$2:$P$34)/3</f>
        <v>1666.6666666666667</v>
      </c>
      <c r="L49" s="382">
        <f>SUMIF('Client Level Revenue Goals'!$A$2:$A$34,'DSS Revenue by Client '!$A48,'Client Level Revenue Goals'!$P$2:$P$34)/3</f>
        <v>1666.6666666666667</v>
      </c>
      <c r="M49" s="382">
        <f>SUMIF('Client Level Revenue Goals'!$A$2:$A$34,'DSS Revenue by Client '!$A48,'Client Level Revenue Goals'!$P$2:$P$34)/3</f>
        <v>1666.6666666666667</v>
      </c>
      <c r="N49" s="382">
        <f>SUMIF('Client Level Revenue Goals'!$A$2:$A$34,'DSS Revenue by Client '!$A48,'Client Level Revenue Goals'!$Q$2:$Q$34)/3</f>
        <v>1666.6666666666667</v>
      </c>
      <c r="O49" s="382">
        <f>SUMIF('Client Level Revenue Goals'!$A$2:$A$34,'DSS Revenue by Client '!$A48,'Client Level Revenue Goals'!$Q$2:$Q$34)/3</f>
        <v>1666.6666666666667</v>
      </c>
      <c r="P49" s="382">
        <f>SUMIF('Client Level Revenue Goals'!$A$2:$A$34,'DSS Revenue by Client '!$A48,'Client Level Revenue Goals'!$Q$2:$Q$34)/3</f>
        <v>1666.6666666666667</v>
      </c>
      <c r="Q49" s="427"/>
      <c r="R49" s="430">
        <f t="shared" si="84"/>
        <v>10000</v>
      </c>
      <c r="S49" s="430">
        <f t="shared" si="85"/>
        <v>10000</v>
      </c>
      <c r="T49" s="403"/>
      <c r="U49" s="421">
        <f t="shared" si="86"/>
        <v>5000</v>
      </c>
      <c r="V49" s="421">
        <f t="shared" si="87"/>
        <v>5000</v>
      </c>
      <c r="W49" s="383">
        <f t="shared" si="11"/>
        <v>5000</v>
      </c>
      <c r="X49" s="383">
        <f t="shared" si="12"/>
        <v>5000</v>
      </c>
      <c r="Y49" s="225"/>
      <c r="Z49" s="382">
        <f>SUMIF('Client Level Revenue Goals'!$A$2:$A$34,'DSS Revenue by Client '!$A48,'Client Level Revenue Goals'!$P$2:$P$34)/3</f>
        <v>1666.6666666666667</v>
      </c>
      <c r="AA49" s="382">
        <f>SUMIF('Client Level Revenue Goals'!$A$2:$A$34,'DSS Revenue by Client '!$A48,'Client Level Revenue Goals'!$P$2:$P$34)/3</f>
        <v>1666.6666666666667</v>
      </c>
      <c r="AB49" s="382">
        <f>SUMIF('Client Level Revenue Goals'!$A$2:$A$34,'DSS Revenue by Client '!$A48,'Client Level Revenue Goals'!$P$2:$P$34)/3</f>
        <v>1666.6666666666667</v>
      </c>
      <c r="AC49" s="382">
        <f>SUMIF('Client Level Revenue Goals'!$A$2:$A$34,'DSS Revenue by Client '!$A48,'Client Level Revenue Goals'!$P$2:$P$34)/3</f>
        <v>1666.6666666666667</v>
      </c>
      <c r="AD49" s="382">
        <f>SUMIF('Client Level Revenue Goals'!$A$2:$A$34,'DSS Revenue by Client '!$A48,'Client Level Revenue Goals'!$P$2:$P$34)/3</f>
        <v>1666.6666666666667</v>
      </c>
      <c r="AE49" s="382">
        <f>SUMIF('Client Level Revenue Goals'!$A$2:$A$34,'DSS Revenue by Client '!$A48,'Client Level Revenue Goals'!$P$2:$P$34)/3</f>
        <v>1666.6666666666667</v>
      </c>
      <c r="AF49" s="382">
        <f>SUMIF('Client Level Revenue Goals'!$A$2:$A$34,'DSS Revenue by Client '!$A48,'Client Level Revenue Goals'!$P$2:$P$34)/3</f>
        <v>1666.6666666666667</v>
      </c>
      <c r="AG49" s="382">
        <f>SUMIF('Client Level Revenue Goals'!$A$2:$A$34,'DSS Revenue by Client '!$A48,'Client Level Revenue Goals'!$P$2:$P$34)/3</f>
        <v>1666.6666666666667</v>
      </c>
      <c r="AH49" s="382">
        <f>SUMIF('Client Level Revenue Goals'!$A$2:$A$34,'DSS Revenue by Client '!$A48,'Client Level Revenue Goals'!$P$2:$P$34)/3</f>
        <v>1666.6666666666667</v>
      </c>
      <c r="AI49" s="382">
        <f>SUMIF('Client Level Revenue Goals'!$A$2:$A$34,'DSS Revenue by Client '!$A48,'Client Level Revenue Goals'!$Q$2:$Q$34)/3</f>
        <v>1666.6666666666667</v>
      </c>
      <c r="AJ49" s="382">
        <f>SUMIF('Client Level Revenue Goals'!$A$2:$A$34,'DSS Revenue by Client '!$A48,'Client Level Revenue Goals'!$Q$2:$Q$34)/3</f>
        <v>1666.6666666666667</v>
      </c>
      <c r="AK49" s="382">
        <f>SUMIF('Client Level Revenue Goals'!$A$2:$A$34,'DSS Revenue by Client '!$A48,'Client Level Revenue Goals'!$Q$2:$Q$34)/3</f>
        <v>1666.6666666666667</v>
      </c>
      <c r="AL49" s="427"/>
      <c r="AM49" s="430">
        <f t="shared" si="89"/>
        <v>10000</v>
      </c>
      <c r="AN49" s="430">
        <f t="shared" si="5"/>
        <v>10000</v>
      </c>
      <c r="AO49" s="403"/>
      <c r="AP49" s="421">
        <f t="shared" si="10"/>
        <v>5000</v>
      </c>
      <c r="AQ49" s="421">
        <f t="shared" si="6"/>
        <v>5000</v>
      </c>
      <c r="AR49" s="383">
        <f t="shared" si="13"/>
        <v>5000</v>
      </c>
      <c r="AS49" s="383">
        <f t="shared" si="14"/>
        <v>5000</v>
      </c>
    </row>
    <row r="50" spans="1:46" x14ac:dyDescent="0.2">
      <c r="A50" s="719"/>
      <c r="B50" s="719"/>
      <c r="C50" s="719"/>
      <c r="D50" s="413" t="s">
        <v>230</v>
      </c>
      <c r="E50" s="390" t="e">
        <f t="shared" ref="E50:K50" si="118">E48-E49</f>
        <v>#REF!</v>
      </c>
      <c r="F50" s="390" t="e">
        <f t="shared" si="118"/>
        <v>#REF!</v>
      </c>
      <c r="G50" s="390" t="e">
        <f t="shared" si="118"/>
        <v>#REF!</v>
      </c>
      <c r="H50" s="390" t="e">
        <f t="shared" si="118"/>
        <v>#REF!</v>
      </c>
      <c r="I50" s="390" t="e">
        <f t="shared" si="118"/>
        <v>#REF!</v>
      </c>
      <c r="J50" s="390" t="e">
        <f t="shared" si="118"/>
        <v>#REF!</v>
      </c>
      <c r="K50" s="390" t="e">
        <f t="shared" si="118"/>
        <v>#REF!</v>
      </c>
      <c r="L50" s="390" t="e">
        <f t="shared" ref="L50" si="119">L48-L49</f>
        <v>#REF!</v>
      </c>
      <c r="M50" s="390" t="e">
        <f t="shared" ref="M50" si="120">M48-M49</f>
        <v>#REF!</v>
      </c>
      <c r="N50" s="390" t="e">
        <f t="shared" ref="N50" si="121">N48-N49</f>
        <v>#REF!</v>
      </c>
      <c r="O50" s="390" t="e">
        <f t="shared" ref="O50" si="122">O48-O49</f>
        <v>#REF!</v>
      </c>
      <c r="P50" s="390" t="e">
        <f t="shared" ref="P50" si="123">P48-P49</f>
        <v>#REF!</v>
      </c>
      <c r="Q50" s="425"/>
      <c r="R50" s="386" t="e">
        <f t="shared" si="84"/>
        <v>#REF!</v>
      </c>
      <c r="S50" s="386" t="e">
        <f t="shared" si="85"/>
        <v>#REF!</v>
      </c>
      <c r="T50" s="401"/>
      <c r="U50" s="387" t="e">
        <f t="shared" si="86"/>
        <v>#REF!</v>
      </c>
      <c r="V50" s="387" t="e">
        <f t="shared" si="87"/>
        <v>#REF!</v>
      </c>
      <c r="W50" s="391" t="e">
        <f t="shared" si="11"/>
        <v>#REF!</v>
      </c>
      <c r="X50" s="391" t="e">
        <f t="shared" si="12"/>
        <v>#REF!</v>
      </c>
      <c r="Y50" s="225"/>
      <c r="Z50" s="449" t="e">
        <f t="shared" ref="Z50:AK50" si="124">Z48-Z49</f>
        <v>#REF!</v>
      </c>
      <c r="AA50" s="449" t="e">
        <f t="shared" si="124"/>
        <v>#REF!</v>
      </c>
      <c r="AB50" s="449" t="e">
        <f t="shared" si="124"/>
        <v>#REF!</v>
      </c>
      <c r="AC50" s="449" t="e">
        <f t="shared" si="124"/>
        <v>#REF!</v>
      </c>
      <c r="AD50" s="449" t="e">
        <f t="shared" si="124"/>
        <v>#REF!</v>
      </c>
      <c r="AE50" s="449" t="e">
        <f t="shared" si="124"/>
        <v>#REF!</v>
      </c>
      <c r="AF50" s="449" t="e">
        <f t="shared" si="124"/>
        <v>#REF!</v>
      </c>
      <c r="AG50" s="449" t="e">
        <f t="shared" si="124"/>
        <v>#REF!</v>
      </c>
      <c r="AH50" s="449" t="e">
        <f t="shared" si="124"/>
        <v>#REF!</v>
      </c>
      <c r="AI50" s="449" t="e">
        <f t="shared" si="124"/>
        <v>#REF!</v>
      </c>
      <c r="AJ50" s="449" t="e">
        <f t="shared" si="124"/>
        <v>#REF!</v>
      </c>
      <c r="AK50" s="449" t="e">
        <f t="shared" si="124"/>
        <v>#REF!</v>
      </c>
      <c r="AL50" s="425"/>
      <c r="AM50" s="450" t="e">
        <f t="shared" si="89"/>
        <v>#REF!</v>
      </c>
      <c r="AN50" s="450" t="e">
        <f t="shared" si="5"/>
        <v>#REF!</v>
      </c>
      <c r="AO50" s="401"/>
      <c r="AP50" s="452" t="e">
        <f t="shared" si="10"/>
        <v>#REF!</v>
      </c>
      <c r="AQ50" s="452" t="e">
        <f t="shared" si="6"/>
        <v>#REF!</v>
      </c>
      <c r="AR50" s="453" t="e">
        <f t="shared" si="13"/>
        <v>#REF!</v>
      </c>
      <c r="AS50" s="453" t="e">
        <f t="shared" si="14"/>
        <v>#REF!</v>
      </c>
    </row>
    <row r="51" spans="1:46" x14ac:dyDescent="0.2">
      <c r="A51" s="714" t="s">
        <v>154</v>
      </c>
      <c r="B51" s="714" t="s">
        <v>136</v>
      </c>
      <c r="C51" s="714" t="s">
        <v>136</v>
      </c>
      <c r="D51" s="414" t="s">
        <v>228</v>
      </c>
      <c r="E51" s="392" t="e">
        <f>#REF!</f>
        <v>#REF!</v>
      </c>
      <c r="F51" s="392" t="e">
        <f>#REF!</f>
        <v>#REF!</v>
      </c>
      <c r="G51" s="392" t="e">
        <f>#REF!</f>
        <v>#REF!</v>
      </c>
      <c r="H51" s="392" t="e">
        <f>#REF!</f>
        <v>#REF!</v>
      </c>
      <c r="I51" s="392" t="e">
        <f>#REF!</f>
        <v>#REF!</v>
      </c>
      <c r="J51" s="392" t="e">
        <f>#REF!</f>
        <v>#REF!</v>
      </c>
      <c r="K51" s="392" t="e">
        <f>#REF!</f>
        <v>#REF!</v>
      </c>
      <c r="L51" s="392" t="e">
        <f>#REF!</f>
        <v>#REF!</v>
      </c>
      <c r="M51" s="392" t="e">
        <f>#REF!</f>
        <v>#REF!</v>
      </c>
      <c r="N51" s="392" t="e">
        <f>#REF!</f>
        <v>#REF!</v>
      </c>
      <c r="O51" s="392" t="e">
        <f>#REF!</f>
        <v>#REF!</v>
      </c>
      <c r="P51" s="392" t="e">
        <f>#REF!</f>
        <v>#REF!</v>
      </c>
      <c r="Q51" s="426"/>
      <c r="R51" s="386" t="e">
        <f t="shared" si="84"/>
        <v>#REF!</v>
      </c>
      <c r="S51" s="386" t="e">
        <f t="shared" si="85"/>
        <v>#REF!</v>
      </c>
      <c r="T51" s="402"/>
      <c r="U51" s="387" t="e">
        <f t="shared" si="86"/>
        <v>#REF!</v>
      </c>
      <c r="V51" s="387" t="e">
        <f t="shared" si="87"/>
        <v>#REF!</v>
      </c>
      <c r="W51" s="393" t="e">
        <f t="shared" si="11"/>
        <v>#REF!</v>
      </c>
      <c r="X51" s="393" t="e">
        <f t="shared" si="12"/>
        <v>#REF!</v>
      </c>
      <c r="Y51" s="225"/>
      <c r="Z51" s="392" t="e">
        <f>#REF!</f>
        <v>#REF!</v>
      </c>
      <c r="AA51" s="392" t="e">
        <f>#REF!</f>
        <v>#REF!</v>
      </c>
      <c r="AB51" s="392" t="e">
        <f>#REF!</f>
        <v>#REF!</v>
      </c>
      <c r="AC51" s="392" t="e">
        <f>#REF!</f>
        <v>#REF!</v>
      </c>
      <c r="AD51" s="392" t="e">
        <f>#REF!</f>
        <v>#REF!</v>
      </c>
      <c r="AE51" s="392" t="e">
        <f>#REF!</f>
        <v>#REF!</v>
      </c>
      <c r="AF51" s="392" t="e">
        <f>#REF!</f>
        <v>#REF!</v>
      </c>
      <c r="AG51" s="392" t="e">
        <f>#REF!</f>
        <v>#REF!</v>
      </c>
      <c r="AH51" s="392" t="e">
        <f>#REF!</f>
        <v>#REF!</v>
      </c>
      <c r="AI51" s="392" t="e">
        <f>#REF!</f>
        <v>#REF!</v>
      </c>
      <c r="AJ51" s="392" t="e">
        <f>#REF!</f>
        <v>#REF!</v>
      </c>
      <c r="AK51" s="392" t="e">
        <f>#REF!</f>
        <v>#REF!</v>
      </c>
      <c r="AL51" s="426"/>
      <c r="AM51" s="386" t="e">
        <f t="shared" si="89"/>
        <v>#REF!</v>
      </c>
      <c r="AN51" s="386" t="e">
        <f t="shared" si="5"/>
        <v>#REF!</v>
      </c>
      <c r="AO51" s="402"/>
      <c r="AP51" s="387" t="e">
        <f t="shared" si="10"/>
        <v>#REF!</v>
      </c>
      <c r="AQ51" s="387" t="e">
        <f t="shared" si="6"/>
        <v>#REF!</v>
      </c>
      <c r="AR51" s="393" t="e">
        <f t="shared" si="13"/>
        <v>#REF!</v>
      </c>
      <c r="AS51" s="393" t="e">
        <f t="shared" si="14"/>
        <v>#REF!</v>
      </c>
      <c r="AT51" s="195" t="e">
        <f>SUM(AP51:AS51)</f>
        <v>#REF!</v>
      </c>
    </row>
    <row r="52" spans="1:46" x14ac:dyDescent="0.2">
      <c r="A52" s="715"/>
      <c r="B52" s="715"/>
      <c r="C52" s="715"/>
      <c r="D52" s="415" t="s">
        <v>229</v>
      </c>
      <c r="E52" s="394">
        <f>SUMIF('Client Level Revenue Goals'!$A$2:$A$34,'DSS Revenue by Client '!$A51,'Client Level Revenue Goals'!$P$2:$P$34)/3</f>
        <v>0</v>
      </c>
      <c r="F52" s="394">
        <f>SUMIF('Client Level Revenue Goals'!$A$2:$A$34,'DSS Revenue by Client '!$A51,'Client Level Revenue Goals'!$P$2:$P$34)/3</f>
        <v>0</v>
      </c>
      <c r="G52" s="394">
        <f>SUMIF('Client Level Revenue Goals'!$A$2:$A$34,'DSS Revenue by Client '!$A51,'Client Level Revenue Goals'!$P$2:$P$34)/3</f>
        <v>0</v>
      </c>
      <c r="H52" s="394">
        <f>SUMIF('Client Level Revenue Goals'!$A$2:$A$34,'DSS Revenue by Client '!$A51,'Client Level Revenue Goals'!$P$2:$P$34)/3</f>
        <v>0</v>
      </c>
      <c r="I52" s="394">
        <f>SUMIF('Client Level Revenue Goals'!$A$2:$A$34,'DSS Revenue by Client '!$A51,'Client Level Revenue Goals'!$P$2:$P$34)/3</f>
        <v>0</v>
      </c>
      <c r="J52" s="394">
        <f>SUMIF('Client Level Revenue Goals'!$A$2:$A$34,'DSS Revenue by Client '!$A51,'Client Level Revenue Goals'!$P$2:$P$34)/3</f>
        <v>0</v>
      </c>
      <c r="K52" s="394">
        <f>SUMIF('Client Level Revenue Goals'!$A$2:$A$34,'DSS Revenue by Client '!$A51,'Client Level Revenue Goals'!$P$2:$P$34)/3</f>
        <v>0</v>
      </c>
      <c r="L52" s="394">
        <f>SUMIF('Client Level Revenue Goals'!$A$2:$A$34,'DSS Revenue by Client '!$A51,'Client Level Revenue Goals'!$P$2:$P$34)/3</f>
        <v>0</v>
      </c>
      <c r="M52" s="394">
        <f>SUMIF('Client Level Revenue Goals'!$A$2:$A$34,'DSS Revenue by Client '!$A51,'Client Level Revenue Goals'!$P$2:$P$34)/3</f>
        <v>0</v>
      </c>
      <c r="N52" s="394">
        <f>SUMIF('Client Level Revenue Goals'!$A$2:$A$34,'DSS Revenue by Client '!$A51,'Client Level Revenue Goals'!$Q$2:$Q$34)/3</f>
        <v>0</v>
      </c>
      <c r="O52" s="394">
        <f>SUMIF('Client Level Revenue Goals'!$A$2:$A$34,'DSS Revenue by Client '!$A51,'Client Level Revenue Goals'!$Q$2:$Q$34)/3</f>
        <v>0</v>
      </c>
      <c r="P52" s="394">
        <f>SUMIF('Client Level Revenue Goals'!$A$2:$A$34,'DSS Revenue by Client '!$A51,'Client Level Revenue Goals'!$Q$2:$Q$34)/3</f>
        <v>0</v>
      </c>
      <c r="Q52" s="427"/>
      <c r="R52" s="386">
        <f t="shared" si="84"/>
        <v>0</v>
      </c>
      <c r="S52" s="386">
        <f t="shared" si="85"/>
        <v>0</v>
      </c>
      <c r="T52" s="403"/>
      <c r="U52" s="387">
        <f t="shared" si="86"/>
        <v>0</v>
      </c>
      <c r="V52" s="387">
        <f t="shared" si="87"/>
        <v>0</v>
      </c>
      <c r="W52" s="395">
        <f t="shared" si="11"/>
        <v>0</v>
      </c>
      <c r="X52" s="395">
        <f t="shared" si="12"/>
        <v>0</v>
      </c>
      <c r="Y52" s="225"/>
      <c r="Z52" s="394">
        <f>SUMIF('Client Level Revenue Goals'!$A$2:$A$34,'DSS Revenue by Client '!$A51,'Client Level Revenue Goals'!$P$2:$P$34)/3</f>
        <v>0</v>
      </c>
      <c r="AA52" s="394">
        <f>SUMIF('Client Level Revenue Goals'!$A$2:$A$34,'DSS Revenue by Client '!$A51,'Client Level Revenue Goals'!$P$2:$P$34)/3</f>
        <v>0</v>
      </c>
      <c r="AB52" s="394">
        <f>SUMIF('Client Level Revenue Goals'!$A$2:$A$34,'DSS Revenue by Client '!$A51,'Client Level Revenue Goals'!$P$2:$P$34)/3</f>
        <v>0</v>
      </c>
      <c r="AC52" s="394">
        <f>SUMIF('Client Level Revenue Goals'!$A$2:$A$34,'DSS Revenue by Client '!$A51,'Client Level Revenue Goals'!$P$2:$P$34)/3</f>
        <v>0</v>
      </c>
      <c r="AD52" s="394">
        <f>SUMIF('Client Level Revenue Goals'!$A$2:$A$34,'DSS Revenue by Client '!$A51,'Client Level Revenue Goals'!$P$2:$P$34)/3</f>
        <v>0</v>
      </c>
      <c r="AE52" s="394">
        <f>SUMIF('Client Level Revenue Goals'!$A$2:$A$34,'DSS Revenue by Client '!$A51,'Client Level Revenue Goals'!$P$2:$P$34)/3</f>
        <v>0</v>
      </c>
      <c r="AF52" s="394">
        <f>SUMIF('Client Level Revenue Goals'!$A$2:$A$34,'DSS Revenue by Client '!$A51,'Client Level Revenue Goals'!$P$2:$P$34)/3</f>
        <v>0</v>
      </c>
      <c r="AG52" s="394">
        <f>SUMIF('Client Level Revenue Goals'!$A$2:$A$34,'DSS Revenue by Client '!$A51,'Client Level Revenue Goals'!$P$2:$P$34)/3</f>
        <v>0</v>
      </c>
      <c r="AH52" s="394">
        <f>SUMIF('Client Level Revenue Goals'!$A$2:$A$34,'DSS Revenue by Client '!$A51,'Client Level Revenue Goals'!$P$2:$P$34)/3</f>
        <v>0</v>
      </c>
      <c r="AI52" s="394">
        <f>SUMIF('Client Level Revenue Goals'!$A$2:$A$34,'DSS Revenue by Client '!$A51,'Client Level Revenue Goals'!$Q$2:$Q$34)/3</f>
        <v>0</v>
      </c>
      <c r="AJ52" s="394">
        <f>SUMIF('Client Level Revenue Goals'!$A$2:$A$34,'DSS Revenue by Client '!$A51,'Client Level Revenue Goals'!$Q$2:$Q$34)/3</f>
        <v>0</v>
      </c>
      <c r="AK52" s="394">
        <f>SUMIF('Client Level Revenue Goals'!$A$2:$A$34,'DSS Revenue by Client '!$A51,'Client Level Revenue Goals'!$Q$2:$Q$34)/3</f>
        <v>0</v>
      </c>
      <c r="AL52" s="427"/>
      <c r="AM52" s="386">
        <f t="shared" si="89"/>
        <v>0</v>
      </c>
      <c r="AN52" s="386">
        <f t="shared" si="5"/>
        <v>0</v>
      </c>
      <c r="AO52" s="403"/>
      <c r="AP52" s="387">
        <f t="shared" si="10"/>
        <v>0</v>
      </c>
      <c r="AQ52" s="387">
        <f t="shared" si="6"/>
        <v>0</v>
      </c>
      <c r="AR52" s="395">
        <f t="shared" si="13"/>
        <v>0</v>
      </c>
      <c r="AS52" s="395">
        <f t="shared" si="14"/>
        <v>0</v>
      </c>
    </row>
    <row r="53" spans="1:46" x14ac:dyDescent="0.2">
      <c r="A53" s="716"/>
      <c r="B53" s="716"/>
      <c r="C53" s="716"/>
      <c r="D53" s="416" t="s">
        <v>230</v>
      </c>
      <c r="E53" s="396" t="e">
        <f t="shared" ref="E53:K53" si="125">E51-E52</f>
        <v>#REF!</v>
      </c>
      <c r="F53" s="396" t="e">
        <f t="shared" si="125"/>
        <v>#REF!</v>
      </c>
      <c r="G53" s="396" t="e">
        <f t="shared" si="125"/>
        <v>#REF!</v>
      </c>
      <c r="H53" s="396" t="e">
        <f t="shared" si="125"/>
        <v>#REF!</v>
      </c>
      <c r="I53" s="396" t="e">
        <f t="shared" si="125"/>
        <v>#REF!</v>
      </c>
      <c r="J53" s="396" t="e">
        <f t="shared" si="125"/>
        <v>#REF!</v>
      </c>
      <c r="K53" s="396" t="e">
        <f t="shared" si="125"/>
        <v>#REF!</v>
      </c>
      <c r="L53" s="396" t="e">
        <f t="shared" ref="L53" si="126">L51-L52</f>
        <v>#REF!</v>
      </c>
      <c r="M53" s="396" t="e">
        <f t="shared" ref="M53" si="127">M51-M52</f>
        <v>#REF!</v>
      </c>
      <c r="N53" s="396" t="e">
        <f t="shared" ref="N53" si="128">N51-N52</f>
        <v>#REF!</v>
      </c>
      <c r="O53" s="396" t="e">
        <f t="shared" ref="O53" si="129">O51-O52</f>
        <v>#REF!</v>
      </c>
      <c r="P53" s="396" t="e">
        <f t="shared" ref="P53" si="130">P51-P52</f>
        <v>#REF!</v>
      </c>
      <c r="Q53" s="428"/>
      <c r="R53" s="386" t="e">
        <f t="shared" si="84"/>
        <v>#REF!</v>
      </c>
      <c r="S53" s="386" t="e">
        <f t="shared" si="85"/>
        <v>#REF!</v>
      </c>
      <c r="T53" s="404"/>
      <c r="U53" s="387" t="e">
        <f t="shared" si="86"/>
        <v>#REF!</v>
      </c>
      <c r="V53" s="387" t="e">
        <f t="shared" si="87"/>
        <v>#REF!</v>
      </c>
      <c r="W53" s="397" t="e">
        <f t="shared" si="11"/>
        <v>#REF!</v>
      </c>
      <c r="X53" s="397" t="e">
        <f t="shared" si="12"/>
        <v>#REF!</v>
      </c>
      <c r="Y53" s="225"/>
      <c r="Z53" s="396" t="e">
        <f t="shared" ref="Z53:AK53" si="131">Z51-Z52</f>
        <v>#REF!</v>
      </c>
      <c r="AA53" s="396" t="e">
        <f t="shared" si="131"/>
        <v>#REF!</v>
      </c>
      <c r="AB53" s="396" t="e">
        <f t="shared" si="131"/>
        <v>#REF!</v>
      </c>
      <c r="AC53" s="396" t="e">
        <f t="shared" si="131"/>
        <v>#REF!</v>
      </c>
      <c r="AD53" s="396" t="e">
        <f t="shared" si="131"/>
        <v>#REF!</v>
      </c>
      <c r="AE53" s="396" t="e">
        <f t="shared" si="131"/>
        <v>#REF!</v>
      </c>
      <c r="AF53" s="396" t="e">
        <f t="shared" si="131"/>
        <v>#REF!</v>
      </c>
      <c r="AG53" s="396" t="e">
        <f t="shared" si="131"/>
        <v>#REF!</v>
      </c>
      <c r="AH53" s="396" t="e">
        <f t="shared" si="131"/>
        <v>#REF!</v>
      </c>
      <c r="AI53" s="396" t="e">
        <f t="shared" si="131"/>
        <v>#REF!</v>
      </c>
      <c r="AJ53" s="396" t="e">
        <f t="shared" si="131"/>
        <v>#REF!</v>
      </c>
      <c r="AK53" s="396" t="e">
        <f t="shared" si="131"/>
        <v>#REF!</v>
      </c>
      <c r="AL53" s="428"/>
      <c r="AM53" s="386" t="e">
        <f t="shared" si="89"/>
        <v>#REF!</v>
      </c>
      <c r="AN53" s="386" t="e">
        <f t="shared" si="5"/>
        <v>#REF!</v>
      </c>
      <c r="AO53" s="404"/>
      <c r="AP53" s="387" t="e">
        <f t="shared" si="10"/>
        <v>#REF!</v>
      </c>
      <c r="AQ53" s="387" t="e">
        <f t="shared" si="6"/>
        <v>#REF!</v>
      </c>
      <c r="AR53" s="397" t="e">
        <f t="shared" si="13"/>
        <v>#REF!</v>
      </c>
      <c r="AS53" s="397" t="e">
        <f t="shared" si="14"/>
        <v>#REF!</v>
      </c>
    </row>
    <row r="54" spans="1:46" x14ac:dyDescent="0.2">
      <c r="A54" s="717" t="s">
        <v>157</v>
      </c>
      <c r="B54" s="717" t="s">
        <v>128</v>
      </c>
      <c r="C54" s="717" t="s">
        <v>144</v>
      </c>
      <c r="D54" s="411" t="s">
        <v>228</v>
      </c>
      <c r="E54" s="380" t="e">
        <f>#REF!</f>
        <v>#REF!</v>
      </c>
      <c r="F54" s="380" t="e">
        <f>#REF!</f>
        <v>#REF!</v>
      </c>
      <c r="G54" s="380" t="e">
        <f>#REF!</f>
        <v>#REF!</v>
      </c>
      <c r="H54" s="380" t="e">
        <f>#REF!</f>
        <v>#REF!</v>
      </c>
      <c r="I54" s="380" t="e">
        <f>#REF!</f>
        <v>#REF!</v>
      </c>
      <c r="J54" s="380" t="e">
        <f>#REF!</f>
        <v>#REF!</v>
      </c>
      <c r="K54" s="380" t="e">
        <f>#REF!</f>
        <v>#REF!</v>
      </c>
      <c r="L54" s="380" t="e">
        <f>#REF!</f>
        <v>#REF!</v>
      </c>
      <c r="M54" s="380" t="e">
        <f>#REF!</f>
        <v>#REF!</v>
      </c>
      <c r="N54" s="380" t="e">
        <f>#REF!</f>
        <v>#REF!</v>
      </c>
      <c r="O54" s="380" t="e">
        <f>#REF!</f>
        <v>#REF!</v>
      </c>
      <c r="P54" s="380" t="e">
        <f>#REF!</f>
        <v>#REF!</v>
      </c>
      <c r="Q54" s="426"/>
      <c r="R54" s="430" t="e">
        <f t="shared" si="84"/>
        <v>#REF!</v>
      </c>
      <c r="S54" s="430" t="e">
        <f t="shared" si="85"/>
        <v>#REF!</v>
      </c>
      <c r="T54" s="402"/>
      <c r="U54" s="421" t="e">
        <f t="shared" si="86"/>
        <v>#REF!</v>
      </c>
      <c r="V54" s="421" t="e">
        <f t="shared" si="87"/>
        <v>#REF!</v>
      </c>
      <c r="W54" s="381" t="e">
        <f t="shared" si="11"/>
        <v>#REF!</v>
      </c>
      <c r="X54" s="381" t="e">
        <f t="shared" si="12"/>
        <v>#REF!</v>
      </c>
      <c r="Y54" s="225"/>
      <c r="Z54" s="380" t="e">
        <f>#REF!</f>
        <v>#REF!</v>
      </c>
      <c r="AA54" s="380" t="e">
        <f>#REF!</f>
        <v>#REF!</v>
      </c>
      <c r="AB54" s="380" t="e">
        <f>#REF!</f>
        <v>#REF!</v>
      </c>
      <c r="AC54" s="380" t="e">
        <f>#REF!</f>
        <v>#REF!</v>
      </c>
      <c r="AD54" s="380" t="e">
        <f>#REF!</f>
        <v>#REF!</v>
      </c>
      <c r="AE54" s="380" t="e">
        <f>#REF!</f>
        <v>#REF!</v>
      </c>
      <c r="AF54" s="380" t="e">
        <f>#REF!</f>
        <v>#REF!</v>
      </c>
      <c r="AG54" s="380" t="e">
        <f>#REF!</f>
        <v>#REF!</v>
      </c>
      <c r="AH54" s="380" t="e">
        <f>#REF!</f>
        <v>#REF!</v>
      </c>
      <c r="AI54" s="380" t="e">
        <f>#REF!</f>
        <v>#REF!</v>
      </c>
      <c r="AJ54" s="380" t="e">
        <f>#REF!</f>
        <v>#REF!</v>
      </c>
      <c r="AK54" s="380" t="e">
        <f>#REF!</f>
        <v>#REF!</v>
      </c>
      <c r="AL54" s="426"/>
      <c r="AM54" s="430" t="e">
        <f t="shared" si="89"/>
        <v>#REF!</v>
      </c>
      <c r="AN54" s="430" t="e">
        <f t="shared" si="5"/>
        <v>#REF!</v>
      </c>
      <c r="AO54" s="402"/>
      <c r="AP54" s="421" t="e">
        <f t="shared" si="10"/>
        <v>#REF!</v>
      </c>
      <c r="AQ54" s="421" t="e">
        <f t="shared" si="6"/>
        <v>#REF!</v>
      </c>
      <c r="AR54" s="381" t="e">
        <f t="shared" si="13"/>
        <v>#REF!</v>
      </c>
      <c r="AS54" s="381" t="e">
        <f t="shared" si="14"/>
        <v>#REF!</v>
      </c>
    </row>
    <row r="55" spans="1:46" x14ac:dyDescent="0.2">
      <c r="A55" s="718"/>
      <c r="B55" s="718"/>
      <c r="C55" s="718"/>
      <c r="D55" s="412" t="s">
        <v>229</v>
      </c>
      <c r="E55" s="382">
        <f>SUMIF('Client Level Revenue Goals'!$A$2:$A$34,'DSS Revenue by Client '!$A54,'Client Level Revenue Goals'!$P$2:$P$34)/3</f>
        <v>0</v>
      </c>
      <c r="F55" s="382">
        <f>SUMIF('Client Level Revenue Goals'!$A$2:$A$34,'DSS Revenue by Client '!$A54,'Client Level Revenue Goals'!$P$2:$P$34)/3</f>
        <v>0</v>
      </c>
      <c r="G55" s="382">
        <f>SUMIF('Client Level Revenue Goals'!$A$2:$A$34,'DSS Revenue by Client '!$A54,'Client Level Revenue Goals'!$P$2:$P$34)/3</f>
        <v>0</v>
      </c>
      <c r="H55" s="382">
        <f>SUMIF('Client Level Revenue Goals'!$A$2:$A$34,'DSS Revenue by Client '!$A54,'Client Level Revenue Goals'!$P$2:$P$34)/3</f>
        <v>0</v>
      </c>
      <c r="I55" s="382">
        <f>SUMIF('Client Level Revenue Goals'!$A$2:$A$34,'DSS Revenue by Client '!$A54,'Client Level Revenue Goals'!$P$2:$P$34)/3</f>
        <v>0</v>
      </c>
      <c r="J55" s="382">
        <f>SUMIF('Client Level Revenue Goals'!$A$2:$A$34,'DSS Revenue by Client '!$A54,'Client Level Revenue Goals'!$P$2:$P$34)/3</f>
        <v>0</v>
      </c>
      <c r="K55" s="382">
        <f>SUMIF('Client Level Revenue Goals'!$A$2:$A$34,'DSS Revenue by Client '!$A54,'Client Level Revenue Goals'!$P$2:$P$34)/3</f>
        <v>0</v>
      </c>
      <c r="L55" s="382">
        <f>SUMIF('Client Level Revenue Goals'!$A$2:$A$34,'DSS Revenue by Client '!$A54,'Client Level Revenue Goals'!$P$2:$P$34)/3</f>
        <v>0</v>
      </c>
      <c r="M55" s="382">
        <f>SUMIF('Client Level Revenue Goals'!$A$2:$A$34,'DSS Revenue by Client '!$A54,'Client Level Revenue Goals'!$P$2:$P$34)/3</f>
        <v>0</v>
      </c>
      <c r="N55" s="382">
        <f>SUMIF('Client Level Revenue Goals'!$A$2:$A$34,'DSS Revenue by Client '!$A54,'Client Level Revenue Goals'!$Q$2:$Q$34)/3</f>
        <v>0</v>
      </c>
      <c r="O55" s="382">
        <f>SUMIF('Client Level Revenue Goals'!$A$2:$A$34,'DSS Revenue by Client '!$A54,'Client Level Revenue Goals'!$Q$2:$Q$34)/3</f>
        <v>0</v>
      </c>
      <c r="P55" s="382">
        <f>SUMIF('Client Level Revenue Goals'!$A$2:$A$34,'DSS Revenue by Client '!$A54,'Client Level Revenue Goals'!$Q$2:$Q$34)/3</f>
        <v>0</v>
      </c>
      <c r="Q55" s="427"/>
      <c r="R55" s="430">
        <f t="shared" si="84"/>
        <v>0</v>
      </c>
      <c r="S55" s="430">
        <f t="shared" si="85"/>
        <v>0</v>
      </c>
      <c r="T55" s="403"/>
      <c r="U55" s="421">
        <f t="shared" si="86"/>
        <v>0</v>
      </c>
      <c r="V55" s="421">
        <f t="shared" si="87"/>
        <v>0</v>
      </c>
      <c r="W55" s="383">
        <f t="shared" si="11"/>
        <v>0</v>
      </c>
      <c r="X55" s="383">
        <f t="shared" si="12"/>
        <v>0</v>
      </c>
      <c r="Y55" s="225"/>
      <c r="Z55" s="382">
        <f>SUMIF('Client Level Revenue Goals'!$A$2:$A$34,'DSS Revenue by Client '!$A54,'Client Level Revenue Goals'!$P$2:$P$34)/3</f>
        <v>0</v>
      </c>
      <c r="AA55" s="382">
        <f>SUMIF('Client Level Revenue Goals'!$A$2:$A$34,'DSS Revenue by Client '!$A54,'Client Level Revenue Goals'!$P$2:$P$34)/3</f>
        <v>0</v>
      </c>
      <c r="AB55" s="382">
        <f>SUMIF('Client Level Revenue Goals'!$A$2:$A$34,'DSS Revenue by Client '!$A54,'Client Level Revenue Goals'!$P$2:$P$34)/3</f>
        <v>0</v>
      </c>
      <c r="AC55" s="382">
        <f>SUMIF('Client Level Revenue Goals'!$A$2:$A$34,'DSS Revenue by Client '!$A54,'Client Level Revenue Goals'!$P$2:$P$34)/3</f>
        <v>0</v>
      </c>
      <c r="AD55" s="382">
        <f>SUMIF('Client Level Revenue Goals'!$A$2:$A$34,'DSS Revenue by Client '!$A54,'Client Level Revenue Goals'!$P$2:$P$34)/3</f>
        <v>0</v>
      </c>
      <c r="AE55" s="382">
        <f>SUMIF('Client Level Revenue Goals'!$A$2:$A$34,'DSS Revenue by Client '!$A54,'Client Level Revenue Goals'!$P$2:$P$34)/3</f>
        <v>0</v>
      </c>
      <c r="AF55" s="382">
        <f>SUMIF('Client Level Revenue Goals'!$A$2:$A$34,'DSS Revenue by Client '!$A54,'Client Level Revenue Goals'!$P$2:$P$34)/3</f>
        <v>0</v>
      </c>
      <c r="AG55" s="382">
        <f>SUMIF('Client Level Revenue Goals'!$A$2:$A$34,'DSS Revenue by Client '!$A54,'Client Level Revenue Goals'!$P$2:$P$34)/3</f>
        <v>0</v>
      </c>
      <c r="AH55" s="382">
        <f>SUMIF('Client Level Revenue Goals'!$A$2:$A$34,'DSS Revenue by Client '!$A54,'Client Level Revenue Goals'!$P$2:$P$34)/3</f>
        <v>0</v>
      </c>
      <c r="AI55" s="382">
        <f>SUMIF('Client Level Revenue Goals'!$A$2:$A$34,'DSS Revenue by Client '!$A54,'Client Level Revenue Goals'!$Q$2:$Q$34)/3</f>
        <v>0</v>
      </c>
      <c r="AJ55" s="382">
        <f>SUMIF('Client Level Revenue Goals'!$A$2:$A$34,'DSS Revenue by Client '!$A54,'Client Level Revenue Goals'!$Q$2:$Q$34)/3</f>
        <v>0</v>
      </c>
      <c r="AK55" s="382">
        <f>SUMIF('Client Level Revenue Goals'!$A$2:$A$34,'DSS Revenue by Client '!$A54,'Client Level Revenue Goals'!$Q$2:$Q$34)/3</f>
        <v>0</v>
      </c>
      <c r="AL55" s="427"/>
      <c r="AM55" s="430">
        <f t="shared" si="89"/>
        <v>0</v>
      </c>
      <c r="AN55" s="430">
        <f t="shared" si="5"/>
        <v>0</v>
      </c>
      <c r="AO55" s="403"/>
      <c r="AP55" s="421">
        <f t="shared" si="10"/>
        <v>0</v>
      </c>
      <c r="AQ55" s="421">
        <f t="shared" si="6"/>
        <v>0</v>
      </c>
      <c r="AR55" s="383">
        <f t="shared" si="13"/>
        <v>0</v>
      </c>
      <c r="AS55" s="383">
        <f t="shared" si="14"/>
        <v>0</v>
      </c>
    </row>
    <row r="56" spans="1:46" x14ac:dyDescent="0.2">
      <c r="A56" s="719"/>
      <c r="B56" s="719"/>
      <c r="C56" s="719"/>
      <c r="D56" s="413" t="s">
        <v>230</v>
      </c>
      <c r="E56" s="384" t="e">
        <f t="shared" ref="E56:K56" si="132">E54-E55</f>
        <v>#REF!</v>
      </c>
      <c r="F56" s="384" t="e">
        <f t="shared" si="132"/>
        <v>#REF!</v>
      </c>
      <c r="G56" s="384" t="e">
        <f t="shared" si="132"/>
        <v>#REF!</v>
      </c>
      <c r="H56" s="384" t="e">
        <f t="shared" si="132"/>
        <v>#REF!</v>
      </c>
      <c r="I56" s="384" t="e">
        <f t="shared" si="132"/>
        <v>#REF!</v>
      </c>
      <c r="J56" s="384" t="e">
        <f t="shared" si="132"/>
        <v>#REF!</v>
      </c>
      <c r="K56" s="384" t="e">
        <f t="shared" si="132"/>
        <v>#REF!</v>
      </c>
      <c r="L56" s="384" t="e">
        <f t="shared" ref="L56" si="133">L54-L55</f>
        <v>#REF!</v>
      </c>
      <c r="M56" s="384" t="e">
        <f t="shared" ref="M56" si="134">M54-M55</f>
        <v>#REF!</v>
      </c>
      <c r="N56" s="384" t="e">
        <f t="shared" ref="N56" si="135">N54-N55</f>
        <v>#REF!</v>
      </c>
      <c r="O56" s="384" t="e">
        <f t="shared" ref="O56" si="136">O54-O55</f>
        <v>#REF!</v>
      </c>
      <c r="P56" s="384" t="e">
        <f t="shared" ref="P56" si="137">P54-P55</f>
        <v>#REF!</v>
      </c>
      <c r="Q56" s="428"/>
      <c r="R56" s="430" t="e">
        <f t="shared" si="84"/>
        <v>#REF!</v>
      </c>
      <c r="S56" s="430" t="e">
        <f t="shared" si="85"/>
        <v>#REF!</v>
      </c>
      <c r="T56" s="404"/>
      <c r="U56" s="421" t="e">
        <f t="shared" si="86"/>
        <v>#REF!</v>
      </c>
      <c r="V56" s="421" t="e">
        <f t="shared" si="87"/>
        <v>#REF!</v>
      </c>
      <c r="W56" s="385" t="e">
        <f t="shared" si="11"/>
        <v>#REF!</v>
      </c>
      <c r="X56" s="385" t="e">
        <f t="shared" si="12"/>
        <v>#REF!</v>
      </c>
      <c r="Y56" s="225"/>
      <c r="Z56" s="384" t="e">
        <f t="shared" ref="Z56:AK56" si="138">Z54-Z55</f>
        <v>#REF!</v>
      </c>
      <c r="AA56" s="384" t="e">
        <f t="shared" si="138"/>
        <v>#REF!</v>
      </c>
      <c r="AB56" s="384" t="e">
        <f t="shared" si="138"/>
        <v>#REF!</v>
      </c>
      <c r="AC56" s="384" t="e">
        <f t="shared" si="138"/>
        <v>#REF!</v>
      </c>
      <c r="AD56" s="384" t="e">
        <f t="shared" si="138"/>
        <v>#REF!</v>
      </c>
      <c r="AE56" s="384" t="e">
        <f t="shared" si="138"/>
        <v>#REF!</v>
      </c>
      <c r="AF56" s="384" t="e">
        <f t="shared" si="138"/>
        <v>#REF!</v>
      </c>
      <c r="AG56" s="384" t="e">
        <f t="shared" si="138"/>
        <v>#REF!</v>
      </c>
      <c r="AH56" s="384" t="e">
        <f t="shared" si="138"/>
        <v>#REF!</v>
      </c>
      <c r="AI56" s="384" t="e">
        <f t="shared" si="138"/>
        <v>#REF!</v>
      </c>
      <c r="AJ56" s="384" t="e">
        <f t="shared" si="138"/>
        <v>#REF!</v>
      </c>
      <c r="AK56" s="384" t="e">
        <f t="shared" si="138"/>
        <v>#REF!</v>
      </c>
      <c r="AL56" s="428"/>
      <c r="AM56" s="430" t="e">
        <f t="shared" si="89"/>
        <v>#REF!</v>
      </c>
      <c r="AN56" s="430" t="e">
        <f t="shared" si="5"/>
        <v>#REF!</v>
      </c>
      <c r="AO56" s="404"/>
      <c r="AP56" s="421" t="e">
        <f t="shared" si="10"/>
        <v>#REF!</v>
      </c>
      <c r="AQ56" s="421" t="e">
        <f t="shared" si="6"/>
        <v>#REF!</v>
      </c>
      <c r="AR56" s="385" t="e">
        <f t="shared" si="13"/>
        <v>#REF!</v>
      </c>
      <c r="AS56" s="385" t="e">
        <f t="shared" si="14"/>
        <v>#REF!</v>
      </c>
    </row>
    <row r="57" spans="1:46" x14ac:dyDescent="0.2">
      <c r="A57" s="714" t="s">
        <v>87</v>
      </c>
      <c r="B57" s="714" t="s">
        <v>144</v>
      </c>
      <c r="C57" s="714" t="s">
        <v>144</v>
      </c>
      <c r="D57" s="414" t="s">
        <v>228</v>
      </c>
      <c r="E57" s="392" t="e">
        <f>#REF!</f>
        <v>#REF!</v>
      </c>
      <c r="F57" s="392" t="e">
        <f>#REF!</f>
        <v>#REF!</v>
      </c>
      <c r="G57" s="392" t="e">
        <f>#REF!</f>
        <v>#REF!</v>
      </c>
      <c r="H57" s="392" t="e">
        <f>#REF!</f>
        <v>#REF!</v>
      </c>
      <c r="I57" s="392" t="e">
        <f>#REF!</f>
        <v>#REF!</v>
      </c>
      <c r="J57" s="392" t="e">
        <f>#REF!</f>
        <v>#REF!</v>
      </c>
      <c r="K57" s="392" t="e">
        <f>#REF!</f>
        <v>#REF!</v>
      </c>
      <c r="L57" s="392" t="e">
        <f>#REF!</f>
        <v>#REF!</v>
      </c>
      <c r="M57" s="392" t="e">
        <f>#REF!</f>
        <v>#REF!</v>
      </c>
      <c r="N57" s="392" t="e">
        <f>#REF!</f>
        <v>#REF!</v>
      </c>
      <c r="O57" s="392" t="e">
        <f>#REF!</f>
        <v>#REF!</v>
      </c>
      <c r="P57" s="392" t="e">
        <f>#REF!</f>
        <v>#REF!</v>
      </c>
      <c r="Q57" s="426"/>
      <c r="R57" s="386" t="e">
        <f t="shared" si="84"/>
        <v>#REF!</v>
      </c>
      <c r="S57" s="386" t="e">
        <f t="shared" si="85"/>
        <v>#REF!</v>
      </c>
      <c r="T57" s="402"/>
      <c r="U57" s="387" t="e">
        <f t="shared" si="86"/>
        <v>#REF!</v>
      </c>
      <c r="V57" s="387" t="e">
        <f t="shared" si="87"/>
        <v>#REF!</v>
      </c>
      <c r="W57" s="393" t="e">
        <f t="shared" si="11"/>
        <v>#REF!</v>
      </c>
      <c r="X57" s="393" t="e">
        <f t="shared" si="12"/>
        <v>#REF!</v>
      </c>
      <c r="Y57" s="225"/>
      <c r="Z57" s="392" t="e">
        <f>#REF!</f>
        <v>#REF!</v>
      </c>
      <c r="AA57" s="392" t="e">
        <f>#REF!</f>
        <v>#REF!</v>
      </c>
      <c r="AB57" s="392" t="e">
        <f>#REF!</f>
        <v>#REF!</v>
      </c>
      <c r="AC57" s="392" t="e">
        <f>#REF!</f>
        <v>#REF!</v>
      </c>
      <c r="AD57" s="392" t="e">
        <f>#REF!</f>
        <v>#REF!</v>
      </c>
      <c r="AE57" s="392" t="e">
        <f>#REF!</f>
        <v>#REF!</v>
      </c>
      <c r="AF57" s="392" t="e">
        <f>#REF!</f>
        <v>#REF!</v>
      </c>
      <c r="AG57" s="392" t="e">
        <f>#REF!</f>
        <v>#REF!</v>
      </c>
      <c r="AH57" s="392" t="e">
        <f>#REF!</f>
        <v>#REF!</v>
      </c>
      <c r="AI57" s="392" t="e">
        <f>#REF!</f>
        <v>#REF!</v>
      </c>
      <c r="AJ57" s="392" t="e">
        <f>#REF!</f>
        <v>#REF!</v>
      </c>
      <c r="AK57" s="392" t="e">
        <f>#REF!</f>
        <v>#REF!</v>
      </c>
      <c r="AL57" s="426"/>
      <c r="AM57" s="386" t="e">
        <f t="shared" si="89"/>
        <v>#REF!</v>
      </c>
      <c r="AN57" s="386" t="e">
        <f t="shared" si="5"/>
        <v>#REF!</v>
      </c>
      <c r="AO57" s="402"/>
      <c r="AP57" s="387" t="e">
        <f t="shared" si="10"/>
        <v>#REF!</v>
      </c>
      <c r="AQ57" s="387" t="e">
        <f t="shared" si="6"/>
        <v>#REF!</v>
      </c>
      <c r="AR57" s="393" t="e">
        <f t="shared" si="13"/>
        <v>#REF!</v>
      </c>
      <c r="AS57" s="393" t="e">
        <f t="shared" si="14"/>
        <v>#REF!</v>
      </c>
    </row>
    <row r="58" spans="1:46" x14ac:dyDescent="0.2">
      <c r="A58" s="715"/>
      <c r="B58" s="715"/>
      <c r="C58" s="715"/>
      <c r="D58" s="415" t="s">
        <v>229</v>
      </c>
      <c r="E58" s="394">
        <f>SUMIF('Client Level Revenue Goals'!$A$2:$A$34,'DSS Revenue by Client '!$A57,'Client Level Revenue Goals'!$P$2:$P$34)/3</f>
        <v>0</v>
      </c>
      <c r="F58" s="394">
        <f>SUMIF('Client Level Revenue Goals'!$A$2:$A$34,'DSS Revenue by Client '!$A57,'Client Level Revenue Goals'!$P$2:$P$34)/3</f>
        <v>0</v>
      </c>
      <c r="G58" s="394">
        <f>SUMIF('Client Level Revenue Goals'!$A$2:$A$34,'DSS Revenue by Client '!$A57,'Client Level Revenue Goals'!$P$2:$P$34)/3</f>
        <v>0</v>
      </c>
      <c r="H58" s="394">
        <f>SUMIF('Client Level Revenue Goals'!$A$2:$A$34,'DSS Revenue by Client '!$A57,'Client Level Revenue Goals'!$P$2:$P$34)/3</f>
        <v>0</v>
      </c>
      <c r="I58" s="394">
        <f>SUMIF('Client Level Revenue Goals'!$A$2:$A$34,'DSS Revenue by Client '!$A57,'Client Level Revenue Goals'!$P$2:$P$34)/3</f>
        <v>0</v>
      </c>
      <c r="J58" s="394">
        <f>SUMIF('Client Level Revenue Goals'!$A$2:$A$34,'DSS Revenue by Client '!$A57,'Client Level Revenue Goals'!$P$2:$P$34)/3</f>
        <v>0</v>
      </c>
      <c r="K58" s="394">
        <f>SUMIF('Client Level Revenue Goals'!$A$2:$A$34,'DSS Revenue by Client '!$A57,'Client Level Revenue Goals'!$P$2:$P$34)/3</f>
        <v>0</v>
      </c>
      <c r="L58" s="394">
        <f>SUMIF('Client Level Revenue Goals'!$A$2:$A$34,'DSS Revenue by Client '!$A57,'Client Level Revenue Goals'!$P$2:$P$34)/3</f>
        <v>0</v>
      </c>
      <c r="M58" s="394">
        <f>SUMIF('Client Level Revenue Goals'!$A$2:$A$34,'DSS Revenue by Client '!$A57,'Client Level Revenue Goals'!$P$2:$P$34)/3</f>
        <v>0</v>
      </c>
      <c r="N58" s="394">
        <f>SUMIF('Client Level Revenue Goals'!$A$2:$A$34,'DSS Revenue by Client '!$A57,'Client Level Revenue Goals'!$Q$2:$Q$34)/3</f>
        <v>0</v>
      </c>
      <c r="O58" s="394">
        <f>SUMIF('Client Level Revenue Goals'!$A$2:$A$34,'DSS Revenue by Client '!$A57,'Client Level Revenue Goals'!$Q$2:$Q$34)/3</f>
        <v>0</v>
      </c>
      <c r="P58" s="394">
        <f>SUMIF('Client Level Revenue Goals'!$A$2:$A$34,'DSS Revenue by Client '!$A57,'Client Level Revenue Goals'!$Q$2:$Q$34)/3</f>
        <v>0</v>
      </c>
      <c r="Q58" s="427"/>
      <c r="R58" s="386">
        <f t="shared" si="84"/>
        <v>0</v>
      </c>
      <c r="S58" s="386">
        <f t="shared" si="85"/>
        <v>0</v>
      </c>
      <c r="T58" s="403"/>
      <c r="U58" s="387">
        <f t="shared" si="86"/>
        <v>0</v>
      </c>
      <c r="V58" s="387">
        <f t="shared" si="87"/>
        <v>0</v>
      </c>
      <c r="W58" s="395">
        <f t="shared" si="11"/>
        <v>0</v>
      </c>
      <c r="X58" s="395">
        <f t="shared" si="12"/>
        <v>0</v>
      </c>
      <c r="Y58" s="225"/>
      <c r="Z58" s="394">
        <f>SUMIF('Client Level Revenue Goals'!$A$2:$A$34,'DSS Revenue by Client '!$A57,'Client Level Revenue Goals'!$P$2:$P$34)/3</f>
        <v>0</v>
      </c>
      <c r="AA58" s="394">
        <f>SUMIF('Client Level Revenue Goals'!$A$2:$A$34,'DSS Revenue by Client '!$A57,'Client Level Revenue Goals'!$P$2:$P$34)/3</f>
        <v>0</v>
      </c>
      <c r="AB58" s="394">
        <f>SUMIF('Client Level Revenue Goals'!$A$2:$A$34,'DSS Revenue by Client '!$A57,'Client Level Revenue Goals'!$P$2:$P$34)/3</f>
        <v>0</v>
      </c>
      <c r="AC58" s="394">
        <f>SUMIF('Client Level Revenue Goals'!$A$2:$A$34,'DSS Revenue by Client '!$A57,'Client Level Revenue Goals'!$P$2:$P$34)/3</f>
        <v>0</v>
      </c>
      <c r="AD58" s="394">
        <f>SUMIF('Client Level Revenue Goals'!$A$2:$A$34,'DSS Revenue by Client '!$A57,'Client Level Revenue Goals'!$P$2:$P$34)/3</f>
        <v>0</v>
      </c>
      <c r="AE58" s="394">
        <f>SUMIF('Client Level Revenue Goals'!$A$2:$A$34,'DSS Revenue by Client '!$A57,'Client Level Revenue Goals'!$P$2:$P$34)/3</f>
        <v>0</v>
      </c>
      <c r="AF58" s="394">
        <f>SUMIF('Client Level Revenue Goals'!$A$2:$A$34,'DSS Revenue by Client '!$A57,'Client Level Revenue Goals'!$P$2:$P$34)/3</f>
        <v>0</v>
      </c>
      <c r="AG58" s="394">
        <f>SUMIF('Client Level Revenue Goals'!$A$2:$A$34,'DSS Revenue by Client '!$A57,'Client Level Revenue Goals'!$P$2:$P$34)/3</f>
        <v>0</v>
      </c>
      <c r="AH58" s="394">
        <f>SUMIF('Client Level Revenue Goals'!$A$2:$A$34,'DSS Revenue by Client '!$A57,'Client Level Revenue Goals'!$P$2:$P$34)/3</f>
        <v>0</v>
      </c>
      <c r="AI58" s="394">
        <f>SUMIF('Client Level Revenue Goals'!$A$2:$A$34,'DSS Revenue by Client '!$A57,'Client Level Revenue Goals'!$Q$2:$Q$34)/3</f>
        <v>0</v>
      </c>
      <c r="AJ58" s="394">
        <f>SUMIF('Client Level Revenue Goals'!$A$2:$A$34,'DSS Revenue by Client '!$A57,'Client Level Revenue Goals'!$Q$2:$Q$34)/3</f>
        <v>0</v>
      </c>
      <c r="AK58" s="394">
        <f>SUMIF('Client Level Revenue Goals'!$A$2:$A$34,'DSS Revenue by Client '!$A57,'Client Level Revenue Goals'!$Q$2:$Q$34)/3</f>
        <v>0</v>
      </c>
      <c r="AL58" s="427"/>
      <c r="AM58" s="386">
        <f t="shared" si="89"/>
        <v>0</v>
      </c>
      <c r="AN58" s="386">
        <f t="shared" si="5"/>
        <v>0</v>
      </c>
      <c r="AO58" s="403"/>
      <c r="AP58" s="387">
        <f t="shared" si="10"/>
        <v>0</v>
      </c>
      <c r="AQ58" s="387">
        <f t="shared" si="6"/>
        <v>0</v>
      </c>
      <c r="AR58" s="395">
        <f t="shared" si="13"/>
        <v>0</v>
      </c>
      <c r="AS58" s="395">
        <f t="shared" si="14"/>
        <v>0</v>
      </c>
    </row>
    <row r="59" spans="1:46" x14ac:dyDescent="0.2">
      <c r="A59" s="716"/>
      <c r="B59" s="716"/>
      <c r="C59" s="716"/>
      <c r="D59" s="416" t="s">
        <v>230</v>
      </c>
      <c r="E59" s="396" t="e">
        <f t="shared" ref="E59:K59" si="139">E57-E58</f>
        <v>#REF!</v>
      </c>
      <c r="F59" s="396" t="e">
        <f t="shared" si="139"/>
        <v>#REF!</v>
      </c>
      <c r="G59" s="396" t="e">
        <f t="shared" si="139"/>
        <v>#REF!</v>
      </c>
      <c r="H59" s="396" t="e">
        <f t="shared" si="139"/>
        <v>#REF!</v>
      </c>
      <c r="I59" s="396" t="e">
        <f t="shared" si="139"/>
        <v>#REF!</v>
      </c>
      <c r="J59" s="396" t="e">
        <f t="shared" si="139"/>
        <v>#REF!</v>
      </c>
      <c r="K59" s="396" t="e">
        <f t="shared" si="139"/>
        <v>#REF!</v>
      </c>
      <c r="L59" s="396" t="e">
        <f t="shared" ref="L59" si="140">L57-L58</f>
        <v>#REF!</v>
      </c>
      <c r="M59" s="396" t="e">
        <f t="shared" ref="M59" si="141">M57-M58</f>
        <v>#REF!</v>
      </c>
      <c r="N59" s="396" t="e">
        <f t="shared" ref="N59" si="142">N57-N58</f>
        <v>#REF!</v>
      </c>
      <c r="O59" s="396" t="e">
        <f t="shared" ref="O59" si="143">O57-O58</f>
        <v>#REF!</v>
      </c>
      <c r="P59" s="396" t="e">
        <f t="shared" ref="P59" si="144">P57-P58</f>
        <v>#REF!</v>
      </c>
      <c r="Q59" s="428"/>
      <c r="R59" s="386" t="e">
        <f t="shared" si="84"/>
        <v>#REF!</v>
      </c>
      <c r="S59" s="386" t="e">
        <f t="shared" si="85"/>
        <v>#REF!</v>
      </c>
      <c r="T59" s="404"/>
      <c r="U59" s="387" t="e">
        <f t="shared" si="86"/>
        <v>#REF!</v>
      </c>
      <c r="V59" s="387" t="e">
        <f t="shared" si="87"/>
        <v>#REF!</v>
      </c>
      <c r="W59" s="397" t="e">
        <f t="shared" si="11"/>
        <v>#REF!</v>
      </c>
      <c r="X59" s="397" t="e">
        <f t="shared" si="12"/>
        <v>#REF!</v>
      </c>
      <c r="Y59" s="225"/>
      <c r="Z59" s="396" t="e">
        <f t="shared" ref="Z59:AK59" si="145">Z57-Z58</f>
        <v>#REF!</v>
      </c>
      <c r="AA59" s="396" t="e">
        <f t="shared" si="145"/>
        <v>#REF!</v>
      </c>
      <c r="AB59" s="396" t="e">
        <f t="shared" si="145"/>
        <v>#REF!</v>
      </c>
      <c r="AC59" s="396" t="e">
        <f t="shared" si="145"/>
        <v>#REF!</v>
      </c>
      <c r="AD59" s="396" t="e">
        <f t="shared" si="145"/>
        <v>#REF!</v>
      </c>
      <c r="AE59" s="396" t="e">
        <f t="shared" si="145"/>
        <v>#REF!</v>
      </c>
      <c r="AF59" s="396" t="e">
        <f t="shared" si="145"/>
        <v>#REF!</v>
      </c>
      <c r="AG59" s="396" t="e">
        <f t="shared" si="145"/>
        <v>#REF!</v>
      </c>
      <c r="AH59" s="396" t="e">
        <f t="shared" si="145"/>
        <v>#REF!</v>
      </c>
      <c r="AI59" s="396" t="e">
        <f t="shared" si="145"/>
        <v>#REF!</v>
      </c>
      <c r="AJ59" s="396" t="e">
        <f t="shared" si="145"/>
        <v>#REF!</v>
      </c>
      <c r="AK59" s="396" t="e">
        <f t="shared" si="145"/>
        <v>#REF!</v>
      </c>
      <c r="AL59" s="428"/>
      <c r="AM59" s="386" t="e">
        <f t="shared" si="89"/>
        <v>#REF!</v>
      </c>
      <c r="AN59" s="386" t="e">
        <f t="shared" si="5"/>
        <v>#REF!</v>
      </c>
      <c r="AO59" s="404"/>
      <c r="AP59" s="387" t="e">
        <f t="shared" si="10"/>
        <v>#REF!</v>
      </c>
      <c r="AQ59" s="387" t="e">
        <f t="shared" si="6"/>
        <v>#REF!</v>
      </c>
      <c r="AR59" s="397" t="e">
        <f t="shared" si="13"/>
        <v>#REF!</v>
      </c>
      <c r="AS59" s="397" t="e">
        <f t="shared" si="14"/>
        <v>#REF!</v>
      </c>
    </row>
    <row r="60" spans="1:46" x14ac:dyDescent="0.2">
      <c r="A60" s="717" t="s">
        <v>141</v>
      </c>
      <c r="B60" s="717" t="s">
        <v>132</v>
      </c>
      <c r="C60" s="717" t="s">
        <v>136</v>
      </c>
      <c r="D60" s="411" t="s">
        <v>228</v>
      </c>
      <c r="E60" s="417" t="e">
        <f>#REF!</f>
        <v>#REF!</v>
      </c>
      <c r="F60" s="417" t="e">
        <f>#REF!</f>
        <v>#REF!</v>
      </c>
      <c r="G60" s="417" t="e">
        <f>#REF!</f>
        <v>#REF!</v>
      </c>
      <c r="H60" s="417" t="e">
        <f>#REF!</f>
        <v>#REF!</v>
      </c>
      <c r="I60" s="417" t="e">
        <f>#REF!</f>
        <v>#REF!</v>
      </c>
      <c r="J60" s="417" t="e">
        <f>#REF!</f>
        <v>#REF!</v>
      </c>
      <c r="K60" s="417" t="e">
        <f>#REF!</f>
        <v>#REF!</v>
      </c>
      <c r="L60" s="417" t="e">
        <f>#REF!</f>
        <v>#REF!</v>
      </c>
      <c r="M60" s="417" t="e">
        <f>#REF!</f>
        <v>#REF!</v>
      </c>
      <c r="N60" s="417" t="e">
        <f>#REF!</f>
        <v>#REF!</v>
      </c>
      <c r="O60" s="417" t="e">
        <f>#REF!</f>
        <v>#REF!</v>
      </c>
      <c r="P60" s="417" t="e">
        <f>#REF!</f>
        <v>#REF!</v>
      </c>
      <c r="Q60" s="426"/>
      <c r="R60" s="430" t="e">
        <f t="shared" si="84"/>
        <v>#REF!</v>
      </c>
      <c r="S60" s="430" t="e">
        <f t="shared" si="85"/>
        <v>#REF!</v>
      </c>
      <c r="T60" s="402"/>
      <c r="U60" s="421" t="e">
        <f t="shared" si="86"/>
        <v>#REF!</v>
      </c>
      <c r="V60" s="421" t="e">
        <f t="shared" si="87"/>
        <v>#REF!</v>
      </c>
      <c r="W60" s="381" t="e">
        <f t="shared" si="11"/>
        <v>#REF!</v>
      </c>
      <c r="X60" s="381" t="e">
        <f t="shared" si="12"/>
        <v>#REF!</v>
      </c>
      <c r="Y60" s="225"/>
      <c r="Z60" s="417" t="e">
        <f>#REF!</f>
        <v>#REF!</v>
      </c>
      <c r="AA60" s="417" t="e">
        <f>#REF!</f>
        <v>#REF!</v>
      </c>
      <c r="AB60" s="417" t="e">
        <f>#REF!</f>
        <v>#REF!</v>
      </c>
      <c r="AC60" s="417" t="e">
        <f>#REF!</f>
        <v>#REF!</v>
      </c>
      <c r="AD60" s="417" t="e">
        <f>#REF!</f>
        <v>#REF!</v>
      </c>
      <c r="AE60" s="417" t="e">
        <f>#REF!</f>
        <v>#REF!</v>
      </c>
      <c r="AF60" s="417" t="e">
        <f>#REF!</f>
        <v>#REF!</v>
      </c>
      <c r="AG60" s="417" t="e">
        <f>#REF!</f>
        <v>#REF!</v>
      </c>
      <c r="AH60" s="417" t="e">
        <f>#REF!</f>
        <v>#REF!</v>
      </c>
      <c r="AI60" s="417" t="e">
        <f>#REF!</f>
        <v>#REF!</v>
      </c>
      <c r="AJ60" s="417" t="e">
        <f>#REF!</f>
        <v>#REF!</v>
      </c>
      <c r="AK60" s="417" t="e">
        <f>#REF!</f>
        <v>#REF!</v>
      </c>
      <c r="AL60" s="426"/>
      <c r="AM60" s="430" t="e">
        <f t="shared" si="89"/>
        <v>#REF!</v>
      </c>
      <c r="AN60" s="430" t="e">
        <f t="shared" si="5"/>
        <v>#REF!</v>
      </c>
      <c r="AO60" s="402"/>
      <c r="AP60" s="421" t="e">
        <f t="shared" si="10"/>
        <v>#REF!</v>
      </c>
      <c r="AQ60" s="421" t="e">
        <f t="shared" si="6"/>
        <v>#REF!</v>
      </c>
      <c r="AR60" s="381" t="e">
        <f t="shared" si="13"/>
        <v>#REF!</v>
      </c>
      <c r="AS60" s="381" t="e">
        <f t="shared" si="14"/>
        <v>#REF!</v>
      </c>
      <c r="AT60" s="195" t="e">
        <f>SUM(AP60:AS60)</f>
        <v>#REF!</v>
      </c>
    </row>
    <row r="61" spans="1:46" x14ac:dyDescent="0.2">
      <c r="A61" s="718"/>
      <c r="B61" s="718"/>
      <c r="C61" s="718"/>
      <c r="D61" s="412" t="s">
        <v>229</v>
      </c>
      <c r="E61" s="382">
        <f>SUMIF('Client Level Revenue Goals'!$A$2:$A$34,'DSS Revenue by Client '!$A60,'Client Level Revenue Goals'!$P$2:$P$34)/3</f>
        <v>0</v>
      </c>
      <c r="F61" s="382">
        <f>SUMIF('Client Level Revenue Goals'!$A$2:$A$34,'DSS Revenue by Client '!$A60,'Client Level Revenue Goals'!$P$2:$P$34)/3</f>
        <v>0</v>
      </c>
      <c r="G61" s="382">
        <f>SUMIF('Client Level Revenue Goals'!$A$2:$A$34,'DSS Revenue by Client '!$A60,'Client Level Revenue Goals'!$P$2:$P$34)/3</f>
        <v>0</v>
      </c>
      <c r="H61" s="382">
        <f>SUMIF('Client Level Revenue Goals'!$A$2:$A$34,'DSS Revenue by Client '!$A60,'Client Level Revenue Goals'!$P$2:$P$34)/3</f>
        <v>0</v>
      </c>
      <c r="I61" s="382">
        <f>SUMIF('Client Level Revenue Goals'!$A$2:$A$34,'DSS Revenue by Client '!$A60,'Client Level Revenue Goals'!$P$2:$P$34)/3</f>
        <v>0</v>
      </c>
      <c r="J61" s="382">
        <f>SUMIF('Client Level Revenue Goals'!$A$2:$A$34,'DSS Revenue by Client '!$A60,'Client Level Revenue Goals'!$P$2:$P$34)/3</f>
        <v>0</v>
      </c>
      <c r="K61" s="382">
        <f>SUMIF('Client Level Revenue Goals'!$A$2:$A$34,'DSS Revenue by Client '!$A60,'Client Level Revenue Goals'!$P$2:$P$34)/3</f>
        <v>0</v>
      </c>
      <c r="L61" s="382">
        <f>SUMIF('Client Level Revenue Goals'!$A$2:$A$34,'DSS Revenue by Client '!$A60,'Client Level Revenue Goals'!$P$2:$P$34)/3</f>
        <v>0</v>
      </c>
      <c r="M61" s="382">
        <f>SUMIF('Client Level Revenue Goals'!$A$2:$A$34,'DSS Revenue by Client '!$A60,'Client Level Revenue Goals'!$P$2:$P$34)/3</f>
        <v>0</v>
      </c>
      <c r="N61" s="382">
        <f>SUMIF('Client Level Revenue Goals'!$A$2:$A$34,'DSS Revenue by Client '!$A60,'Client Level Revenue Goals'!$Q$2:$Q$34)/3</f>
        <v>0</v>
      </c>
      <c r="O61" s="382">
        <f>SUMIF('Client Level Revenue Goals'!$A$2:$A$34,'DSS Revenue by Client '!$A60,'Client Level Revenue Goals'!$Q$2:$Q$34)/3</f>
        <v>0</v>
      </c>
      <c r="P61" s="382">
        <f>SUMIF('Client Level Revenue Goals'!$A$2:$A$34,'DSS Revenue by Client '!$A60,'Client Level Revenue Goals'!$Q$2:$Q$34)/3</f>
        <v>0</v>
      </c>
      <c r="Q61" s="427"/>
      <c r="R61" s="430">
        <f t="shared" si="84"/>
        <v>0</v>
      </c>
      <c r="S61" s="430">
        <f t="shared" si="85"/>
        <v>0</v>
      </c>
      <c r="T61" s="403"/>
      <c r="U61" s="421">
        <f t="shared" si="86"/>
        <v>0</v>
      </c>
      <c r="V61" s="421">
        <f t="shared" si="87"/>
        <v>0</v>
      </c>
      <c r="W61" s="383">
        <f t="shared" si="11"/>
        <v>0</v>
      </c>
      <c r="X61" s="383">
        <f t="shared" si="12"/>
        <v>0</v>
      </c>
      <c r="Y61" s="225"/>
      <c r="Z61" s="382">
        <f>SUMIF('Client Level Revenue Goals'!$A$2:$A$34,'DSS Revenue by Client '!$A60,'Client Level Revenue Goals'!$P$2:$P$34)/3</f>
        <v>0</v>
      </c>
      <c r="AA61" s="382">
        <f>SUMIF('Client Level Revenue Goals'!$A$2:$A$34,'DSS Revenue by Client '!$A60,'Client Level Revenue Goals'!$P$2:$P$34)/3</f>
        <v>0</v>
      </c>
      <c r="AB61" s="382">
        <f>SUMIF('Client Level Revenue Goals'!$A$2:$A$34,'DSS Revenue by Client '!$A60,'Client Level Revenue Goals'!$P$2:$P$34)/3</f>
        <v>0</v>
      </c>
      <c r="AC61" s="382">
        <f>SUMIF('Client Level Revenue Goals'!$A$2:$A$34,'DSS Revenue by Client '!$A60,'Client Level Revenue Goals'!$P$2:$P$34)/3</f>
        <v>0</v>
      </c>
      <c r="AD61" s="382">
        <f>SUMIF('Client Level Revenue Goals'!$A$2:$A$34,'DSS Revenue by Client '!$A60,'Client Level Revenue Goals'!$P$2:$P$34)/3</f>
        <v>0</v>
      </c>
      <c r="AE61" s="382">
        <f>SUMIF('Client Level Revenue Goals'!$A$2:$A$34,'DSS Revenue by Client '!$A60,'Client Level Revenue Goals'!$P$2:$P$34)/3</f>
        <v>0</v>
      </c>
      <c r="AF61" s="382">
        <f>SUMIF('Client Level Revenue Goals'!$A$2:$A$34,'DSS Revenue by Client '!$A60,'Client Level Revenue Goals'!$P$2:$P$34)/3</f>
        <v>0</v>
      </c>
      <c r="AG61" s="382">
        <f>SUMIF('Client Level Revenue Goals'!$A$2:$A$34,'DSS Revenue by Client '!$A60,'Client Level Revenue Goals'!$P$2:$P$34)/3</f>
        <v>0</v>
      </c>
      <c r="AH61" s="382">
        <f>SUMIF('Client Level Revenue Goals'!$A$2:$A$34,'DSS Revenue by Client '!$A60,'Client Level Revenue Goals'!$P$2:$P$34)/3</f>
        <v>0</v>
      </c>
      <c r="AI61" s="382">
        <f>SUMIF('Client Level Revenue Goals'!$A$2:$A$34,'DSS Revenue by Client '!$A60,'Client Level Revenue Goals'!$Q$2:$Q$34)/3</f>
        <v>0</v>
      </c>
      <c r="AJ61" s="382">
        <f>SUMIF('Client Level Revenue Goals'!$A$2:$A$34,'DSS Revenue by Client '!$A60,'Client Level Revenue Goals'!$Q$2:$Q$34)/3</f>
        <v>0</v>
      </c>
      <c r="AK61" s="382">
        <f>SUMIF('Client Level Revenue Goals'!$A$2:$A$34,'DSS Revenue by Client '!$A60,'Client Level Revenue Goals'!$Q$2:$Q$34)/3</f>
        <v>0</v>
      </c>
      <c r="AL61" s="427"/>
      <c r="AM61" s="430">
        <f t="shared" si="89"/>
        <v>0</v>
      </c>
      <c r="AN61" s="430">
        <f t="shared" si="5"/>
        <v>0</v>
      </c>
      <c r="AO61" s="403"/>
      <c r="AP61" s="421">
        <f t="shared" si="10"/>
        <v>0</v>
      </c>
      <c r="AQ61" s="421">
        <f t="shared" si="6"/>
        <v>0</v>
      </c>
      <c r="AR61" s="383">
        <f t="shared" si="13"/>
        <v>0</v>
      </c>
      <c r="AS61" s="383">
        <f t="shared" si="14"/>
        <v>0</v>
      </c>
    </row>
    <row r="62" spans="1:46" x14ac:dyDescent="0.2">
      <c r="A62" s="719"/>
      <c r="B62" s="719"/>
      <c r="C62" s="719"/>
      <c r="D62" s="413" t="s">
        <v>230</v>
      </c>
      <c r="E62" s="384" t="e">
        <f t="shared" ref="E62:K62" si="146">E60-E61</f>
        <v>#REF!</v>
      </c>
      <c r="F62" s="384" t="e">
        <f t="shared" si="146"/>
        <v>#REF!</v>
      </c>
      <c r="G62" s="384" t="e">
        <f t="shared" si="146"/>
        <v>#REF!</v>
      </c>
      <c r="H62" s="384" t="e">
        <f t="shared" si="146"/>
        <v>#REF!</v>
      </c>
      <c r="I62" s="384" t="e">
        <f t="shared" si="146"/>
        <v>#REF!</v>
      </c>
      <c r="J62" s="384" t="e">
        <f t="shared" si="146"/>
        <v>#REF!</v>
      </c>
      <c r="K62" s="384" t="e">
        <f t="shared" si="146"/>
        <v>#REF!</v>
      </c>
      <c r="L62" s="384" t="e">
        <f t="shared" ref="L62" si="147">L60-L61</f>
        <v>#REF!</v>
      </c>
      <c r="M62" s="384" t="e">
        <f t="shared" ref="M62" si="148">M60-M61</f>
        <v>#REF!</v>
      </c>
      <c r="N62" s="384" t="e">
        <f t="shared" ref="N62" si="149">N60-N61</f>
        <v>#REF!</v>
      </c>
      <c r="O62" s="384" t="e">
        <f t="shared" ref="O62" si="150">O60-O61</f>
        <v>#REF!</v>
      </c>
      <c r="P62" s="384" t="e">
        <f t="shared" ref="P62" si="151">P60-P61</f>
        <v>#REF!</v>
      </c>
      <c r="Q62" s="428"/>
      <c r="R62" s="430" t="e">
        <f t="shared" si="84"/>
        <v>#REF!</v>
      </c>
      <c r="S62" s="430" t="e">
        <f t="shared" si="85"/>
        <v>#REF!</v>
      </c>
      <c r="T62" s="404"/>
      <c r="U62" s="421" t="e">
        <f t="shared" si="86"/>
        <v>#REF!</v>
      </c>
      <c r="V62" s="421" t="e">
        <f t="shared" si="87"/>
        <v>#REF!</v>
      </c>
      <c r="W62" s="385" t="e">
        <f t="shared" si="11"/>
        <v>#REF!</v>
      </c>
      <c r="X62" s="385" t="e">
        <f t="shared" si="12"/>
        <v>#REF!</v>
      </c>
      <c r="Y62" s="225"/>
      <c r="Z62" s="384" t="e">
        <f t="shared" ref="Z62:AK62" si="152">Z60-Z61</f>
        <v>#REF!</v>
      </c>
      <c r="AA62" s="384" t="e">
        <f t="shared" si="152"/>
        <v>#REF!</v>
      </c>
      <c r="AB62" s="384" t="e">
        <f t="shared" si="152"/>
        <v>#REF!</v>
      </c>
      <c r="AC62" s="384" t="e">
        <f t="shared" si="152"/>
        <v>#REF!</v>
      </c>
      <c r="AD62" s="384" t="e">
        <f t="shared" si="152"/>
        <v>#REF!</v>
      </c>
      <c r="AE62" s="384" t="e">
        <f t="shared" si="152"/>
        <v>#REF!</v>
      </c>
      <c r="AF62" s="384" t="e">
        <f t="shared" si="152"/>
        <v>#REF!</v>
      </c>
      <c r="AG62" s="384" t="e">
        <f t="shared" si="152"/>
        <v>#REF!</v>
      </c>
      <c r="AH62" s="384" t="e">
        <f t="shared" si="152"/>
        <v>#REF!</v>
      </c>
      <c r="AI62" s="384" t="e">
        <f t="shared" si="152"/>
        <v>#REF!</v>
      </c>
      <c r="AJ62" s="384" t="e">
        <f t="shared" si="152"/>
        <v>#REF!</v>
      </c>
      <c r="AK62" s="384" t="e">
        <f t="shared" si="152"/>
        <v>#REF!</v>
      </c>
      <c r="AL62" s="428"/>
      <c r="AM62" s="430" t="e">
        <f t="shared" si="89"/>
        <v>#REF!</v>
      </c>
      <c r="AN62" s="430" t="e">
        <f t="shared" si="5"/>
        <v>#REF!</v>
      </c>
      <c r="AO62" s="404"/>
      <c r="AP62" s="421" t="e">
        <f t="shared" si="10"/>
        <v>#REF!</v>
      </c>
      <c r="AQ62" s="421" t="e">
        <f t="shared" si="6"/>
        <v>#REF!</v>
      </c>
      <c r="AR62" s="385" t="e">
        <f t="shared" si="13"/>
        <v>#REF!</v>
      </c>
      <c r="AS62" s="385" t="e">
        <f t="shared" si="14"/>
        <v>#REF!</v>
      </c>
    </row>
    <row r="63" spans="1:46" x14ac:dyDescent="0.2">
      <c r="A63" s="714" t="s">
        <v>149</v>
      </c>
      <c r="B63" s="714" t="s">
        <v>144</v>
      </c>
      <c r="C63" s="714" t="s">
        <v>144</v>
      </c>
      <c r="D63" s="414" t="s">
        <v>228</v>
      </c>
      <c r="E63" s="392" t="e">
        <f>#REF!</f>
        <v>#REF!</v>
      </c>
      <c r="F63" s="392" t="e">
        <f>#REF!</f>
        <v>#REF!</v>
      </c>
      <c r="G63" s="392" t="e">
        <f>#REF!</f>
        <v>#REF!</v>
      </c>
      <c r="H63" s="392" t="e">
        <f>#REF!</f>
        <v>#REF!</v>
      </c>
      <c r="I63" s="392" t="e">
        <f>#REF!</f>
        <v>#REF!</v>
      </c>
      <c r="J63" s="392" t="e">
        <f>#REF!</f>
        <v>#REF!</v>
      </c>
      <c r="K63" s="392" t="e">
        <f>#REF!</f>
        <v>#REF!</v>
      </c>
      <c r="L63" s="392" t="e">
        <f>#REF!</f>
        <v>#REF!</v>
      </c>
      <c r="M63" s="392" t="e">
        <f>#REF!</f>
        <v>#REF!</v>
      </c>
      <c r="N63" s="392" t="e">
        <f>#REF!</f>
        <v>#REF!</v>
      </c>
      <c r="O63" s="392" t="e">
        <f>#REF!</f>
        <v>#REF!</v>
      </c>
      <c r="P63" s="392" t="e">
        <f>#REF!</f>
        <v>#REF!</v>
      </c>
      <c r="Q63" s="426"/>
      <c r="R63" s="386" t="e">
        <f t="shared" si="84"/>
        <v>#REF!</v>
      </c>
      <c r="S63" s="386" t="e">
        <f t="shared" si="85"/>
        <v>#REF!</v>
      </c>
      <c r="T63" s="402"/>
      <c r="U63" s="387" t="e">
        <f t="shared" si="86"/>
        <v>#REF!</v>
      </c>
      <c r="V63" s="387" t="e">
        <f t="shared" si="87"/>
        <v>#REF!</v>
      </c>
      <c r="W63" s="393" t="e">
        <f t="shared" si="11"/>
        <v>#REF!</v>
      </c>
      <c r="X63" s="393" t="e">
        <f t="shared" si="12"/>
        <v>#REF!</v>
      </c>
      <c r="Y63" s="225"/>
      <c r="Z63" s="392" t="e">
        <f>#REF!</f>
        <v>#REF!</v>
      </c>
      <c r="AA63" s="392" t="e">
        <f>#REF!</f>
        <v>#REF!</v>
      </c>
      <c r="AB63" s="392" t="e">
        <f>#REF!</f>
        <v>#REF!</v>
      </c>
      <c r="AC63" s="392" t="e">
        <f>#REF!</f>
        <v>#REF!</v>
      </c>
      <c r="AD63" s="392" t="e">
        <f>#REF!</f>
        <v>#REF!</v>
      </c>
      <c r="AE63" s="392" t="e">
        <f>#REF!</f>
        <v>#REF!</v>
      </c>
      <c r="AF63" s="392" t="e">
        <f>#REF!</f>
        <v>#REF!</v>
      </c>
      <c r="AG63" s="392" t="e">
        <f>#REF!</f>
        <v>#REF!</v>
      </c>
      <c r="AH63" s="392" t="e">
        <f>#REF!</f>
        <v>#REF!</v>
      </c>
      <c r="AI63" s="392" t="e">
        <f>#REF!</f>
        <v>#REF!</v>
      </c>
      <c r="AJ63" s="392" t="e">
        <f>#REF!</f>
        <v>#REF!</v>
      </c>
      <c r="AK63" s="392" t="e">
        <f>#REF!</f>
        <v>#REF!</v>
      </c>
      <c r="AL63" s="426"/>
      <c r="AM63" s="386" t="e">
        <f t="shared" si="89"/>
        <v>#REF!</v>
      </c>
      <c r="AN63" s="386" t="e">
        <f t="shared" si="5"/>
        <v>#REF!</v>
      </c>
      <c r="AO63" s="402"/>
      <c r="AP63" s="387" t="e">
        <f t="shared" si="10"/>
        <v>#REF!</v>
      </c>
      <c r="AQ63" s="387" t="e">
        <f t="shared" si="6"/>
        <v>#REF!</v>
      </c>
      <c r="AR63" s="393" t="e">
        <f t="shared" si="13"/>
        <v>#REF!</v>
      </c>
      <c r="AS63" s="393" t="e">
        <f t="shared" si="14"/>
        <v>#REF!</v>
      </c>
      <c r="AT63" s="195" t="e">
        <f>SUM(AP63:AS63)</f>
        <v>#REF!</v>
      </c>
    </row>
    <row r="64" spans="1:46" x14ac:dyDescent="0.2">
      <c r="A64" s="715"/>
      <c r="B64" s="715"/>
      <c r="C64" s="715"/>
      <c r="D64" s="415" t="s">
        <v>229</v>
      </c>
      <c r="E64" s="394">
        <f>SUMIF('Client Level Revenue Goals'!$A$2:$A$34,'DSS Revenue by Client '!$A63,'Client Level Revenue Goals'!$P$2:$P$34)/3</f>
        <v>0</v>
      </c>
      <c r="F64" s="394">
        <f>SUMIF('Client Level Revenue Goals'!$A$2:$A$34,'DSS Revenue by Client '!$A63,'Client Level Revenue Goals'!$P$2:$P$34)/3</f>
        <v>0</v>
      </c>
      <c r="G64" s="394">
        <f>SUMIF('Client Level Revenue Goals'!$A$2:$A$34,'DSS Revenue by Client '!$A63,'Client Level Revenue Goals'!$P$2:$P$34)/3</f>
        <v>0</v>
      </c>
      <c r="H64" s="394">
        <f>SUMIF('Client Level Revenue Goals'!$A$2:$A$34,'DSS Revenue by Client '!$A63,'Client Level Revenue Goals'!$P$2:$P$34)/3</f>
        <v>0</v>
      </c>
      <c r="I64" s="394">
        <f>SUMIF('Client Level Revenue Goals'!$A$2:$A$34,'DSS Revenue by Client '!$A63,'Client Level Revenue Goals'!$P$2:$P$34)/3</f>
        <v>0</v>
      </c>
      <c r="J64" s="394">
        <f>SUMIF('Client Level Revenue Goals'!$A$2:$A$34,'DSS Revenue by Client '!$A63,'Client Level Revenue Goals'!$P$2:$P$34)/3</f>
        <v>0</v>
      </c>
      <c r="K64" s="394">
        <f>SUMIF('Client Level Revenue Goals'!$A$2:$A$34,'DSS Revenue by Client '!$A63,'Client Level Revenue Goals'!$P$2:$P$34)/3</f>
        <v>0</v>
      </c>
      <c r="L64" s="394">
        <f>SUMIF('Client Level Revenue Goals'!$A$2:$A$34,'DSS Revenue by Client '!$A63,'Client Level Revenue Goals'!$P$2:$P$34)/3</f>
        <v>0</v>
      </c>
      <c r="M64" s="394">
        <f>SUMIF('Client Level Revenue Goals'!$A$2:$A$34,'DSS Revenue by Client '!$A63,'Client Level Revenue Goals'!$P$2:$P$34)/3</f>
        <v>0</v>
      </c>
      <c r="N64" s="394">
        <f>SUMIF('Client Level Revenue Goals'!$A$2:$A$34,'DSS Revenue by Client '!$A63,'Client Level Revenue Goals'!$Q$2:$Q$34)/3</f>
        <v>4166.666666666667</v>
      </c>
      <c r="O64" s="394">
        <f>SUMIF('Client Level Revenue Goals'!$A$2:$A$34,'DSS Revenue by Client '!$A63,'Client Level Revenue Goals'!$Q$2:$Q$34)/3</f>
        <v>4166.666666666667</v>
      </c>
      <c r="P64" s="394">
        <f>SUMIF('Client Level Revenue Goals'!$A$2:$A$34,'DSS Revenue by Client '!$A63,'Client Level Revenue Goals'!$Q$2:$Q$34)/3</f>
        <v>4166.666666666667</v>
      </c>
      <c r="Q64" s="427"/>
      <c r="R64" s="386">
        <f t="shared" si="84"/>
        <v>0</v>
      </c>
      <c r="S64" s="386">
        <f t="shared" si="85"/>
        <v>12500</v>
      </c>
      <c r="T64" s="403"/>
      <c r="U64" s="387">
        <f t="shared" si="86"/>
        <v>0</v>
      </c>
      <c r="V64" s="387">
        <f t="shared" si="87"/>
        <v>0</v>
      </c>
      <c r="W64" s="395">
        <f t="shared" si="11"/>
        <v>0</v>
      </c>
      <c r="X64" s="395">
        <f t="shared" si="12"/>
        <v>12500</v>
      </c>
      <c r="Y64" s="225"/>
      <c r="Z64" s="394">
        <f>SUMIF('Client Level Revenue Goals'!$A$2:$A$34,'DSS Revenue by Client '!$A63,'Client Level Revenue Goals'!$P$2:$P$34)/3</f>
        <v>0</v>
      </c>
      <c r="AA64" s="394">
        <f>SUMIF('Client Level Revenue Goals'!$A$2:$A$34,'DSS Revenue by Client '!$A63,'Client Level Revenue Goals'!$P$2:$P$34)/3</f>
        <v>0</v>
      </c>
      <c r="AB64" s="394">
        <f>SUMIF('Client Level Revenue Goals'!$A$2:$A$34,'DSS Revenue by Client '!$A63,'Client Level Revenue Goals'!$P$2:$P$34)/3</f>
        <v>0</v>
      </c>
      <c r="AC64" s="394">
        <f>SUMIF('Client Level Revenue Goals'!$A$2:$A$34,'DSS Revenue by Client '!$A63,'Client Level Revenue Goals'!$P$2:$P$34)/3</f>
        <v>0</v>
      </c>
      <c r="AD64" s="394">
        <f>SUMIF('Client Level Revenue Goals'!$A$2:$A$34,'DSS Revenue by Client '!$A63,'Client Level Revenue Goals'!$P$2:$P$34)/3</f>
        <v>0</v>
      </c>
      <c r="AE64" s="394">
        <f>SUMIF('Client Level Revenue Goals'!$A$2:$A$34,'DSS Revenue by Client '!$A63,'Client Level Revenue Goals'!$P$2:$P$34)/3</f>
        <v>0</v>
      </c>
      <c r="AF64" s="394">
        <f>SUMIF('Client Level Revenue Goals'!$A$2:$A$34,'DSS Revenue by Client '!$A63,'Client Level Revenue Goals'!$P$2:$P$34)/3</f>
        <v>0</v>
      </c>
      <c r="AG64" s="394">
        <f>SUMIF('Client Level Revenue Goals'!$A$2:$A$34,'DSS Revenue by Client '!$A63,'Client Level Revenue Goals'!$P$2:$P$34)/3</f>
        <v>0</v>
      </c>
      <c r="AH64" s="394">
        <f>SUMIF('Client Level Revenue Goals'!$A$2:$A$34,'DSS Revenue by Client '!$A63,'Client Level Revenue Goals'!$P$2:$P$34)/3</f>
        <v>0</v>
      </c>
      <c r="AI64" s="394">
        <f>SUMIF('Client Level Revenue Goals'!$A$2:$A$34,'DSS Revenue by Client '!$A63,'Client Level Revenue Goals'!$Q$2:$Q$34)/3</f>
        <v>4166.666666666667</v>
      </c>
      <c r="AJ64" s="394">
        <f>SUMIF('Client Level Revenue Goals'!$A$2:$A$34,'DSS Revenue by Client '!$A63,'Client Level Revenue Goals'!$Q$2:$Q$34)/3</f>
        <v>4166.666666666667</v>
      </c>
      <c r="AK64" s="394">
        <f>SUMIF('Client Level Revenue Goals'!$A$2:$A$34,'DSS Revenue by Client '!$A63,'Client Level Revenue Goals'!$Q$2:$Q$34)/3</f>
        <v>4166.666666666667</v>
      </c>
      <c r="AL64" s="427"/>
      <c r="AM64" s="386">
        <f t="shared" si="89"/>
        <v>0</v>
      </c>
      <c r="AN64" s="386">
        <f t="shared" si="5"/>
        <v>12500</v>
      </c>
      <c r="AO64" s="403"/>
      <c r="AP64" s="387">
        <f t="shared" si="10"/>
        <v>0</v>
      </c>
      <c r="AQ64" s="387">
        <f t="shared" si="6"/>
        <v>0</v>
      </c>
      <c r="AR64" s="395">
        <f t="shared" si="13"/>
        <v>0</v>
      </c>
      <c r="AS64" s="395">
        <f t="shared" si="14"/>
        <v>12500</v>
      </c>
    </row>
    <row r="65" spans="1:46" x14ac:dyDescent="0.2">
      <c r="A65" s="716"/>
      <c r="B65" s="716"/>
      <c r="C65" s="716"/>
      <c r="D65" s="416" t="s">
        <v>230</v>
      </c>
      <c r="E65" s="390" t="e">
        <f t="shared" ref="E65:K65" si="153">E63-E64</f>
        <v>#REF!</v>
      </c>
      <c r="F65" s="390" t="e">
        <f t="shared" si="153"/>
        <v>#REF!</v>
      </c>
      <c r="G65" s="390" t="e">
        <f t="shared" si="153"/>
        <v>#REF!</v>
      </c>
      <c r="H65" s="390" t="e">
        <f t="shared" si="153"/>
        <v>#REF!</v>
      </c>
      <c r="I65" s="390" t="e">
        <f t="shared" si="153"/>
        <v>#REF!</v>
      </c>
      <c r="J65" s="390" t="e">
        <f t="shared" si="153"/>
        <v>#REF!</v>
      </c>
      <c r="K65" s="390" t="e">
        <f t="shared" si="153"/>
        <v>#REF!</v>
      </c>
      <c r="L65" s="390" t="e">
        <f t="shared" ref="L65" si="154">L63-L64</f>
        <v>#REF!</v>
      </c>
      <c r="M65" s="390" t="e">
        <f t="shared" ref="M65" si="155">M63-M64</f>
        <v>#REF!</v>
      </c>
      <c r="N65" s="390" t="e">
        <f t="shared" ref="N65" si="156">N63-N64</f>
        <v>#REF!</v>
      </c>
      <c r="O65" s="390" t="e">
        <f t="shared" ref="O65" si="157">O63-O64</f>
        <v>#REF!</v>
      </c>
      <c r="P65" s="390" t="e">
        <f t="shared" ref="P65" si="158">P63-P64</f>
        <v>#REF!</v>
      </c>
      <c r="Q65" s="425"/>
      <c r="R65" s="386" t="e">
        <f t="shared" si="84"/>
        <v>#REF!</v>
      </c>
      <c r="S65" s="386" t="e">
        <f t="shared" si="85"/>
        <v>#REF!</v>
      </c>
      <c r="T65" s="401"/>
      <c r="U65" s="387" t="e">
        <f t="shared" si="86"/>
        <v>#REF!</v>
      </c>
      <c r="V65" s="387" t="e">
        <f t="shared" si="87"/>
        <v>#REF!</v>
      </c>
      <c r="W65" s="391" t="e">
        <f t="shared" si="11"/>
        <v>#REF!</v>
      </c>
      <c r="X65" s="391" t="e">
        <f t="shared" si="12"/>
        <v>#REF!</v>
      </c>
      <c r="Y65" s="225"/>
      <c r="Z65" s="390" t="e">
        <f t="shared" ref="Z65:AK65" si="159">Z63-Z64</f>
        <v>#REF!</v>
      </c>
      <c r="AA65" s="390" t="e">
        <f t="shared" si="159"/>
        <v>#REF!</v>
      </c>
      <c r="AB65" s="390" t="e">
        <f t="shared" si="159"/>
        <v>#REF!</v>
      </c>
      <c r="AC65" s="390" t="e">
        <f t="shared" si="159"/>
        <v>#REF!</v>
      </c>
      <c r="AD65" s="390" t="e">
        <f t="shared" si="159"/>
        <v>#REF!</v>
      </c>
      <c r="AE65" s="390" t="e">
        <f t="shared" si="159"/>
        <v>#REF!</v>
      </c>
      <c r="AF65" s="390" t="e">
        <f t="shared" si="159"/>
        <v>#REF!</v>
      </c>
      <c r="AG65" s="390" t="e">
        <f t="shared" si="159"/>
        <v>#REF!</v>
      </c>
      <c r="AH65" s="390" t="e">
        <f t="shared" si="159"/>
        <v>#REF!</v>
      </c>
      <c r="AI65" s="390" t="e">
        <f t="shared" si="159"/>
        <v>#REF!</v>
      </c>
      <c r="AJ65" s="390" t="e">
        <f t="shared" si="159"/>
        <v>#REF!</v>
      </c>
      <c r="AK65" s="390" t="e">
        <f t="shared" si="159"/>
        <v>#REF!</v>
      </c>
      <c r="AL65" s="425"/>
      <c r="AM65" s="386" t="e">
        <f t="shared" si="89"/>
        <v>#REF!</v>
      </c>
      <c r="AN65" s="386" t="e">
        <f t="shared" si="5"/>
        <v>#REF!</v>
      </c>
      <c r="AO65" s="401"/>
      <c r="AP65" s="387" t="e">
        <f t="shared" si="10"/>
        <v>#REF!</v>
      </c>
      <c r="AQ65" s="387" t="e">
        <f t="shared" si="6"/>
        <v>#REF!</v>
      </c>
      <c r="AR65" s="391" t="e">
        <f t="shared" si="13"/>
        <v>#REF!</v>
      </c>
      <c r="AS65" s="391" t="e">
        <f t="shared" si="14"/>
        <v>#REF!</v>
      </c>
    </row>
    <row r="66" spans="1:46" x14ac:dyDescent="0.2">
      <c r="A66" s="717" t="s">
        <v>241</v>
      </c>
      <c r="B66" s="717" t="s">
        <v>132</v>
      </c>
      <c r="C66" s="717" t="s">
        <v>231</v>
      </c>
      <c r="D66" s="411" t="s">
        <v>228</v>
      </c>
      <c r="E66" s="380" t="e">
        <f>#REF!</f>
        <v>#REF!</v>
      </c>
      <c r="F66" s="380" t="e">
        <f>#REF!</f>
        <v>#REF!</v>
      </c>
      <c r="G66" s="380" t="e">
        <f>#REF!</f>
        <v>#REF!</v>
      </c>
      <c r="H66" s="380" t="e">
        <f>#REF!</f>
        <v>#REF!</v>
      </c>
      <c r="I66" s="380" t="e">
        <f>#REF!</f>
        <v>#REF!</v>
      </c>
      <c r="J66" s="380" t="e">
        <f>#REF!</f>
        <v>#REF!</v>
      </c>
      <c r="K66" s="380" t="e">
        <f>#REF!</f>
        <v>#REF!</v>
      </c>
      <c r="L66" s="380" t="e">
        <f>#REF!</f>
        <v>#REF!</v>
      </c>
      <c r="M66" s="380" t="e">
        <f>#REF!</f>
        <v>#REF!</v>
      </c>
      <c r="N66" s="380" t="e">
        <f>#REF!</f>
        <v>#REF!</v>
      </c>
      <c r="O66" s="380" t="e">
        <f>#REF!</f>
        <v>#REF!</v>
      </c>
      <c r="P66" s="380" t="e">
        <f>#REF!</f>
        <v>#REF!</v>
      </c>
      <c r="Q66" s="426"/>
      <c r="R66" s="430" t="e">
        <f t="shared" si="84"/>
        <v>#REF!</v>
      </c>
      <c r="S66" s="430" t="e">
        <f t="shared" si="85"/>
        <v>#REF!</v>
      </c>
      <c r="T66" s="402"/>
      <c r="U66" s="421" t="e">
        <f t="shared" si="86"/>
        <v>#REF!</v>
      </c>
      <c r="V66" s="421" t="e">
        <f t="shared" si="87"/>
        <v>#REF!</v>
      </c>
      <c r="W66" s="381" t="e">
        <f t="shared" si="11"/>
        <v>#REF!</v>
      </c>
      <c r="X66" s="381" t="e">
        <f t="shared" si="12"/>
        <v>#REF!</v>
      </c>
      <c r="Y66" s="225"/>
      <c r="Z66" s="380" t="e">
        <f>#REF!</f>
        <v>#REF!</v>
      </c>
      <c r="AA66" s="380" t="e">
        <f>#REF!</f>
        <v>#REF!</v>
      </c>
      <c r="AB66" s="380" t="e">
        <f>#REF!</f>
        <v>#REF!</v>
      </c>
      <c r="AC66" s="380" t="e">
        <f>#REF!</f>
        <v>#REF!</v>
      </c>
      <c r="AD66" s="380" t="e">
        <f>#REF!</f>
        <v>#REF!</v>
      </c>
      <c r="AE66" s="380" t="e">
        <f>#REF!</f>
        <v>#REF!</v>
      </c>
      <c r="AF66" s="380" t="e">
        <f>#REF!</f>
        <v>#REF!</v>
      </c>
      <c r="AG66" s="380" t="e">
        <f>#REF!</f>
        <v>#REF!</v>
      </c>
      <c r="AH66" s="380" t="e">
        <f>#REF!</f>
        <v>#REF!</v>
      </c>
      <c r="AI66" s="380" t="e">
        <f>#REF!</f>
        <v>#REF!</v>
      </c>
      <c r="AJ66" s="380" t="e">
        <f>#REF!</f>
        <v>#REF!</v>
      </c>
      <c r="AK66" s="380" t="e">
        <f>#REF!</f>
        <v>#REF!</v>
      </c>
      <c r="AL66" s="426"/>
      <c r="AM66" s="430" t="e">
        <f t="shared" si="89"/>
        <v>#REF!</v>
      </c>
      <c r="AN66" s="430" t="e">
        <f t="shared" si="5"/>
        <v>#REF!</v>
      </c>
      <c r="AO66" s="402"/>
      <c r="AP66" s="421" t="e">
        <f t="shared" si="10"/>
        <v>#REF!</v>
      </c>
      <c r="AQ66" s="421" t="e">
        <f t="shared" si="6"/>
        <v>#REF!</v>
      </c>
      <c r="AR66" s="381" t="e">
        <f t="shared" si="13"/>
        <v>#REF!</v>
      </c>
      <c r="AS66" s="381" t="e">
        <f t="shared" si="14"/>
        <v>#REF!</v>
      </c>
    </row>
    <row r="67" spans="1:46" x14ac:dyDescent="0.2">
      <c r="A67" s="718"/>
      <c r="B67" s="718"/>
      <c r="C67" s="718"/>
      <c r="D67" s="412" t="s">
        <v>229</v>
      </c>
      <c r="E67" s="382">
        <f>SUMIF('Client Level Revenue Goals'!$A$2:$A$34,'DSS Revenue by Client '!$A66,'Client Level Revenue Goals'!$P$2:$P$34)/3</f>
        <v>0</v>
      </c>
      <c r="F67" s="382">
        <f>SUMIF('Client Level Revenue Goals'!$A$2:$A$34,'DSS Revenue by Client '!$A66,'Client Level Revenue Goals'!$P$2:$P$34)/3</f>
        <v>0</v>
      </c>
      <c r="G67" s="382">
        <f>SUMIF('Client Level Revenue Goals'!$A$2:$A$34,'DSS Revenue by Client '!$A66,'Client Level Revenue Goals'!$P$2:$P$34)/3</f>
        <v>0</v>
      </c>
      <c r="H67" s="382">
        <f>SUMIF('Client Level Revenue Goals'!$A$2:$A$34,'DSS Revenue by Client '!$A66,'Client Level Revenue Goals'!$P$2:$P$34)/3</f>
        <v>0</v>
      </c>
      <c r="I67" s="382">
        <f>SUMIF('Client Level Revenue Goals'!$A$2:$A$34,'DSS Revenue by Client '!$A66,'Client Level Revenue Goals'!$P$2:$P$34)/3</f>
        <v>0</v>
      </c>
      <c r="J67" s="382">
        <f>SUMIF('Client Level Revenue Goals'!$A$2:$A$34,'DSS Revenue by Client '!$A66,'Client Level Revenue Goals'!$P$2:$P$34)/3</f>
        <v>0</v>
      </c>
      <c r="K67" s="382">
        <f>SUMIF('Client Level Revenue Goals'!$A$2:$A$34,'DSS Revenue by Client '!$A66,'Client Level Revenue Goals'!$P$2:$P$34)/3</f>
        <v>0</v>
      </c>
      <c r="L67" s="382">
        <f>SUMIF('Client Level Revenue Goals'!$A$2:$A$34,'DSS Revenue by Client '!$A66,'Client Level Revenue Goals'!$P$2:$P$34)/3</f>
        <v>0</v>
      </c>
      <c r="M67" s="382">
        <f>SUMIF('Client Level Revenue Goals'!$A$2:$A$34,'DSS Revenue by Client '!$A66,'Client Level Revenue Goals'!$P$2:$P$34)/3</f>
        <v>0</v>
      </c>
      <c r="N67" s="382">
        <f>SUMIF('Client Level Revenue Goals'!$A$2:$A$34,'DSS Revenue by Client '!$A66,'Client Level Revenue Goals'!$Q$2:$Q$34)/3</f>
        <v>6666.666666666667</v>
      </c>
      <c r="O67" s="382">
        <f>SUMIF('Client Level Revenue Goals'!$A$2:$A$34,'DSS Revenue by Client '!$A66,'Client Level Revenue Goals'!$Q$2:$Q$34)/3</f>
        <v>6666.666666666667</v>
      </c>
      <c r="P67" s="382">
        <f>SUMIF('Client Level Revenue Goals'!$A$2:$A$34,'DSS Revenue by Client '!$A66,'Client Level Revenue Goals'!$Q$2:$Q$34)/3</f>
        <v>6666.666666666667</v>
      </c>
      <c r="Q67" s="427"/>
      <c r="R67" s="430">
        <f t="shared" si="84"/>
        <v>0</v>
      </c>
      <c r="S67" s="430">
        <f t="shared" si="85"/>
        <v>20000</v>
      </c>
      <c r="T67" s="403"/>
      <c r="U67" s="421">
        <f t="shared" si="86"/>
        <v>0</v>
      </c>
      <c r="V67" s="421">
        <f t="shared" si="87"/>
        <v>0</v>
      </c>
      <c r="W67" s="383">
        <f t="shared" si="11"/>
        <v>0</v>
      </c>
      <c r="X67" s="383">
        <f t="shared" si="12"/>
        <v>20000</v>
      </c>
      <c r="Y67" s="225"/>
      <c r="Z67" s="382">
        <f>SUMIF('Client Level Revenue Goals'!$A$2:$A$34,'DSS Revenue by Client '!$A66,'Client Level Revenue Goals'!$P$2:$P$34)/3</f>
        <v>0</v>
      </c>
      <c r="AA67" s="382">
        <f>SUMIF('Client Level Revenue Goals'!$A$2:$A$34,'DSS Revenue by Client '!$A66,'Client Level Revenue Goals'!$P$2:$P$34)/3</f>
        <v>0</v>
      </c>
      <c r="AB67" s="382">
        <f>SUMIF('Client Level Revenue Goals'!$A$2:$A$34,'DSS Revenue by Client '!$A66,'Client Level Revenue Goals'!$P$2:$P$34)/3</f>
        <v>0</v>
      </c>
      <c r="AC67" s="382">
        <f>SUMIF('Client Level Revenue Goals'!$A$2:$A$34,'DSS Revenue by Client '!$A66,'Client Level Revenue Goals'!$P$2:$P$34)/3</f>
        <v>0</v>
      </c>
      <c r="AD67" s="382">
        <f>SUMIF('Client Level Revenue Goals'!$A$2:$A$34,'DSS Revenue by Client '!$A66,'Client Level Revenue Goals'!$P$2:$P$34)/3</f>
        <v>0</v>
      </c>
      <c r="AE67" s="382">
        <f>SUMIF('Client Level Revenue Goals'!$A$2:$A$34,'DSS Revenue by Client '!$A66,'Client Level Revenue Goals'!$P$2:$P$34)/3</f>
        <v>0</v>
      </c>
      <c r="AF67" s="382">
        <f>SUMIF('Client Level Revenue Goals'!$A$2:$A$34,'DSS Revenue by Client '!$A66,'Client Level Revenue Goals'!$P$2:$P$34)/3</f>
        <v>0</v>
      </c>
      <c r="AG67" s="382">
        <f>SUMIF('Client Level Revenue Goals'!$A$2:$A$34,'DSS Revenue by Client '!$A66,'Client Level Revenue Goals'!$P$2:$P$34)/3</f>
        <v>0</v>
      </c>
      <c r="AH67" s="382">
        <f>SUMIF('Client Level Revenue Goals'!$A$2:$A$34,'DSS Revenue by Client '!$A66,'Client Level Revenue Goals'!$P$2:$P$34)/3</f>
        <v>0</v>
      </c>
      <c r="AI67" s="382">
        <f>SUMIF('Client Level Revenue Goals'!$A$2:$A$34,'DSS Revenue by Client '!$A66,'Client Level Revenue Goals'!$Q$2:$Q$34)/3</f>
        <v>6666.666666666667</v>
      </c>
      <c r="AJ67" s="382">
        <f>SUMIF('Client Level Revenue Goals'!$A$2:$A$34,'DSS Revenue by Client '!$A66,'Client Level Revenue Goals'!$Q$2:$Q$34)/3</f>
        <v>6666.666666666667</v>
      </c>
      <c r="AK67" s="382">
        <f>SUMIF('Client Level Revenue Goals'!$A$2:$A$34,'DSS Revenue by Client '!$A66,'Client Level Revenue Goals'!$Q$2:$Q$34)/3</f>
        <v>6666.666666666667</v>
      </c>
      <c r="AL67" s="427"/>
      <c r="AM67" s="430">
        <f t="shared" si="89"/>
        <v>0</v>
      </c>
      <c r="AN67" s="430">
        <f t="shared" ref="AN67:AN74" si="160">SUM(AF67:AK67)</f>
        <v>20000</v>
      </c>
      <c r="AO67" s="403"/>
      <c r="AP67" s="421">
        <f t="shared" ref="AP67:AP74" si="161">SUM(Z67:AB67)</f>
        <v>0</v>
      </c>
      <c r="AQ67" s="421">
        <f t="shared" ref="AQ67:AQ74" si="162">SUM(AC67:AE67)</f>
        <v>0</v>
      </c>
      <c r="AR67" s="383">
        <f t="shared" si="13"/>
        <v>0</v>
      </c>
      <c r="AS67" s="383">
        <f t="shared" si="14"/>
        <v>20000</v>
      </c>
    </row>
    <row r="68" spans="1:46" x14ac:dyDescent="0.2">
      <c r="A68" s="719"/>
      <c r="B68" s="719"/>
      <c r="C68" s="719"/>
      <c r="D68" s="413" t="s">
        <v>230</v>
      </c>
      <c r="E68" s="390" t="e">
        <f t="shared" ref="E68:K68" si="163">E66-E67</f>
        <v>#REF!</v>
      </c>
      <c r="F68" s="390" t="e">
        <f t="shared" si="163"/>
        <v>#REF!</v>
      </c>
      <c r="G68" s="390" t="e">
        <f t="shared" si="163"/>
        <v>#REF!</v>
      </c>
      <c r="H68" s="390" t="e">
        <f t="shared" si="163"/>
        <v>#REF!</v>
      </c>
      <c r="I68" s="390" t="e">
        <f t="shared" si="163"/>
        <v>#REF!</v>
      </c>
      <c r="J68" s="390" t="e">
        <f t="shared" si="163"/>
        <v>#REF!</v>
      </c>
      <c r="K68" s="449" t="e">
        <f t="shared" si="163"/>
        <v>#REF!</v>
      </c>
      <c r="L68" s="449" t="e">
        <f t="shared" ref="L68" si="164">L66-L67</f>
        <v>#REF!</v>
      </c>
      <c r="M68" s="449" t="e">
        <f t="shared" ref="M68" si="165">M66-M67</f>
        <v>#REF!</v>
      </c>
      <c r="N68" s="449" t="e">
        <f t="shared" ref="N68" si="166">N66-N67</f>
        <v>#REF!</v>
      </c>
      <c r="O68" s="449" t="e">
        <f t="shared" ref="O68" si="167">O66-O67</f>
        <v>#REF!</v>
      </c>
      <c r="P68" s="449" t="e">
        <f t="shared" ref="P68" si="168">P66-P67</f>
        <v>#REF!</v>
      </c>
      <c r="Q68" s="449"/>
      <c r="R68" s="450" t="e">
        <f t="shared" si="84"/>
        <v>#REF!</v>
      </c>
      <c r="S68" s="450" t="e">
        <f t="shared" si="85"/>
        <v>#REF!</v>
      </c>
      <c r="T68" s="451"/>
      <c r="U68" s="452" t="e">
        <f t="shared" si="86"/>
        <v>#REF!</v>
      </c>
      <c r="V68" s="452" t="e">
        <f t="shared" si="87"/>
        <v>#REF!</v>
      </c>
      <c r="W68" s="453" t="e">
        <f t="shared" si="11"/>
        <v>#REF!</v>
      </c>
      <c r="X68" s="453" t="e">
        <f t="shared" si="12"/>
        <v>#REF!</v>
      </c>
      <c r="Y68" s="225"/>
      <c r="Z68" s="449" t="e">
        <f t="shared" ref="Z68:AK68" si="169">Z66-Z67</f>
        <v>#REF!</v>
      </c>
      <c r="AA68" s="449" t="e">
        <f t="shared" si="169"/>
        <v>#REF!</v>
      </c>
      <c r="AB68" s="449" t="e">
        <f t="shared" si="169"/>
        <v>#REF!</v>
      </c>
      <c r="AC68" s="449" t="e">
        <f t="shared" si="169"/>
        <v>#REF!</v>
      </c>
      <c r="AD68" s="449" t="e">
        <f t="shared" si="169"/>
        <v>#REF!</v>
      </c>
      <c r="AE68" s="449" t="e">
        <f t="shared" si="169"/>
        <v>#REF!</v>
      </c>
      <c r="AF68" s="449" t="e">
        <f t="shared" si="169"/>
        <v>#REF!</v>
      </c>
      <c r="AG68" s="449" t="e">
        <f t="shared" si="169"/>
        <v>#REF!</v>
      </c>
      <c r="AH68" s="449" t="e">
        <f t="shared" si="169"/>
        <v>#REF!</v>
      </c>
      <c r="AI68" s="449" t="e">
        <f t="shared" si="169"/>
        <v>#REF!</v>
      </c>
      <c r="AJ68" s="449" t="e">
        <f t="shared" si="169"/>
        <v>#REF!</v>
      </c>
      <c r="AK68" s="449" t="e">
        <f t="shared" si="169"/>
        <v>#REF!</v>
      </c>
      <c r="AL68" s="427"/>
      <c r="AM68" s="450" t="e">
        <f t="shared" si="89"/>
        <v>#REF!</v>
      </c>
      <c r="AN68" s="450" t="e">
        <f t="shared" si="160"/>
        <v>#REF!</v>
      </c>
      <c r="AO68" s="427"/>
      <c r="AP68" s="452" t="e">
        <f t="shared" si="161"/>
        <v>#REF!</v>
      </c>
      <c r="AQ68" s="452" t="e">
        <f t="shared" si="162"/>
        <v>#REF!</v>
      </c>
      <c r="AR68" s="453" t="e">
        <f t="shared" si="13"/>
        <v>#REF!</v>
      </c>
      <c r="AS68" s="453" t="e">
        <f t="shared" si="14"/>
        <v>#REF!</v>
      </c>
    </row>
    <row r="69" spans="1:46" x14ac:dyDescent="0.2">
      <c r="A69" s="714" t="s">
        <v>111</v>
      </c>
      <c r="B69" s="714" t="s">
        <v>144</v>
      </c>
      <c r="C69" s="714" t="s">
        <v>144</v>
      </c>
      <c r="D69" s="414" t="s">
        <v>228</v>
      </c>
      <c r="E69" s="392" t="e">
        <f>#REF!</f>
        <v>#REF!</v>
      </c>
      <c r="F69" s="392" t="e">
        <f>#REF!</f>
        <v>#REF!</v>
      </c>
      <c r="G69" s="392" t="e">
        <f>#REF!</f>
        <v>#REF!</v>
      </c>
      <c r="H69" s="392" t="e">
        <f>#REF!</f>
        <v>#REF!</v>
      </c>
      <c r="I69" s="392" t="e">
        <f>#REF!</f>
        <v>#REF!</v>
      </c>
      <c r="J69" s="392" t="e">
        <f>#REF!</f>
        <v>#REF!</v>
      </c>
      <c r="K69" s="392" t="e">
        <f>#REF!</f>
        <v>#REF!</v>
      </c>
      <c r="L69" s="392" t="e">
        <f>#REF!</f>
        <v>#REF!</v>
      </c>
      <c r="M69" s="392" t="e">
        <f>#REF!</f>
        <v>#REF!</v>
      </c>
      <c r="N69" s="392" t="e">
        <f>#REF!</f>
        <v>#REF!</v>
      </c>
      <c r="O69" s="392" t="e">
        <f>#REF!</f>
        <v>#REF!</v>
      </c>
      <c r="P69" s="392" t="e">
        <f>#REF!</f>
        <v>#REF!</v>
      </c>
      <c r="Q69" s="426"/>
      <c r="R69" s="386" t="e">
        <f t="shared" si="84"/>
        <v>#REF!</v>
      </c>
      <c r="S69" s="386" t="e">
        <f t="shared" si="85"/>
        <v>#REF!</v>
      </c>
      <c r="T69" s="402"/>
      <c r="U69" s="387" t="e">
        <f t="shared" si="86"/>
        <v>#REF!</v>
      </c>
      <c r="V69" s="387" t="e">
        <f t="shared" si="87"/>
        <v>#REF!</v>
      </c>
      <c r="W69" s="393" t="e">
        <f t="shared" ref="W69:W71" si="170">SUM(K69:M69)</f>
        <v>#REF!</v>
      </c>
      <c r="X69" s="393" t="e">
        <f t="shared" ref="X69:X74" si="171">SUM(N69:P69)</f>
        <v>#REF!</v>
      </c>
      <c r="Y69" s="225"/>
      <c r="Z69" s="392" t="e">
        <f>#REF!</f>
        <v>#REF!</v>
      </c>
      <c r="AA69" s="392" t="e">
        <f>#REF!</f>
        <v>#REF!</v>
      </c>
      <c r="AB69" s="392" t="e">
        <f>#REF!</f>
        <v>#REF!</v>
      </c>
      <c r="AC69" s="392" t="e">
        <f>#REF!</f>
        <v>#REF!</v>
      </c>
      <c r="AD69" s="392" t="e">
        <f>#REF!</f>
        <v>#REF!</v>
      </c>
      <c r="AE69" s="392" t="e">
        <f>#REF!</f>
        <v>#REF!</v>
      </c>
      <c r="AF69" s="392" t="e">
        <f>#REF!</f>
        <v>#REF!</v>
      </c>
      <c r="AG69" s="392" t="e">
        <f>#REF!</f>
        <v>#REF!</v>
      </c>
      <c r="AH69" s="392" t="e">
        <f>#REF!</f>
        <v>#REF!</v>
      </c>
      <c r="AI69" s="392" t="e">
        <f>#REF!</f>
        <v>#REF!</v>
      </c>
      <c r="AJ69" s="392" t="e">
        <f>#REF!</f>
        <v>#REF!</v>
      </c>
      <c r="AK69" s="392" t="e">
        <f>#REF!</f>
        <v>#REF!</v>
      </c>
      <c r="AL69" s="426"/>
      <c r="AM69" s="386" t="e">
        <f t="shared" si="89"/>
        <v>#REF!</v>
      </c>
      <c r="AN69" s="386" t="e">
        <f t="shared" si="160"/>
        <v>#REF!</v>
      </c>
      <c r="AO69" s="402"/>
      <c r="AP69" s="387" t="e">
        <f t="shared" si="161"/>
        <v>#REF!</v>
      </c>
      <c r="AQ69" s="387" t="e">
        <f t="shared" si="162"/>
        <v>#REF!</v>
      </c>
      <c r="AR69" s="393" t="e">
        <f t="shared" ref="AR69:AR71" si="172">SUM(AF69:AH69)</f>
        <v>#REF!</v>
      </c>
      <c r="AS69" s="393" t="e">
        <f t="shared" si="14"/>
        <v>#REF!</v>
      </c>
      <c r="AT69" s="195" t="e">
        <f>SUM(AP69:AS69)</f>
        <v>#REF!</v>
      </c>
    </row>
    <row r="70" spans="1:46" x14ac:dyDescent="0.2">
      <c r="A70" s="715"/>
      <c r="B70" s="715"/>
      <c r="C70" s="715"/>
      <c r="D70" s="415" t="s">
        <v>229</v>
      </c>
      <c r="E70" s="394">
        <f>SUMIF('Client Level Revenue Goals'!$A$2:$A$34,'DSS Revenue by Client '!$A69,'Client Level Revenue Goals'!$P$2:$P$34)/3</f>
        <v>4166.666666666667</v>
      </c>
      <c r="F70" s="394">
        <f>SUMIF('Client Level Revenue Goals'!$A$2:$A$34,'DSS Revenue by Client '!$A69,'Client Level Revenue Goals'!$P$2:$P$34)/3</f>
        <v>4166.666666666667</v>
      </c>
      <c r="G70" s="394">
        <f>SUMIF('Client Level Revenue Goals'!$A$2:$A$34,'DSS Revenue by Client '!$A69,'Client Level Revenue Goals'!$P$2:$P$34)/3</f>
        <v>4166.666666666667</v>
      </c>
      <c r="H70" s="394">
        <f>SUMIF('Client Level Revenue Goals'!$A$2:$A$34,'DSS Revenue by Client '!$A69,'Client Level Revenue Goals'!$P$2:$P$34)/3</f>
        <v>4166.666666666667</v>
      </c>
      <c r="I70" s="394">
        <f>SUMIF('Client Level Revenue Goals'!$A$2:$A$34,'DSS Revenue by Client '!$A69,'Client Level Revenue Goals'!$P$2:$P$34)/3</f>
        <v>4166.666666666667</v>
      </c>
      <c r="J70" s="394">
        <f>SUMIF('Client Level Revenue Goals'!$A$2:$A$34,'DSS Revenue by Client '!$A69,'Client Level Revenue Goals'!$P$2:$P$34)/3</f>
        <v>4166.666666666667</v>
      </c>
      <c r="K70" s="394">
        <f>SUMIF('Client Level Revenue Goals'!$A$2:$A$34,'DSS Revenue by Client '!$A69,'Client Level Revenue Goals'!$P$2:$P$34)/3</f>
        <v>4166.666666666667</v>
      </c>
      <c r="L70" s="394">
        <f>SUMIF('Client Level Revenue Goals'!$A$2:$A$34,'DSS Revenue by Client '!$A69,'Client Level Revenue Goals'!$P$2:$P$34)/3</f>
        <v>4166.666666666667</v>
      </c>
      <c r="M70" s="394">
        <f>SUMIF('Client Level Revenue Goals'!$A$2:$A$34,'DSS Revenue by Client '!$A69,'Client Level Revenue Goals'!$P$2:$P$34)/3</f>
        <v>4166.666666666667</v>
      </c>
      <c r="N70" s="394">
        <f>SUMIF('Client Level Revenue Goals'!$A$2:$A$34,'DSS Revenue by Client '!$A69,'Client Level Revenue Goals'!$Q$2:$Q$34)/3</f>
        <v>4166.666666666667</v>
      </c>
      <c r="O70" s="394">
        <f>SUMIF('Client Level Revenue Goals'!$A$2:$A$34,'DSS Revenue by Client '!$A69,'Client Level Revenue Goals'!$Q$2:$Q$34)/3</f>
        <v>4166.666666666667</v>
      </c>
      <c r="P70" s="394">
        <f>SUMIF('Client Level Revenue Goals'!$A$2:$A$34,'DSS Revenue by Client '!$A69,'Client Level Revenue Goals'!$Q$2:$Q$34)/3</f>
        <v>4166.666666666667</v>
      </c>
      <c r="Q70" s="427"/>
      <c r="R70" s="386">
        <f t="shared" si="84"/>
        <v>25000.000000000004</v>
      </c>
      <c r="S70" s="386">
        <f t="shared" si="85"/>
        <v>25000.000000000004</v>
      </c>
      <c r="T70" s="403"/>
      <c r="U70" s="387">
        <f t="shared" si="86"/>
        <v>12500</v>
      </c>
      <c r="V70" s="387">
        <f t="shared" si="87"/>
        <v>12500</v>
      </c>
      <c r="W70" s="395">
        <f t="shared" si="170"/>
        <v>12500</v>
      </c>
      <c r="X70" s="395">
        <f t="shared" si="171"/>
        <v>12500</v>
      </c>
      <c r="Y70" s="225"/>
      <c r="Z70" s="394">
        <f>SUMIF('Client Level Revenue Goals'!$A$2:$A$34,'DSS Revenue by Client '!$A69,'Client Level Revenue Goals'!$P$2:$P$34)/3</f>
        <v>4166.666666666667</v>
      </c>
      <c r="AA70" s="394">
        <f>SUMIF('Client Level Revenue Goals'!$A$2:$A$34,'DSS Revenue by Client '!$A69,'Client Level Revenue Goals'!$P$2:$P$34)/3</f>
        <v>4166.666666666667</v>
      </c>
      <c r="AB70" s="394">
        <f>SUMIF('Client Level Revenue Goals'!$A$2:$A$34,'DSS Revenue by Client '!$A69,'Client Level Revenue Goals'!$P$2:$P$34)/3</f>
        <v>4166.666666666667</v>
      </c>
      <c r="AC70" s="394">
        <f>SUMIF('Client Level Revenue Goals'!$A$2:$A$34,'DSS Revenue by Client '!$A69,'Client Level Revenue Goals'!$P$2:$P$34)/3</f>
        <v>4166.666666666667</v>
      </c>
      <c r="AD70" s="394">
        <f>SUMIF('Client Level Revenue Goals'!$A$2:$A$34,'DSS Revenue by Client '!$A69,'Client Level Revenue Goals'!$P$2:$P$34)/3</f>
        <v>4166.666666666667</v>
      </c>
      <c r="AE70" s="394">
        <f>SUMIF('Client Level Revenue Goals'!$A$2:$A$34,'DSS Revenue by Client '!$A69,'Client Level Revenue Goals'!$P$2:$P$34)/3</f>
        <v>4166.666666666667</v>
      </c>
      <c r="AF70" s="394">
        <f>SUMIF('Client Level Revenue Goals'!$A$2:$A$34,'DSS Revenue by Client '!$A69,'Client Level Revenue Goals'!$P$2:$P$34)/3</f>
        <v>4166.666666666667</v>
      </c>
      <c r="AG70" s="394">
        <f>SUMIF('Client Level Revenue Goals'!$A$2:$A$34,'DSS Revenue by Client '!$A69,'Client Level Revenue Goals'!$P$2:$P$34)/3</f>
        <v>4166.666666666667</v>
      </c>
      <c r="AH70" s="394">
        <f>SUMIF('Client Level Revenue Goals'!$A$2:$A$34,'DSS Revenue by Client '!$A69,'Client Level Revenue Goals'!$P$2:$P$34)/3</f>
        <v>4166.666666666667</v>
      </c>
      <c r="AI70" s="394">
        <f>SUMIF('Client Level Revenue Goals'!$A$2:$A$34,'DSS Revenue by Client '!$A69,'Client Level Revenue Goals'!$Q$2:$Q$34)/3</f>
        <v>4166.666666666667</v>
      </c>
      <c r="AJ70" s="394">
        <f>SUMIF('Client Level Revenue Goals'!$A$2:$A$34,'DSS Revenue by Client '!$A69,'Client Level Revenue Goals'!$Q$2:$Q$34)/3</f>
        <v>4166.666666666667</v>
      </c>
      <c r="AK70" s="394">
        <f>SUMIF('Client Level Revenue Goals'!$A$2:$A$34,'DSS Revenue by Client '!$A69,'Client Level Revenue Goals'!$Q$2:$Q$34)/3</f>
        <v>4166.666666666667</v>
      </c>
      <c r="AL70" s="427"/>
      <c r="AM70" s="386">
        <f t="shared" si="89"/>
        <v>25000.000000000004</v>
      </c>
      <c r="AN70" s="386">
        <f t="shared" si="160"/>
        <v>25000.000000000004</v>
      </c>
      <c r="AO70" s="403"/>
      <c r="AP70" s="387">
        <f t="shared" si="161"/>
        <v>12500</v>
      </c>
      <c r="AQ70" s="387">
        <f t="shared" si="162"/>
        <v>12500</v>
      </c>
      <c r="AR70" s="395">
        <f t="shared" si="172"/>
        <v>12500</v>
      </c>
      <c r="AS70" s="395">
        <f t="shared" ref="AS70:AS74" si="173">SUM(AI70:AK70)</f>
        <v>12500</v>
      </c>
    </row>
    <row r="71" spans="1:46" x14ac:dyDescent="0.2">
      <c r="A71" s="716"/>
      <c r="B71" s="716"/>
      <c r="C71" s="716"/>
      <c r="D71" s="416" t="s">
        <v>230</v>
      </c>
      <c r="E71" s="390" t="e">
        <f t="shared" ref="E71:K71" si="174">E69-E70</f>
        <v>#REF!</v>
      </c>
      <c r="F71" s="390" t="e">
        <f t="shared" si="174"/>
        <v>#REF!</v>
      </c>
      <c r="G71" s="390" t="e">
        <f t="shared" si="174"/>
        <v>#REF!</v>
      </c>
      <c r="H71" s="390" t="e">
        <f t="shared" si="174"/>
        <v>#REF!</v>
      </c>
      <c r="I71" s="390" t="e">
        <f t="shared" si="174"/>
        <v>#REF!</v>
      </c>
      <c r="J71" s="390" t="e">
        <f t="shared" si="174"/>
        <v>#REF!</v>
      </c>
      <c r="K71" s="390" t="e">
        <f t="shared" si="174"/>
        <v>#REF!</v>
      </c>
      <c r="L71" s="390" t="e">
        <f t="shared" ref="L71:P71" si="175">L69-L70</f>
        <v>#REF!</v>
      </c>
      <c r="M71" s="390" t="e">
        <f t="shared" si="175"/>
        <v>#REF!</v>
      </c>
      <c r="N71" s="390" t="e">
        <f t="shared" si="175"/>
        <v>#REF!</v>
      </c>
      <c r="O71" s="390" t="e">
        <f t="shared" si="175"/>
        <v>#REF!</v>
      </c>
      <c r="P71" s="390" t="e">
        <f t="shared" si="175"/>
        <v>#REF!</v>
      </c>
      <c r="Q71" s="425"/>
      <c r="R71" s="386" t="e">
        <f t="shared" si="84"/>
        <v>#REF!</v>
      </c>
      <c r="S71" s="386" t="e">
        <f t="shared" si="85"/>
        <v>#REF!</v>
      </c>
      <c r="T71" s="401"/>
      <c r="U71" s="387" t="e">
        <f t="shared" si="86"/>
        <v>#REF!</v>
      </c>
      <c r="V71" s="387" t="e">
        <f t="shared" si="87"/>
        <v>#REF!</v>
      </c>
      <c r="W71" s="391" t="e">
        <f t="shared" si="170"/>
        <v>#REF!</v>
      </c>
      <c r="X71" s="391" t="e">
        <f t="shared" si="171"/>
        <v>#REF!</v>
      </c>
      <c r="Y71" s="225"/>
      <c r="Z71" s="390" t="e">
        <f t="shared" ref="Z71:AK71" si="176">Z69-Z70</f>
        <v>#REF!</v>
      </c>
      <c r="AA71" s="390" t="e">
        <f t="shared" si="176"/>
        <v>#REF!</v>
      </c>
      <c r="AB71" s="390" t="e">
        <f t="shared" si="176"/>
        <v>#REF!</v>
      </c>
      <c r="AC71" s="390" t="e">
        <f t="shared" si="176"/>
        <v>#REF!</v>
      </c>
      <c r="AD71" s="390" t="e">
        <f t="shared" si="176"/>
        <v>#REF!</v>
      </c>
      <c r="AE71" s="390" t="e">
        <f t="shared" si="176"/>
        <v>#REF!</v>
      </c>
      <c r="AF71" s="390" t="e">
        <f t="shared" si="176"/>
        <v>#REF!</v>
      </c>
      <c r="AG71" s="390" t="e">
        <f t="shared" si="176"/>
        <v>#REF!</v>
      </c>
      <c r="AH71" s="390" t="e">
        <f t="shared" si="176"/>
        <v>#REF!</v>
      </c>
      <c r="AI71" s="390" t="e">
        <f t="shared" si="176"/>
        <v>#REF!</v>
      </c>
      <c r="AJ71" s="390" t="e">
        <f t="shared" si="176"/>
        <v>#REF!</v>
      </c>
      <c r="AK71" s="390" t="e">
        <f t="shared" si="176"/>
        <v>#REF!</v>
      </c>
      <c r="AL71" s="425"/>
      <c r="AM71" s="386" t="e">
        <f t="shared" si="89"/>
        <v>#REF!</v>
      </c>
      <c r="AN71" s="386" t="e">
        <f t="shared" si="160"/>
        <v>#REF!</v>
      </c>
      <c r="AO71" s="401"/>
      <c r="AP71" s="387" t="e">
        <f t="shared" si="161"/>
        <v>#REF!</v>
      </c>
      <c r="AQ71" s="387" t="e">
        <f t="shared" si="162"/>
        <v>#REF!</v>
      </c>
      <c r="AR71" s="391" t="e">
        <f t="shared" si="172"/>
        <v>#REF!</v>
      </c>
      <c r="AS71" s="391" t="e">
        <f t="shared" si="173"/>
        <v>#REF!</v>
      </c>
    </row>
    <row r="72" spans="1:46" x14ac:dyDescent="0.2">
      <c r="A72" s="717" t="s">
        <v>79</v>
      </c>
      <c r="B72" s="717" t="s">
        <v>128</v>
      </c>
      <c r="C72" s="717" t="s">
        <v>231</v>
      </c>
      <c r="D72" s="411" t="s">
        <v>228</v>
      </c>
      <c r="E72" s="380" t="e">
        <f>#REF!</f>
        <v>#REF!</v>
      </c>
      <c r="F72" s="380" t="e">
        <f>#REF!</f>
        <v>#REF!</v>
      </c>
      <c r="G72" s="380" t="e">
        <f>#REF!</f>
        <v>#REF!</v>
      </c>
      <c r="H72" s="380" t="e">
        <f>#REF!</f>
        <v>#REF!</v>
      </c>
      <c r="I72" s="380" t="e">
        <f>#REF!</f>
        <v>#REF!</v>
      </c>
      <c r="J72" s="380" t="e">
        <f>#REF!</f>
        <v>#REF!</v>
      </c>
      <c r="K72" s="380" t="e">
        <f>#REF!</f>
        <v>#REF!</v>
      </c>
      <c r="L72" s="380" t="e">
        <f>#REF!</f>
        <v>#REF!</v>
      </c>
      <c r="M72" s="380" t="e">
        <f>#REF!</f>
        <v>#REF!</v>
      </c>
      <c r="N72" s="380" t="e">
        <f>#REF!</f>
        <v>#REF!</v>
      </c>
      <c r="O72" s="380" t="e">
        <f>#REF!</f>
        <v>#REF!</v>
      </c>
      <c r="P72" s="380" t="e">
        <f>#REF!</f>
        <v>#REF!</v>
      </c>
      <c r="Q72" s="426"/>
      <c r="R72" s="430" t="e">
        <f t="shared" ref="R72:R74" si="177">SUM(E72:J72)</f>
        <v>#REF!</v>
      </c>
      <c r="S72" s="430" t="e">
        <f t="shared" ref="S72:S74" si="178">SUM(K72:P72)</f>
        <v>#REF!</v>
      </c>
      <c r="T72" s="402"/>
      <c r="U72" s="421" t="e">
        <f t="shared" ref="U72:U74" si="179">SUM(E72:G72)</f>
        <v>#REF!</v>
      </c>
      <c r="V72" s="421" t="e">
        <f t="shared" ref="V72:V74" si="180">SUM(H72:J72)</f>
        <v>#REF!</v>
      </c>
      <c r="W72" s="381" t="e">
        <f t="shared" ref="W72:W74" si="181">SUM(K72:M72)</f>
        <v>#REF!</v>
      </c>
      <c r="X72" s="381" t="e">
        <f t="shared" si="171"/>
        <v>#REF!</v>
      </c>
      <c r="Y72" s="225"/>
      <c r="Z72" s="380" t="e">
        <f>#REF!</f>
        <v>#REF!</v>
      </c>
      <c r="AA72" s="380" t="e">
        <f>#REF!</f>
        <v>#REF!</v>
      </c>
      <c r="AB72" s="380" t="e">
        <f>#REF!</f>
        <v>#REF!</v>
      </c>
      <c r="AC72" s="380" t="e">
        <f>#REF!</f>
        <v>#REF!</v>
      </c>
      <c r="AD72" s="380" t="e">
        <f>#REF!</f>
        <v>#REF!</v>
      </c>
      <c r="AE72" s="380" t="e">
        <f>#REF!</f>
        <v>#REF!</v>
      </c>
      <c r="AF72" s="380" t="e">
        <f>#REF!</f>
        <v>#REF!</v>
      </c>
      <c r="AG72" s="380" t="e">
        <f>#REF!</f>
        <v>#REF!</v>
      </c>
      <c r="AH72" s="380" t="e">
        <f>#REF!</f>
        <v>#REF!</v>
      </c>
      <c r="AI72" s="380" t="e">
        <f>#REF!</f>
        <v>#REF!</v>
      </c>
      <c r="AJ72" s="380" t="e">
        <f>#REF!</f>
        <v>#REF!</v>
      </c>
      <c r="AK72" s="380" t="e">
        <f>#REF!</f>
        <v>#REF!</v>
      </c>
      <c r="AL72" s="426"/>
      <c r="AM72" s="430" t="e">
        <f t="shared" si="89"/>
        <v>#REF!</v>
      </c>
      <c r="AN72" s="430" t="e">
        <f t="shared" si="160"/>
        <v>#REF!</v>
      </c>
      <c r="AO72" s="402"/>
      <c r="AP72" s="421" t="e">
        <f t="shared" si="161"/>
        <v>#REF!</v>
      </c>
      <c r="AQ72" s="421" t="e">
        <f t="shared" si="162"/>
        <v>#REF!</v>
      </c>
      <c r="AR72" s="381" t="e">
        <f t="shared" ref="AR72:AR74" si="182">SUM(AF72:AH72)</f>
        <v>#REF!</v>
      </c>
      <c r="AS72" s="381" t="e">
        <f t="shared" si="173"/>
        <v>#REF!</v>
      </c>
      <c r="AT72" s="195" t="e">
        <f>SUM(AP72:AS72)</f>
        <v>#REF!</v>
      </c>
    </row>
    <row r="73" spans="1:46" x14ac:dyDescent="0.2">
      <c r="A73" s="718"/>
      <c r="B73" s="718"/>
      <c r="C73" s="718"/>
      <c r="D73" s="412" t="s">
        <v>229</v>
      </c>
      <c r="E73" s="382">
        <f>SUMIF('Client Level Revenue Goals'!$A$2:$A$34,'DSS Revenue by Client '!$A72,'Client Level Revenue Goals'!$P$2:$P$34)/3</f>
        <v>0</v>
      </c>
      <c r="F73" s="382">
        <f>SUMIF('Client Level Revenue Goals'!$A$2:$A$34,'DSS Revenue by Client '!$A72,'Client Level Revenue Goals'!$P$2:$P$34)/3</f>
        <v>0</v>
      </c>
      <c r="G73" s="382">
        <f>SUMIF('Client Level Revenue Goals'!$A$2:$A$34,'DSS Revenue by Client '!$A72,'Client Level Revenue Goals'!$P$2:$P$34)/3</f>
        <v>0</v>
      </c>
      <c r="H73" s="382">
        <f>SUMIF('Client Level Revenue Goals'!$A$2:$A$34,'DSS Revenue by Client '!$A72,'Client Level Revenue Goals'!$P$2:$P$34)/3</f>
        <v>0</v>
      </c>
      <c r="I73" s="382">
        <f>SUMIF('Client Level Revenue Goals'!$A$2:$A$34,'DSS Revenue by Client '!$A72,'Client Level Revenue Goals'!$P$2:$P$34)/3</f>
        <v>0</v>
      </c>
      <c r="J73" s="382">
        <f>SUMIF('Client Level Revenue Goals'!$A$2:$A$34,'DSS Revenue by Client '!$A72,'Client Level Revenue Goals'!$P$2:$P$34)/3</f>
        <v>0</v>
      </c>
      <c r="K73" s="382">
        <f>SUMIF('Client Level Revenue Goals'!$A$2:$A$34,'DSS Revenue by Client '!$A72,'Client Level Revenue Goals'!$P$2:$P$34)/3</f>
        <v>0</v>
      </c>
      <c r="L73" s="382">
        <f>SUMIF('Client Level Revenue Goals'!$A$2:$A$34,'DSS Revenue by Client '!$A72,'Client Level Revenue Goals'!$P$2:$P$34)/3</f>
        <v>0</v>
      </c>
      <c r="M73" s="382">
        <f>SUMIF('Client Level Revenue Goals'!$A$2:$A$34,'DSS Revenue by Client '!$A72,'Client Level Revenue Goals'!$P$2:$P$34)/3</f>
        <v>0</v>
      </c>
      <c r="N73" s="382">
        <f>SUMIF('Client Level Revenue Goals'!$A$2:$A$34,'DSS Revenue by Client '!$A72,'Client Level Revenue Goals'!$Q$2:$Q$34)/3</f>
        <v>0</v>
      </c>
      <c r="O73" s="382">
        <f>SUMIF('Client Level Revenue Goals'!$A$2:$A$34,'DSS Revenue by Client '!$A72,'Client Level Revenue Goals'!$Q$2:$Q$34)/3</f>
        <v>0</v>
      </c>
      <c r="P73" s="382">
        <f>SUMIF('Client Level Revenue Goals'!$A$2:$A$34,'DSS Revenue by Client '!$A72,'Client Level Revenue Goals'!$Q$2:$Q$34)/3</f>
        <v>0</v>
      </c>
      <c r="Q73" s="427"/>
      <c r="R73" s="430">
        <f t="shared" si="177"/>
        <v>0</v>
      </c>
      <c r="S73" s="430">
        <f t="shared" si="178"/>
        <v>0</v>
      </c>
      <c r="T73" s="403"/>
      <c r="U73" s="421">
        <f t="shared" si="179"/>
        <v>0</v>
      </c>
      <c r="V73" s="421">
        <f t="shared" si="180"/>
        <v>0</v>
      </c>
      <c r="W73" s="383">
        <f t="shared" si="181"/>
        <v>0</v>
      </c>
      <c r="X73" s="383">
        <f t="shared" si="171"/>
        <v>0</v>
      </c>
      <c r="Y73" s="225"/>
      <c r="Z73" s="382">
        <f>SUMIF('Client Level Revenue Goals'!$A$2:$A$34,'DSS Revenue by Client '!$A72,'Client Level Revenue Goals'!$P$2:$P$34)/3</f>
        <v>0</v>
      </c>
      <c r="AA73" s="382">
        <f>SUMIF('Client Level Revenue Goals'!$A$2:$A$34,'DSS Revenue by Client '!$A72,'Client Level Revenue Goals'!$P$2:$P$34)/3</f>
        <v>0</v>
      </c>
      <c r="AB73" s="382">
        <f>SUMIF('Client Level Revenue Goals'!$A$2:$A$34,'DSS Revenue by Client '!$A72,'Client Level Revenue Goals'!$P$2:$P$34)/3</f>
        <v>0</v>
      </c>
      <c r="AC73" s="382">
        <f>SUMIF('Client Level Revenue Goals'!$A$2:$A$34,'DSS Revenue by Client '!$A72,'Client Level Revenue Goals'!$P$2:$P$34)/3</f>
        <v>0</v>
      </c>
      <c r="AD73" s="382">
        <f>SUMIF('Client Level Revenue Goals'!$A$2:$A$34,'DSS Revenue by Client '!$A72,'Client Level Revenue Goals'!$P$2:$P$34)/3</f>
        <v>0</v>
      </c>
      <c r="AE73" s="382">
        <f>SUMIF('Client Level Revenue Goals'!$A$2:$A$34,'DSS Revenue by Client '!$A72,'Client Level Revenue Goals'!$P$2:$P$34)/3</f>
        <v>0</v>
      </c>
      <c r="AF73" s="382">
        <f>SUMIF('Client Level Revenue Goals'!$A$2:$A$34,'DSS Revenue by Client '!$A72,'Client Level Revenue Goals'!$P$2:$P$34)/3</f>
        <v>0</v>
      </c>
      <c r="AG73" s="382">
        <f>SUMIF('Client Level Revenue Goals'!$A$2:$A$34,'DSS Revenue by Client '!$A72,'Client Level Revenue Goals'!$P$2:$P$34)/3</f>
        <v>0</v>
      </c>
      <c r="AH73" s="382">
        <f>SUMIF('Client Level Revenue Goals'!$A$2:$A$34,'DSS Revenue by Client '!$A72,'Client Level Revenue Goals'!$P$2:$P$34)/3</f>
        <v>0</v>
      </c>
      <c r="AI73" s="382">
        <f>SUMIF('Client Level Revenue Goals'!$A$2:$A$34,'DSS Revenue by Client '!$A72,'Client Level Revenue Goals'!$Q$2:$Q$34)/3</f>
        <v>0</v>
      </c>
      <c r="AJ73" s="382">
        <f>SUMIF('Client Level Revenue Goals'!$A$2:$A$34,'DSS Revenue by Client '!$A72,'Client Level Revenue Goals'!$Q$2:$Q$34)/3</f>
        <v>0</v>
      </c>
      <c r="AK73" s="382">
        <f>SUMIF('Client Level Revenue Goals'!$A$2:$A$34,'DSS Revenue by Client '!$A72,'Client Level Revenue Goals'!$Q$2:$Q$34)/3</f>
        <v>0</v>
      </c>
      <c r="AL73" s="427"/>
      <c r="AM73" s="430">
        <f t="shared" si="89"/>
        <v>0</v>
      </c>
      <c r="AN73" s="430">
        <f t="shared" si="160"/>
        <v>0</v>
      </c>
      <c r="AO73" s="403"/>
      <c r="AP73" s="421">
        <f t="shared" si="161"/>
        <v>0</v>
      </c>
      <c r="AQ73" s="421">
        <f t="shared" si="162"/>
        <v>0</v>
      </c>
      <c r="AR73" s="383">
        <f t="shared" si="182"/>
        <v>0</v>
      </c>
      <c r="AS73" s="383">
        <f t="shared" si="173"/>
        <v>0</v>
      </c>
    </row>
    <row r="74" spans="1:46" x14ac:dyDescent="0.2">
      <c r="A74" s="719"/>
      <c r="B74" s="719"/>
      <c r="C74" s="719"/>
      <c r="D74" s="413" t="s">
        <v>230</v>
      </c>
      <c r="E74" s="390" t="e">
        <f t="shared" ref="E74:P74" si="183">E72-E73</f>
        <v>#REF!</v>
      </c>
      <c r="F74" s="390" t="e">
        <f t="shared" si="183"/>
        <v>#REF!</v>
      </c>
      <c r="G74" s="390" t="e">
        <f t="shared" si="183"/>
        <v>#REF!</v>
      </c>
      <c r="H74" s="390" t="e">
        <f t="shared" si="183"/>
        <v>#REF!</v>
      </c>
      <c r="I74" s="390" t="e">
        <f t="shared" si="183"/>
        <v>#REF!</v>
      </c>
      <c r="J74" s="390" t="e">
        <f t="shared" si="183"/>
        <v>#REF!</v>
      </c>
      <c r="K74" s="449" t="e">
        <f t="shared" si="183"/>
        <v>#REF!</v>
      </c>
      <c r="L74" s="449" t="e">
        <f t="shared" si="183"/>
        <v>#REF!</v>
      </c>
      <c r="M74" s="449" t="e">
        <f t="shared" si="183"/>
        <v>#REF!</v>
      </c>
      <c r="N74" s="449" t="e">
        <f t="shared" si="183"/>
        <v>#REF!</v>
      </c>
      <c r="O74" s="449" t="e">
        <f t="shared" si="183"/>
        <v>#REF!</v>
      </c>
      <c r="P74" s="449" t="e">
        <f t="shared" si="183"/>
        <v>#REF!</v>
      </c>
      <c r="R74" s="450" t="e">
        <f t="shared" si="177"/>
        <v>#REF!</v>
      </c>
      <c r="S74" s="450" t="e">
        <f t="shared" si="178"/>
        <v>#REF!</v>
      </c>
      <c r="T74" s="429"/>
      <c r="U74" s="452" t="e">
        <f t="shared" si="179"/>
        <v>#REF!</v>
      </c>
      <c r="V74" s="452" t="e">
        <f t="shared" si="180"/>
        <v>#REF!</v>
      </c>
      <c r="W74" s="453" t="e">
        <f t="shared" si="181"/>
        <v>#REF!</v>
      </c>
      <c r="X74" s="453" t="e">
        <f t="shared" si="171"/>
        <v>#REF!</v>
      </c>
      <c r="Y74" s="225"/>
      <c r="Z74" s="449" t="e">
        <f t="shared" ref="Z74:AK74" si="184">Z72-Z73</f>
        <v>#REF!</v>
      </c>
      <c r="AA74" s="449" t="e">
        <f t="shared" si="184"/>
        <v>#REF!</v>
      </c>
      <c r="AB74" s="449" t="e">
        <f t="shared" si="184"/>
        <v>#REF!</v>
      </c>
      <c r="AC74" s="449" t="e">
        <f t="shared" si="184"/>
        <v>#REF!</v>
      </c>
      <c r="AD74" s="449" t="e">
        <f t="shared" si="184"/>
        <v>#REF!</v>
      </c>
      <c r="AE74" s="449" t="e">
        <f t="shared" si="184"/>
        <v>#REF!</v>
      </c>
      <c r="AF74" s="449" t="e">
        <f t="shared" si="184"/>
        <v>#REF!</v>
      </c>
      <c r="AG74" s="449" t="e">
        <f t="shared" si="184"/>
        <v>#REF!</v>
      </c>
      <c r="AH74" s="449" t="e">
        <f t="shared" si="184"/>
        <v>#REF!</v>
      </c>
      <c r="AI74" s="449" t="e">
        <f t="shared" si="184"/>
        <v>#REF!</v>
      </c>
      <c r="AJ74" s="449" t="e">
        <f t="shared" si="184"/>
        <v>#REF!</v>
      </c>
      <c r="AK74" s="449" t="e">
        <f t="shared" si="184"/>
        <v>#REF!</v>
      </c>
      <c r="AL74" s="429"/>
      <c r="AM74" s="450" t="e">
        <f t="shared" si="89"/>
        <v>#REF!</v>
      </c>
      <c r="AN74" s="450" t="e">
        <f t="shared" si="160"/>
        <v>#REF!</v>
      </c>
      <c r="AO74" s="429"/>
      <c r="AP74" s="452" t="e">
        <f t="shared" si="161"/>
        <v>#REF!</v>
      </c>
      <c r="AQ74" s="452" t="e">
        <f t="shared" si="162"/>
        <v>#REF!</v>
      </c>
      <c r="AR74" s="453" t="e">
        <f t="shared" si="182"/>
        <v>#REF!</v>
      </c>
      <c r="AS74" s="453" t="e">
        <f t="shared" si="173"/>
        <v>#REF!</v>
      </c>
    </row>
    <row r="80" spans="1:46" ht="30" x14ac:dyDescent="0.2">
      <c r="A80" s="723" t="s">
        <v>75</v>
      </c>
      <c r="B80" s="623" t="s">
        <v>242</v>
      </c>
      <c r="C80" s="623" t="s">
        <v>242</v>
      </c>
      <c r="D80" s="623" t="s">
        <v>243</v>
      </c>
      <c r="E80" s="725" t="s">
        <v>215</v>
      </c>
      <c r="F80" s="723" t="s">
        <v>244</v>
      </c>
      <c r="G80" s="623" t="s">
        <v>234</v>
      </c>
    </row>
    <row r="81" spans="1:7" x14ac:dyDescent="0.2">
      <c r="A81" s="724"/>
      <c r="B81" s="624" t="s">
        <v>245</v>
      </c>
      <c r="C81" s="624" t="s">
        <v>245</v>
      </c>
      <c r="D81" s="338">
        <v>37623</v>
      </c>
      <c r="E81" s="726"/>
      <c r="F81" s="724"/>
      <c r="G81" s="624" t="s">
        <v>246</v>
      </c>
    </row>
    <row r="82" spans="1:7" ht="30" x14ac:dyDescent="0.2">
      <c r="A82" s="339" t="s">
        <v>227</v>
      </c>
      <c r="B82" s="340" t="s">
        <v>247</v>
      </c>
      <c r="C82" s="340" t="s">
        <v>247</v>
      </c>
      <c r="D82" s="340">
        <v>1</v>
      </c>
      <c r="E82" s="341" t="s">
        <v>131</v>
      </c>
      <c r="F82" s="339" t="s">
        <v>248</v>
      </c>
      <c r="G82" s="341" t="s">
        <v>131</v>
      </c>
    </row>
    <row r="83" spans="1:7" x14ac:dyDescent="0.2">
      <c r="A83" s="339" t="s">
        <v>134</v>
      </c>
      <c r="B83" s="340" t="s">
        <v>247</v>
      </c>
      <c r="C83" s="340" t="s">
        <v>247</v>
      </c>
      <c r="D83" s="340">
        <v>1</v>
      </c>
      <c r="E83" s="341" t="s">
        <v>135</v>
      </c>
      <c r="F83" s="339" t="s">
        <v>249</v>
      </c>
      <c r="G83" s="341" t="s">
        <v>136</v>
      </c>
    </row>
    <row r="84" spans="1:7" ht="45" x14ac:dyDescent="0.2">
      <c r="A84" s="339" t="s">
        <v>78</v>
      </c>
      <c r="B84" s="340" t="s">
        <v>247</v>
      </c>
      <c r="C84" s="340" t="s">
        <v>247</v>
      </c>
      <c r="D84" s="340">
        <v>1</v>
      </c>
      <c r="E84" s="341" t="s">
        <v>127</v>
      </c>
      <c r="F84" s="339" t="s">
        <v>250</v>
      </c>
      <c r="G84" s="341" t="s">
        <v>131</v>
      </c>
    </row>
    <row r="85" spans="1:7" x14ac:dyDescent="0.2">
      <c r="A85" s="339" t="s">
        <v>80</v>
      </c>
      <c r="B85" s="340" t="s">
        <v>247</v>
      </c>
      <c r="C85" s="340" t="s">
        <v>247</v>
      </c>
      <c r="D85" s="340">
        <v>1</v>
      </c>
      <c r="E85" s="341" t="s">
        <v>128</v>
      </c>
      <c r="F85" s="339" t="s">
        <v>251</v>
      </c>
      <c r="G85" s="341" t="s">
        <v>144</v>
      </c>
    </row>
    <row r="86" spans="1:7" ht="30" x14ac:dyDescent="0.2">
      <c r="A86" s="339" t="s">
        <v>146</v>
      </c>
      <c r="B86" s="340" t="s">
        <v>252</v>
      </c>
      <c r="C86" s="340" t="s">
        <v>252</v>
      </c>
      <c r="D86" s="340">
        <v>2</v>
      </c>
      <c r="E86" s="341" t="s">
        <v>136</v>
      </c>
      <c r="F86" s="339" t="s">
        <v>248</v>
      </c>
      <c r="G86" s="341" t="s">
        <v>136</v>
      </c>
    </row>
    <row r="87" spans="1:7" x14ac:dyDescent="0.2">
      <c r="A87" s="339" t="s">
        <v>82</v>
      </c>
      <c r="B87" s="340" t="s">
        <v>252</v>
      </c>
      <c r="C87" s="340" t="s">
        <v>252</v>
      </c>
      <c r="D87" s="340">
        <v>2</v>
      </c>
      <c r="E87" s="341" t="s">
        <v>132</v>
      </c>
      <c r="F87" s="339" t="s">
        <v>249</v>
      </c>
      <c r="G87" s="341" t="s">
        <v>236</v>
      </c>
    </row>
    <row r="88" spans="1:7" ht="30" x14ac:dyDescent="0.2">
      <c r="A88" s="339" t="s">
        <v>237</v>
      </c>
      <c r="B88" s="340" t="s">
        <v>247</v>
      </c>
      <c r="C88" s="340" t="s">
        <v>247</v>
      </c>
      <c r="D88" s="340">
        <v>2</v>
      </c>
      <c r="E88" s="341" t="s">
        <v>131</v>
      </c>
      <c r="F88" s="339" t="s">
        <v>248</v>
      </c>
      <c r="G88" s="341" t="s">
        <v>131</v>
      </c>
    </row>
    <row r="89" spans="1:7" x14ac:dyDescent="0.2">
      <c r="A89" s="339" t="s">
        <v>112</v>
      </c>
      <c r="B89" s="340" t="s">
        <v>247</v>
      </c>
      <c r="C89" s="340" t="s">
        <v>247</v>
      </c>
      <c r="D89" s="340">
        <v>2</v>
      </c>
      <c r="E89" s="341" t="s">
        <v>128</v>
      </c>
      <c r="F89" s="339" t="s">
        <v>249</v>
      </c>
      <c r="G89" s="341" t="s">
        <v>136</v>
      </c>
    </row>
    <row r="90" spans="1:7" ht="30" x14ac:dyDescent="0.2">
      <c r="A90" s="339" t="s">
        <v>138</v>
      </c>
      <c r="B90" s="340" t="s">
        <v>252</v>
      </c>
      <c r="C90" s="340" t="s">
        <v>252</v>
      </c>
      <c r="D90" s="340">
        <v>2</v>
      </c>
      <c r="E90" s="341" t="s">
        <v>131</v>
      </c>
      <c r="F90" s="339" t="s">
        <v>248</v>
      </c>
      <c r="G90" s="341" t="s">
        <v>131</v>
      </c>
    </row>
    <row r="91" spans="1:7" x14ac:dyDescent="0.2">
      <c r="A91" s="339" t="s">
        <v>238</v>
      </c>
      <c r="B91" s="340" t="s">
        <v>252</v>
      </c>
      <c r="C91" s="340" t="s">
        <v>252</v>
      </c>
      <c r="D91" s="340">
        <v>2</v>
      </c>
      <c r="E91" s="341" t="s">
        <v>128</v>
      </c>
      <c r="F91" s="339" t="s">
        <v>249</v>
      </c>
      <c r="G91" s="341" t="s">
        <v>236</v>
      </c>
    </row>
    <row r="92" spans="1:7" x14ac:dyDescent="0.2">
      <c r="A92" s="339" t="s">
        <v>142</v>
      </c>
      <c r="B92" s="340" t="s">
        <v>252</v>
      </c>
      <c r="C92" s="340" t="s">
        <v>252</v>
      </c>
      <c r="D92" s="340">
        <v>2</v>
      </c>
      <c r="E92" s="341" t="s">
        <v>132</v>
      </c>
      <c r="F92" s="339" t="s">
        <v>249</v>
      </c>
      <c r="G92" s="341" t="s">
        <v>136</v>
      </c>
    </row>
    <row r="93" spans="1:7" x14ac:dyDescent="0.2">
      <c r="A93" s="339" t="s">
        <v>100</v>
      </c>
      <c r="B93" s="340" t="s">
        <v>247</v>
      </c>
      <c r="C93" s="340" t="s">
        <v>247</v>
      </c>
      <c r="D93" s="340">
        <v>2</v>
      </c>
      <c r="E93" s="341" t="s">
        <v>128</v>
      </c>
      <c r="F93" s="339" t="s">
        <v>249</v>
      </c>
      <c r="G93" s="341" t="s">
        <v>236</v>
      </c>
    </row>
    <row r="94" spans="1:7" ht="30" x14ac:dyDescent="0.2">
      <c r="A94" s="339" t="s">
        <v>92</v>
      </c>
      <c r="B94" s="340" t="s">
        <v>252</v>
      </c>
      <c r="C94" s="340" t="s">
        <v>252</v>
      </c>
      <c r="D94" s="340">
        <v>2</v>
      </c>
      <c r="E94" s="341" t="s">
        <v>136</v>
      </c>
      <c r="F94" s="339" t="s">
        <v>248</v>
      </c>
      <c r="G94" s="341" t="s">
        <v>136</v>
      </c>
    </row>
    <row r="95" spans="1:7" x14ac:dyDescent="0.2">
      <c r="A95" s="339" t="s">
        <v>239</v>
      </c>
      <c r="B95" s="340" t="s">
        <v>247</v>
      </c>
      <c r="C95" s="340" t="s">
        <v>247</v>
      </c>
      <c r="D95" s="340">
        <v>2</v>
      </c>
      <c r="E95" s="341" t="s">
        <v>132</v>
      </c>
      <c r="F95" s="339" t="s">
        <v>249</v>
      </c>
      <c r="G95" s="341" t="s">
        <v>136</v>
      </c>
    </row>
    <row r="96" spans="1:7" ht="30" x14ac:dyDescent="0.2">
      <c r="A96" s="339" t="s">
        <v>105</v>
      </c>
      <c r="B96" s="340" t="s">
        <v>247</v>
      </c>
      <c r="C96" s="340" t="s">
        <v>247</v>
      </c>
      <c r="D96" s="340">
        <v>3</v>
      </c>
      <c r="E96" s="341" t="s">
        <v>144</v>
      </c>
      <c r="F96" s="339" t="s">
        <v>248</v>
      </c>
      <c r="G96" s="341" t="s">
        <v>144</v>
      </c>
    </row>
    <row r="97" spans="1:7" x14ac:dyDescent="0.2">
      <c r="A97" s="339" t="s">
        <v>240</v>
      </c>
      <c r="B97" s="340" t="s">
        <v>252</v>
      </c>
      <c r="C97" s="340" t="s">
        <v>252</v>
      </c>
      <c r="D97" s="340">
        <v>3</v>
      </c>
      <c r="E97" s="341" t="s">
        <v>132</v>
      </c>
      <c r="F97" s="339"/>
      <c r="G97" s="341" t="s">
        <v>236</v>
      </c>
    </row>
    <row r="98" spans="1:7" x14ac:dyDescent="0.2">
      <c r="A98" s="339" t="s">
        <v>154</v>
      </c>
      <c r="B98" s="340" t="s">
        <v>247</v>
      </c>
      <c r="C98" s="340" t="s">
        <v>247</v>
      </c>
      <c r="D98" s="340">
        <v>3</v>
      </c>
      <c r="E98" s="341" t="s">
        <v>136</v>
      </c>
      <c r="F98" s="339"/>
      <c r="G98" s="341" t="s">
        <v>236</v>
      </c>
    </row>
    <row r="99" spans="1:7" x14ac:dyDescent="0.2">
      <c r="A99" s="339" t="s">
        <v>157</v>
      </c>
      <c r="B99" s="340" t="s">
        <v>252</v>
      </c>
      <c r="C99" s="340" t="s">
        <v>252</v>
      </c>
      <c r="D99" s="340">
        <v>3</v>
      </c>
      <c r="E99" s="341" t="s">
        <v>128</v>
      </c>
      <c r="F99" s="339"/>
      <c r="G99" s="341" t="s">
        <v>236</v>
      </c>
    </row>
    <row r="100" spans="1:7" x14ac:dyDescent="0.2">
      <c r="A100" s="339" t="s">
        <v>87</v>
      </c>
      <c r="B100" s="340" t="s">
        <v>252</v>
      </c>
      <c r="C100" s="340" t="s">
        <v>252</v>
      </c>
      <c r="D100" s="340">
        <v>3</v>
      </c>
      <c r="E100" s="341" t="s">
        <v>128</v>
      </c>
      <c r="F100" s="339"/>
      <c r="G100" s="341" t="s">
        <v>144</v>
      </c>
    </row>
    <row r="101" spans="1:7" x14ac:dyDescent="0.2">
      <c r="A101" s="339" t="s">
        <v>141</v>
      </c>
      <c r="B101" s="340" t="s">
        <v>247</v>
      </c>
      <c r="C101" s="340" t="s">
        <v>247</v>
      </c>
      <c r="D101" s="340">
        <v>3</v>
      </c>
      <c r="E101" s="341" t="s">
        <v>253</v>
      </c>
      <c r="F101" s="339"/>
      <c r="G101" s="341" t="s">
        <v>236</v>
      </c>
    </row>
    <row r="102" spans="1:7" x14ac:dyDescent="0.2">
      <c r="A102" s="339" t="s">
        <v>149</v>
      </c>
      <c r="B102" s="340" t="s">
        <v>247</v>
      </c>
      <c r="C102" s="340" t="s">
        <v>247</v>
      </c>
      <c r="D102" s="340">
        <v>3</v>
      </c>
      <c r="E102" s="341" t="s">
        <v>128</v>
      </c>
      <c r="F102" s="339"/>
      <c r="G102" s="341" t="s">
        <v>144</v>
      </c>
    </row>
    <row r="103" spans="1:7" x14ac:dyDescent="0.2">
      <c r="A103" s="339" t="s">
        <v>254</v>
      </c>
      <c r="B103" s="340" t="s">
        <v>255</v>
      </c>
      <c r="C103" s="340" t="s">
        <v>255</v>
      </c>
      <c r="D103" s="340">
        <v>3</v>
      </c>
      <c r="E103" s="341" t="s">
        <v>132</v>
      </c>
      <c r="F103" s="339"/>
      <c r="G103" s="341" t="s">
        <v>236</v>
      </c>
    </row>
  </sheetData>
  <sortState xmlns:xlrd2="http://schemas.microsoft.com/office/spreadsheetml/2017/richdata2" ref="AV19:AW23">
    <sortCondition descending="1" ref="AW19:AW23"/>
  </sortState>
  <mergeCells count="81">
    <mergeCell ref="Z1:AS1"/>
    <mergeCell ref="A1:A2"/>
    <mergeCell ref="B1:B2"/>
    <mergeCell ref="C1:C2"/>
    <mergeCell ref="D1:D2"/>
    <mergeCell ref="E1:X1"/>
    <mergeCell ref="A69:A71"/>
    <mergeCell ref="B69:B71"/>
    <mergeCell ref="A80:A81"/>
    <mergeCell ref="E80:E81"/>
    <mergeCell ref="F80:F81"/>
    <mergeCell ref="A72:A74"/>
    <mergeCell ref="B72:B74"/>
    <mergeCell ref="C72:C74"/>
    <mergeCell ref="A3:A5"/>
    <mergeCell ref="A6:A8"/>
    <mergeCell ref="A9:A11"/>
    <mergeCell ref="A12:A14"/>
    <mergeCell ref="A15:A17"/>
    <mergeCell ref="A42:A44"/>
    <mergeCell ref="A45:A47"/>
    <mergeCell ref="A18:A20"/>
    <mergeCell ref="A21:A23"/>
    <mergeCell ref="A24:A26"/>
    <mergeCell ref="A27:A29"/>
    <mergeCell ref="A30:A32"/>
    <mergeCell ref="B24:B26"/>
    <mergeCell ref="B27:B29"/>
    <mergeCell ref="B30:B32"/>
    <mergeCell ref="A63:A65"/>
    <mergeCell ref="A66:A68"/>
    <mergeCell ref="B66:B68"/>
    <mergeCell ref="B63:B65"/>
    <mergeCell ref="B60:B62"/>
    <mergeCell ref="A48:A50"/>
    <mergeCell ref="A51:A53"/>
    <mergeCell ref="A54:A56"/>
    <mergeCell ref="A57:A59"/>
    <mergeCell ref="A60:A62"/>
    <mergeCell ref="A33:A35"/>
    <mergeCell ref="A36:A38"/>
    <mergeCell ref="A39:A41"/>
    <mergeCell ref="B33:B35"/>
    <mergeCell ref="B36:B38"/>
    <mergeCell ref="B42:B44"/>
    <mergeCell ref="B57:B59"/>
    <mergeCell ref="B3:B5"/>
    <mergeCell ref="B6:B8"/>
    <mergeCell ref="B9:B11"/>
    <mergeCell ref="B12:B14"/>
    <mergeCell ref="B18:B20"/>
    <mergeCell ref="B39:B41"/>
    <mergeCell ref="B15:B17"/>
    <mergeCell ref="B54:B56"/>
    <mergeCell ref="B51:B53"/>
    <mergeCell ref="B48:B50"/>
    <mergeCell ref="B45:B47"/>
    <mergeCell ref="B21:B23"/>
    <mergeCell ref="C3:C5"/>
    <mergeCell ref="C6:C8"/>
    <mergeCell ref="C9:C11"/>
    <mergeCell ref="C12:C14"/>
    <mergeCell ref="C15:C17"/>
    <mergeCell ref="C18:C20"/>
    <mergeCell ref="C21:C23"/>
    <mergeCell ref="C24:C26"/>
    <mergeCell ref="C27:C29"/>
    <mergeCell ref="C30:C32"/>
    <mergeCell ref="C33:C35"/>
    <mergeCell ref="C36:C38"/>
    <mergeCell ref="C39:C41"/>
    <mergeCell ref="C42:C44"/>
    <mergeCell ref="C45:C47"/>
    <mergeCell ref="C63:C65"/>
    <mergeCell ref="C66:C68"/>
    <mergeCell ref="C69:C71"/>
    <mergeCell ref="C48:C50"/>
    <mergeCell ref="C51:C53"/>
    <mergeCell ref="C54:C56"/>
    <mergeCell ref="C57:C59"/>
    <mergeCell ref="C60:C62"/>
  </mergeCells>
  <phoneticPr fontId="35" type="noConversion"/>
  <conditionalFormatting sqref="E5: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{A9F7556E-725C-4A3B-9023-3B85B0F3AA22}</x14:id>
        </ext>
      </extLst>
    </cfRule>
    <cfRule type="expression" dxfId="1738" priority="86">
      <formula>"&gt;0"</formula>
    </cfRule>
  </conditionalFormatting>
  <conditionalFormatting sqref="E8: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{6C1AB5DF-8C39-47E4-AAD3-E08F4469589B}</x14:id>
        </ext>
      </extLst>
    </cfRule>
    <cfRule type="expression" dxfId="1737" priority="84">
      <formula>"&gt;0"</formula>
    </cfRule>
  </conditionalFormatting>
  <conditionalFormatting sqref="E11:X1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{3771E386-7949-46FE-8AFE-B8A57F697372}</x14:id>
        </ext>
      </extLst>
    </cfRule>
    <cfRule type="expression" dxfId="1736" priority="82">
      <formula>"&gt;0"</formula>
    </cfRule>
  </conditionalFormatting>
  <conditionalFormatting sqref="E14:X1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{F4E571F8-44BA-4A73-8827-E159F14F4A83}</x14:id>
        </ext>
      </extLst>
    </cfRule>
    <cfRule type="expression" dxfId="1735" priority="80">
      <formula>"&gt;0"</formula>
    </cfRule>
  </conditionalFormatting>
  <conditionalFormatting sqref="E17:X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{9E13CD3D-BC39-43DC-BA2F-77F4223BC14D}</x14:id>
        </ext>
      </extLst>
    </cfRule>
    <cfRule type="expression" dxfId="1734" priority="78">
      <formula>"&gt;0"</formula>
    </cfRule>
  </conditionalFormatting>
  <conditionalFormatting sqref="E20:X2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{AF4AE410-6C90-4A72-850F-0910DDF96681}</x14:id>
        </ext>
      </extLst>
    </cfRule>
    <cfRule type="expression" dxfId="1733" priority="76">
      <formula>"&gt;0"</formula>
    </cfRule>
  </conditionalFormatting>
  <conditionalFormatting sqref="E23:X23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{16D15783-91FA-47E4-9DDA-5A111D0C0844}</x14:id>
        </ext>
      </extLst>
    </cfRule>
    <cfRule type="expression" dxfId="1732" priority="74">
      <formula>"&gt;0"</formula>
    </cfRule>
  </conditionalFormatting>
  <conditionalFormatting sqref="E26:X2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{47371318-98C5-473A-B885-AC8FE32C44E5}</x14:id>
        </ext>
      </extLst>
    </cfRule>
    <cfRule type="expression" dxfId="1731" priority="72">
      <formula>"&gt;0"</formula>
    </cfRule>
  </conditionalFormatting>
  <conditionalFormatting sqref="E29:X29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{8A5EAF58-2831-4159-9C05-2C072C84A5F1}</x14:id>
        </ext>
      </extLst>
    </cfRule>
    <cfRule type="expression" dxfId="1730" priority="70">
      <formula>"&gt;0"</formula>
    </cfRule>
  </conditionalFormatting>
  <conditionalFormatting sqref="E32:X3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{BA9BE112-9C75-4294-8EA3-30A081613D3B}</x14:id>
        </ext>
      </extLst>
    </cfRule>
    <cfRule type="expression" dxfId="1729" priority="68">
      <formula>"&gt;0"</formula>
    </cfRule>
  </conditionalFormatting>
  <conditionalFormatting sqref="E35:X3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{A54F2095-8169-4FAA-A995-45CFE2775EC9}</x14:id>
        </ext>
      </extLst>
    </cfRule>
    <cfRule type="expression" dxfId="1728" priority="66">
      <formula>"&gt;0"</formula>
    </cfRule>
  </conditionalFormatting>
  <conditionalFormatting sqref="E38:X3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{17321A9A-86AE-4864-A0F2-D9032F9F874D}</x14:id>
        </ext>
      </extLst>
    </cfRule>
    <cfRule type="expression" dxfId="1727" priority="64">
      <formula>"&gt;0"</formula>
    </cfRule>
  </conditionalFormatting>
  <conditionalFormatting sqref="E41:X41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{BC4D547B-F416-465E-9274-2484ADEA1934}</x14:id>
        </ext>
      </extLst>
    </cfRule>
    <cfRule type="expression" dxfId="1726" priority="62">
      <formula>"&gt;0"</formula>
    </cfRule>
  </conditionalFormatting>
  <conditionalFormatting sqref="E44:X4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{F60AE2A1-D8E8-4BCF-BB6D-5C543802A952}</x14:id>
        </ext>
      </extLst>
    </cfRule>
    <cfRule type="expression" dxfId="1725" priority="60">
      <formula>"&gt;0"</formula>
    </cfRule>
  </conditionalFormatting>
  <conditionalFormatting sqref="E47:X47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{3D1AFB5D-B7AF-4B98-AA2D-86041ED93E28}</x14:id>
        </ext>
      </extLst>
    </cfRule>
    <cfRule type="expression" dxfId="1724" priority="58">
      <formula>"&gt;0"</formula>
    </cfRule>
  </conditionalFormatting>
  <conditionalFormatting sqref="E50:X5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{F55EE26B-2750-43D3-8B33-21B715896198}</x14:id>
        </ext>
      </extLst>
    </cfRule>
    <cfRule type="expression" dxfId="1723" priority="56">
      <formula>"&gt;0"</formula>
    </cfRule>
  </conditionalFormatting>
  <conditionalFormatting sqref="E65:X6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{F37F1D58-74C4-4915-8042-C1EBC3092988}</x14:id>
        </ext>
      </extLst>
    </cfRule>
    <cfRule type="expression" dxfId="1722" priority="54">
      <formula>"&gt;0"</formula>
    </cfRule>
  </conditionalFormatting>
  <conditionalFormatting sqref="E68:X6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{499A6F7C-4D17-4B53-B774-D68A9C9D8BE3}</x14:id>
        </ext>
      </extLst>
    </cfRule>
    <cfRule type="expression" dxfId="1721" priority="52">
      <formula>"&gt;0"</formula>
    </cfRule>
  </conditionalFormatting>
  <conditionalFormatting sqref="E71:X71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{56C6DF4D-8E01-42DA-9AF7-1753009ED43D}</x14:id>
        </ext>
      </extLst>
    </cfRule>
    <cfRule type="expression" dxfId="1720" priority="50">
      <formula>"&gt;0"</formula>
    </cfRule>
  </conditionalFormatting>
  <conditionalFormatting sqref="E74:P74 R74:S74 U74:X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{7C15CC11-4DA8-4A5B-8B46-816FAB51EF06}</x14:id>
        </ext>
      </extLst>
    </cfRule>
    <cfRule type="expression" dxfId="1719" priority="48">
      <formula>"&gt;0"</formula>
    </cfRule>
  </conditionalFormatting>
  <conditionalFormatting sqref="Z5:AS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{BB992243-6260-4289-8B7C-3442CB815FC7}</x14:id>
        </ext>
      </extLst>
    </cfRule>
    <cfRule type="expression" dxfId="1718" priority="40">
      <formula>"&gt;0"</formula>
    </cfRule>
  </conditionalFormatting>
  <conditionalFormatting sqref="Z8:AS8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{1FB83CE3-7D64-4F19-9A23-165C78417230}</x14:id>
        </ext>
      </extLst>
    </cfRule>
    <cfRule type="expression" dxfId="1717" priority="38">
      <formula>"&gt;0"</formula>
    </cfRule>
  </conditionalFormatting>
  <conditionalFormatting sqref="Z11:AS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{E4A883C4-E37E-44BE-B9B8-3DB9F478411A}</x14:id>
        </ext>
      </extLst>
    </cfRule>
    <cfRule type="expression" dxfId="1716" priority="36">
      <formula>"&gt;0"</formula>
    </cfRule>
  </conditionalFormatting>
  <conditionalFormatting sqref="Z14:AS14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{874ED2C4-B54B-49AA-BEB5-1E946182F6DB}</x14:id>
        </ext>
      </extLst>
    </cfRule>
    <cfRule type="expression" dxfId="1715" priority="34">
      <formula>"&gt;0"</formula>
    </cfRule>
  </conditionalFormatting>
  <conditionalFormatting sqref="Z17:AS17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{F3C8B2FB-3CCF-4396-8FCE-368057B98724}</x14:id>
        </ext>
      </extLst>
    </cfRule>
    <cfRule type="expression" dxfId="1714" priority="32">
      <formula>"&gt;0"</formula>
    </cfRule>
  </conditionalFormatting>
  <conditionalFormatting sqref="Z20:AS2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{432B1FED-5525-4DFA-A8E0-C754A39ECF15}</x14:id>
        </ext>
      </extLst>
    </cfRule>
    <cfRule type="expression" dxfId="1713" priority="30">
      <formula>"&gt;0"</formula>
    </cfRule>
  </conditionalFormatting>
  <conditionalFormatting sqref="Z23:AS23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{278F2CC1-8CB9-4C54-B22A-325B3667C662}</x14:id>
        </ext>
      </extLst>
    </cfRule>
    <cfRule type="expression" dxfId="1712" priority="28">
      <formula>"&gt;0"</formula>
    </cfRule>
  </conditionalFormatting>
  <conditionalFormatting sqref="Z26:AS2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{87B9200F-4BF9-4632-8881-8FC81BED0E06}</x14:id>
        </ext>
      </extLst>
    </cfRule>
    <cfRule type="expression" dxfId="1711" priority="26">
      <formula>"&gt;0"</formula>
    </cfRule>
  </conditionalFormatting>
  <conditionalFormatting sqref="Z29:AS2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{BD83090F-1E15-4F7B-B34E-5123CB59EE52}</x14:id>
        </ext>
      </extLst>
    </cfRule>
    <cfRule type="expression" dxfId="1710" priority="24">
      <formula>"&gt;0"</formula>
    </cfRule>
  </conditionalFormatting>
  <conditionalFormatting sqref="Z32:AS3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{00DD492B-2D02-4ECB-90B9-2F0892DE2300}</x14:id>
        </ext>
      </extLst>
    </cfRule>
    <cfRule type="expression" dxfId="1709" priority="22">
      <formula>"&gt;0"</formula>
    </cfRule>
  </conditionalFormatting>
  <conditionalFormatting sqref="Z35:AS3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{4AB07CF1-4C6A-4382-8948-0C9876DD0AB8}</x14:id>
        </ext>
      </extLst>
    </cfRule>
    <cfRule type="expression" dxfId="1708" priority="20">
      <formula>"&gt;0"</formula>
    </cfRule>
  </conditionalFormatting>
  <conditionalFormatting sqref="Z38:AS3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{5FD99CF0-D7E2-44F4-B93A-FBA2754F3674}</x14:id>
        </ext>
      </extLst>
    </cfRule>
    <cfRule type="expression" dxfId="1707" priority="18">
      <formula>"&gt;0"</formula>
    </cfRule>
  </conditionalFormatting>
  <conditionalFormatting sqref="Z41:AS4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{69498024-4513-40FB-A80D-AB8FAB8C6EAC}</x14:id>
        </ext>
      </extLst>
    </cfRule>
    <cfRule type="expression" dxfId="1706" priority="16">
      <formula>"&gt;0"</formula>
    </cfRule>
  </conditionalFormatting>
  <conditionalFormatting sqref="Z44:AS4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{590C6C96-0057-4872-B9D4-0FB36FF14675}</x14:id>
        </ext>
      </extLst>
    </cfRule>
    <cfRule type="expression" dxfId="1705" priority="14">
      <formula>"&gt;0"</formula>
    </cfRule>
  </conditionalFormatting>
  <conditionalFormatting sqref="Z47:AS47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{6AAF2CC8-3991-4919-B596-D4C81F6E768A}</x14:id>
        </ext>
      </extLst>
    </cfRule>
    <cfRule type="expression" dxfId="1704" priority="12">
      <formula>"&gt;0"</formula>
    </cfRule>
  </conditionalFormatting>
  <conditionalFormatting sqref="Z50:AS5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{E918C019-ABCA-42A2-A6AF-CD3E89EF96ED}</x14:id>
        </ext>
      </extLst>
    </cfRule>
    <cfRule type="expression" dxfId="1703" priority="10">
      <formula>"&gt;0"</formula>
    </cfRule>
  </conditionalFormatting>
  <conditionalFormatting sqref="Z65:AS65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{AAC7D1F4-3B51-47A7-8191-8903B8EC3FB1}</x14:id>
        </ext>
      </extLst>
    </cfRule>
    <cfRule type="expression" dxfId="1702" priority="8">
      <formula>"&gt;0"</formula>
    </cfRule>
  </conditionalFormatting>
  <conditionalFormatting sqref="Z68:AK68 AM68:AN68 AP68:AS6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{B90FB975-20F6-49D6-9176-783B11E64BD8}</x14:id>
        </ext>
      </extLst>
    </cfRule>
    <cfRule type="expression" dxfId="1701" priority="6">
      <formula>"&gt;0"</formula>
    </cfRule>
  </conditionalFormatting>
  <conditionalFormatting sqref="Z71:AS7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{116BC803-04BC-45DE-A237-04A69AFC44A3}</x14:id>
        </ext>
      </extLst>
    </cfRule>
    <cfRule type="expression" dxfId="1700" priority="4">
      <formula>"&gt;0"</formula>
    </cfRule>
  </conditionalFormatting>
  <conditionalFormatting sqref="Z74:AK74 AM74:AN74 AP74:AS7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{EB2253FF-CFDD-4C5C-B514-141F15E11484}</x14:id>
        </ext>
      </extLst>
    </cfRule>
    <cfRule type="expression" dxfId="1699" priority="2">
      <formula>"&gt;0"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F7556E-725C-4A3B-9023-3B85B0F3AA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E5:X5</xm:sqref>
        </x14:conditionalFormatting>
        <x14:conditionalFormatting xmlns:xm="http://schemas.microsoft.com/office/excel/2006/main">
          <x14:cfRule type="dataBar" id="{6C1AB5DF-8C39-47E4-AAD3-E08F44695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E8:X8</xm:sqref>
        </x14:conditionalFormatting>
        <x14:conditionalFormatting xmlns:xm="http://schemas.microsoft.com/office/excel/2006/main">
          <x14:cfRule type="dataBar" id="{3771E386-7949-46FE-8AFE-B8A57F6973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E11:X11</xm:sqref>
        </x14:conditionalFormatting>
        <x14:conditionalFormatting xmlns:xm="http://schemas.microsoft.com/office/excel/2006/main">
          <x14:cfRule type="dataBar" id="{F4E571F8-44BA-4A73-8827-E159F14F4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E14:X14</xm:sqref>
        </x14:conditionalFormatting>
        <x14:conditionalFormatting xmlns:xm="http://schemas.microsoft.com/office/excel/2006/main">
          <x14:cfRule type="dataBar" id="{9E13CD3D-BC39-43DC-BA2F-77F4223BC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E17:X17</xm:sqref>
        </x14:conditionalFormatting>
        <x14:conditionalFormatting xmlns:xm="http://schemas.microsoft.com/office/excel/2006/main">
          <x14:cfRule type="dataBar" id="{AF4AE410-6C90-4A72-850F-0910DDF966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E20:X20</xm:sqref>
        </x14:conditionalFormatting>
        <x14:conditionalFormatting xmlns:xm="http://schemas.microsoft.com/office/excel/2006/main">
          <x14:cfRule type="dataBar" id="{16D15783-91FA-47E4-9DDA-5A111D0C08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E23:X23</xm:sqref>
        </x14:conditionalFormatting>
        <x14:conditionalFormatting xmlns:xm="http://schemas.microsoft.com/office/excel/2006/main">
          <x14:cfRule type="dataBar" id="{47371318-98C5-473A-B885-AC8FE32C4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E26:X26</xm:sqref>
        </x14:conditionalFormatting>
        <x14:conditionalFormatting xmlns:xm="http://schemas.microsoft.com/office/excel/2006/main">
          <x14:cfRule type="dataBar" id="{8A5EAF58-2831-4159-9C05-2C072C84A5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E29:X29</xm:sqref>
        </x14:conditionalFormatting>
        <x14:conditionalFormatting xmlns:xm="http://schemas.microsoft.com/office/excel/2006/main">
          <x14:cfRule type="dataBar" id="{BA9BE112-9C75-4294-8EA3-30A081613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E32:X32</xm:sqref>
        </x14:conditionalFormatting>
        <x14:conditionalFormatting xmlns:xm="http://schemas.microsoft.com/office/excel/2006/main">
          <x14:cfRule type="dataBar" id="{A54F2095-8169-4FAA-A995-45CFE2775E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E35:X35</xm:sqref>
        </x14:conditionalFormatting>
        <x14:conditionalFormatting xmlns:xm="http://schemas.microsoft.com/office/excel/2006/main">
          <x14:cfRule type="dataBar" id="{17321A9A-86AE-4864-A0F2-D9032F9F8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E38:X38</xm:sqref>
        </x14:conditionalFormatting>
        <x14:conditionalFormatting xmlns:xm="http://schemas.microsoft.com/office/excel/2006/main">
          <x14:cfRule type="dataBar" id="{BC4D547B-F416-465E-9274-2484ADEA19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E41:X41</xm:sqref>
        </x14:conditionalFormatting>
        <x14:conditionalFormatting xmlns:xm="http://schemas.microsoft.com/office/excel/2006/main">
          <x14:cfRule type="dataBar" id="{F60AE2A1-D8E8-4BCF-BB6D-5C543802A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E44:X44</xm:sqref>
        </x14:conditionalFormatting>
        <x14:conditionalFormatting xmlns:xm="http://schemas.microsoft.com/office/excel/2006/main">
          <x14:cfRule type="dataBar" id="{3D1AFB5D-B7AF-4B98-AA2D-86041ED93E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E47:X47</xm:sqref>
        </x14:conditionalFormatting>
        <x14:conditionalFormatting xmlns:xm="http://schemas.microsoft.com/office/excel/2006/main">
          <x14:cfRule type="dataBar" id="{F55EE26B-2750-43D3-8B33-21B715896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E50:X50</xm:sqref>
        </x14:conditionalFormatting>
        <x14:conditionalFormatting xmlns:xm="http://schemas.microsoft.com/office/excel/2006/main">
          <x14:cfRule type="dataBar" id="{F37F1D58-74C4-4915-8042-C1EBC3092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E65:X65</xm:sqref>
        </x14:conditionalFormatting>
        <x14:conditionalFormatting xmlns:xm="http://schemas.microsoft.com/office/excel/2006/main">
          <x14:cfRule type="dataBar" id="{499A6F7C-4D17-4B53-B774-D68A9C9D8B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E68:X68</xm:sqref>
        </x14:conditionalFormatting>
        <x14:conditionalFormatting xmlns:xm="http://schemas.microsoft.com/office/excel/2006/main">
          <x14:cfRule type="dataBar" id="{56C6DF4D-8E01-42DA-9AF7-1753009ED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E71:X71</xm:sqref>
        </x14:conditionalFormatting>
        <x14:conditionalFormatting xmlns:xm="http://schemas.microsoft.com/office/excel/2006/main">
          <x14:cfRule type="dataBar" id="{7C15CC11-4DA8-4A5B-8B46-816FAB51E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E74:P74 R74:S74 U74:X74</xm:sqref>
        </x14:conditionalFormatting>
        <x14:conditionalFormatting xmlns:xm="http://schemas.microsoft.com/office/excel/2006/main">
          <x14:cfRule type="dataBar" id="{BB992243-6260-4289-8B7C-3442CB815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Z5:AS5</xm:sqref>
        </x14:conditionalFormatting>
        <x14:conditionalFormatting xmlns:xm="http://schemas.microsoft.com/office/excel/2006/main">
          <x14:cfRule type="dataBar" id="{1FB83CE3-7D64-4F19-9A23-165C78417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Z8:AS8</xm:sqref>
        </x14:conditionalFormatting>
        <x14:conditionalFormatting xmlns:xm="http://schemas.microsoft.com/office/excel/2006/main">
          <x14:cfRule type="dataBar" id="{E4A883C4-E37E-44BE-B9B8-3DB9F4784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Z11:AS11</xm:sqref>
        </x14:conditionalFormatting>
        <x14:conditionalFormatting xmlns:xm="http://schemas.microsoft.com/office/excel/2006/main">
          <x14:cfRule type="dataBar" id="{874ED2C4-B54B-49AA-BEB5-1E946182F6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Z14:AS14</xm:sqref>
        </x14:conditionalFormatting>
        <x14:conditionalFormatting xmlns:xm="http://schemas.microsoft.com/office/excel/2006/main">
          <x14:cfRule type="dataBar" id="{F3C8B2FB-3CCF-4396-8FCE-368057B987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Z17:AS17</xm:sqref>
        </x14:conditionalFormatting>
        <x14:conditionalFormatting xmlns:xm="http://schemas.microsoft.com/office/excel/2006/main">
          <x14:cfRule type="dataBar" id="{432B1FED-5525-4DFA-A8E0-C754A39ECF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Z20:AS20</xm:sqref>
        </x14:conditionalFormatting>
        <x14:conditionalFormatting xmlns:xm="http://schemas.microsoft.com/office/excel/2006/main">
          <x14:cfRule type="dataBar" id="{278F2CC1-8CB9-4C54-B22A-325B3667C6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Z23:AS23</xm:sqref>
        </x14:conditionalFormatting>
        <x14:conditionalFormatting xmlns:xm="http://schemas.microsoft.com/office/excel/2006/main">
          <x14:cfRule type="dataBar" id="{87B9200F-4BF9-4632-8881-8FC81BED0E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Z26:AS26</xm:sqref>
        </x14:conditionalFormatting>
        <x14:conditionalFormatting xmlns:xm="http://schemas.microsoft.com/office/excel/2006/main">
          <x14:cfRule type="dataBar" id="{BD83090F-1E15-4F7B-B34E-5123CB59EE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Z29:AS29</xm:sqref>
        </x14:conditionalFormatting>
        <x14:conditionalFormatting xmlns:xm="http://schemas.microsoft.com/office/excel/2006/main">
          <x14:cfRule type="dataBar" id="{00DD492B-2D02-4ECB-90B9-2F0892DE2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Z32:AS32</xm:sqref>
        </x14:conditionalFormatting>
        <x14:conditionalFormatting xmlns:xm="http://schemas.microsoft.com/office/excel/2006/main">
          <x14:cfRule type="dataBar" id="{4AB07CF1-4C6A-4382-8948-0C9876DD0A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Z35:AS35</xm:sqref>
        </x14:conditionalFormatting>
        <x14:conditionalFormatting xmlns:xm="http://schemas.microsoft.com/office/excel/2006/main">
          <x14:cfRule type="dataBar" id="{5FD99CF0-D7E2-44F4-B93A-FBA2754F3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Z38:AS38</xm:sqref>
        </x14:conditionalFormatting>
        <x14:conditionalFormatting xmlns:xm="http://schemas.microsoft.com/office/excel/2006/main">
          <x14:cfRule type="dataBar" id="{69498024-4513-40FB-A80D-AB8FAB8C6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Z41:AS41</xm:sqref>
        </x14:conditionalFormatting>
        <x14:conditionalFormatting xmlns:xm="http://schemas.microsoft.com/office/excel/2006/main">
          <x14:cfRule type="dataBar" id="{590C6C96-0057-4872-B9D4-0FB36FF14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Z44:AS44</xm:sqref>
        </x14:conditionalFormatting>
        <x14:conditionalFormatting xmlns:xm="http://schemas.microsoft.com/office/excel/2006/main">
          <x14:cfRule type="dataBar" id="{6AAF2CC8-3991-4919-B596-D4C81F6E7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Z47:AS47</xm:sqref>
        </x14:conditionalFormatting>
        <x14:conditionalFormatting xmlns:xm="http://schemas.microsoft.com/office/excel/2006/main">
          <x14:cfRule type="dataBar" id="{E918C019-ABCA-42A2-A6AF-CD3E89EF9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Z50:AS50</xm:sqref>
        </x14:conditionalFormatting>
        <x14:conditionalFormatting xmlns:xm="http://schemas.microsoft.com/office/excel/2006/main">
          <x14:cfRule type="dataBar" id="{AAC7D1F4-3B51-47A7-8191-8903B8EC3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Z65:AS65</xm:sqref>
        </x14:conditionalFormatting>
        <x14:conditionalFormatting xmlns:xm="http://schemas.microsoft.com/office/excel/2006/main">
          <x14:cfRule type="dataBar" id="{B90FB975-20F6-49D6-9176-783B11E64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Z68:AK68 AM68:AN68 AP68:AS68</xm:sqref>
        </x14:conditionalFormatting>
        <x14:conditionalFormatting xmlns:xm="http://schemas.microsoft.com/office/excel/2006/main">
          <x14:cfRule type="dataBar" id="{116BC803-04BC-45DE-A237-04A69AFC44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Z71:AS71</xm:sqref>
        </x14:conditionalFormatting>
        <x14:conditionalFormatting xmlns:xm="http://schemas.microsoft.com/office/excel/2006/main">
          <x14:cfRule type="dataBar" id="{EB2253FF-CFDD-4C5C-B514-141F15E11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Z74:AK74 AM74:AN74 AP74:AS74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>
    <tabColor rgb="FF7030A0"/>
  </sheetPr>
  <dimension ref="A1:AI43"/>
  <sheetViews>
    <sheetView topLeftCell="AD1" workbookViewId="0">
      <pane ySplit="1" topLeftCell="A2" activePane="bottomLeft" state="frozen"/>
      <selection activeCell="K3" sqref="K3"/>
      <selection pane="bottomLeft" activeCell="AI4" sqref="AI4"/>
    </sheetView>
  </sheetViews>
  <sheetFormatPr baseColWidth="10" defaultColWidth="14.5" defaultRowHeight="15" x14ac:dyDescent="0.2"/>
  <cols>
    <col min="1" max="1" width="14" bestFit="1" customWidth="1"/>
    <col min="2" max="2" width="7.5" bestFit="1" customWidth="1"/>
    <col min="3" max="6" width="14" hidden="1" customWidth="1"/>
    <col min="7" max="7" width="18.5" hidden="1" customWidth="1"/>
    <col min="8" max="9" width="12.5" hidden="1" customWidth="1"/>
    <col min="10" max="10" width="17.5" hidden="1" customWidth="1"/>
    <col min="11" max="12" width="12.5" hidden="1" customWidth="1"/>
    <col min="13" max="14" width="16.5" hidden="1" customWidth="1"/>
    <col min="15" max="15" width="14" hidden="1" customWidth="1"/>
    <col min="16" max="17" width="12.5" hidden="1" customWidth="1"/>
    <col min="18" max="18" width="4" customWidth="1"/>
  </cols>
  <sheetData>
    <row r="1" spans="1:35" ht="30" x14ac:dyDescent="0.2">
      <c r="A1" s="342" t="s">
        <v>75</v>
      </c>
      <c r="B1" s="342" t="s">
        <v>256</v>
      </c>
      <c r="C1" s="343" t="s">
        <v>257</v>
      </c>
      <c r="D1" s="343" t="s">
        <v>258</v>
      </c>
      <c r="E1" s="343" t="s">
        <v>259</v>
      </c>
      <c r="F1" s="343" t="s">
        <v>260</v>
      </c>
      <c r="G1" s="343" t="s">
        <v>261</v>
      </c>
      <c r="H1" s="343" t="s">
        <v>262</v>
      </c>
      <c r="I1" s="343" t="s">
        <v>263</v>
      </c>
      <c r="J1" s="420" t="s">
        <v>264</v>
      </c>
      <c r="K1" s="420" t="s">
        <v>265</v>
      </c>
      <c r="L1" s="420" t="s">
        <v>266</v>
      </c>
      <c r="M1" s="420" t="s">
        <v>267</v>
      </c>
      <c r="N1" s="420" t="s">
        <v>268</v>
      </c>
      <c r="O1" s="343" t="s">
        <v>269</v>
      </c>
      <c r="P1" s="375" t="s">
        <v>270</v>
      </c>
      <c r="Q1" s="375" t="s">
        <v>271</v>
      </c>
      <c r="R1" s="375"/>
      <c r="S1" s="343" t="s">
        <v>272</v>
      </c>
      <c r="T1" s="343" t="s">
        <v>121</v>
      </c>
      <c r="U1" s="343" t="s">
        <v>259</v>
      </c>
      <c r="V1" s="343" t="s">
        <v>260</v>
      </c>
      <c r="W1" s="343" t="s">
        <v>261</v>
      </c>
      <c r="X1" s="343" t="s">
        <v>273</v>
      </c>
      <c r="Y1" s="343" t="s">
        <v>274</v>
      </c>
      <c r="Z1" s="420" t="s">
        <v>275</v>
      </c>
      <c r="AA1" s="420" t="s">
        <v>276</v>
      </c>
      <c r="AB1" s="420" t="s">
        <v>277</v>
      </c>
      <c r="AC1" s="420" t="s">
        <v>278</v>
      </c>
      <c r="AD1" s="420" t="s">
        <v>268</v>
      </c>
      <c r="AE1" s="343" t="s">
        <v>269</v>
      </c>
      <c r="AF1" s="375" t="s">
        <v>279</v>
      </c>
      <c r="AG1" s="375" t="s">
        <v>280</v>
      </c>
      <c r="AH1" s="375" t="s">
        <v>281</v>
      </c>
      <c r="AI1" s="375" t="s">
        <v>282</v>
      </c>
    </row>
    <row r="2" spans="1:35" ht="16" x14ac:dyDescent="0.2">
      <c r="A2" s="344" t="s">
        <v>78</v>
      </c>
      <c r="B2" s="344" t="s">
        <v>127</v>
      </c>
      <c r="C2" s="346">
        <v>405000</v>
      </c>
      <c r="D2" s="346">
        <v>800000</v>
      </c>
      <c r="E2" s="350">
        <v>395000</v>
      </c>
      <c r="F2" s="348">
        <v>0.98</v>
      </c>
      <c r="G2" s="349" t="s">
        <v>119</v>
      </c>
      <c r="H2" s="442" t="e">
        <f>SUM('DSS Revenue by Client '!E9:G9)</f>
        <v>#REF!</v>
      </c>
      <c r="I2" s="442" t="e">
        <f>SUM('DSS Revenue by Client '!H9:J9)</f>
        <v>#REF!</v>
      </c>
      <c r="J2" s="346">
        <v>4000000</v>
      </c>
      <c r="K2" s="346">
        <v>1000000</v>
      </c>
      <c r="L2" s="346">
        <v>1000000</v>
      </c>
      <c r="M2" s="346">
        <f t="shared" ref="M2:M34" si="0">K2+L2</f>
        <v>2000000</v>
      </c>
      <c r="N2" s="418">
        <f t="shared" ref="N2:N34" si="1">M2/$M$36</f>
        <v>0.37122969837587005</v>
      </c>
      <c r="O2" s="347">
        <v>405000</v>
      </c>
      <c r="P2" s="345">
        <f>K2</f>
        <v>1000000</v>
      </c>
      <c r="Q2" s="345">
        <f>L2</f>
        <v>1000000</v>
      </c>
      <c r="R2" s="345"/>
      <c r="S2" s="346" t="e">
        <f>#REF!+#REF!</f>
        <v>#REF!</v>
      </c>
      <c r="T2" s="346"/>
      <c r="U2" s="350">
        <v>395000</v>
      </c>
      <c r="V2" s="348">
        <v>0.98</v>
      </c>
      <c r="W2" s="349" t="s">
        <v>119</v>
      </c>
      <c r="X2" s="442" t="e">
        <f>SUM('DSS Revenue by Client '!T9:V9)</f>
        <v>#REF!</v>
      </c>
      <c r="Y2" s="442" t="e">
        <f>SUM('DSS Revenue by Client '!W9:Y9)</f>
        <v>#REF!</v>
      </c>
      <c r="Z2" s="346">
        <v>4000000</v>
      </c>
      <c r="AA2" s="346">
        <v>1000000</v>
      </c>
      <c r="AB2" s="346">
        <v>1000000</v>
      </c>
      <c r="AC2" s="346">
        <f t="shared" ref="AC2:AC32" si="2">AA2+AB2</f>
        <v>2000000</v>
      </c>
      <c r="AD2" s="418">
        <f t="shared" ref="AD2:AD32" si="3">AC2/$M$36</f>
        <v>0.37122969837587005</v>
      </c>
      <c r="AE2" s="347">
        <v>405000</v>
      </c>
      <c r="AF2" s="345" t="e">
        <f>Y2</f>
        <v>#REF!</v>
      </c>
      <c r="AG2" s="345">
        <f>Z2</f>
        <v>4000000</v>
      </c>
      <c r="AH2" s="345">
        <f>AA2</f>
        <v>1000000</v>
      </c>
      <c r="AI2" s="345">
        <f>AB2</f>
        <v>1000000</v>
      </c>
    </row>
    <row r="3" spans="1:35" ht="16" x14ac:dyDescent="0.2">
      <c r="A3" s="344" t="s">
        <v>80</v>
      </c>
      <c r="B3" s="344" t="s">
        <v>128</v>
      </c>
      <c r="C3" s="346"/>
      <c r="D3" s="346"/>
      <c r="E3" s="369"/>
      <c r="F3" s="348"/>
      <c r="G3" s="349" t="s">
        <v>283</v>
      </c>
      <c r="H3" s="442" t="e">
        <f>SUM('DSS Revenue by Client '!E12:G12)</f>
        <v>#REF!</v>
      </c>
      <c r="I3" s="442" t="e">
        <f>SUM('DSS Revenue by Client '!H12:J12)</f>
        <v>#REF!</v>
      </c>
      <c r="J3" s="346">
        <v>1000000</v>
      </c>
      <c r="K3" s="346">
        <v>250000</v>
      </c>
      <c r="L3" s="346">
        <v>600000</v>
      </c>
      <c r="M3" s="346">
        <f t="shared" si="0"/>
        <v>850000</v>
      </c>
      <c r="N3" s="418">
        <f t="shared" si="1"/>
        <v>0.15777262180974477</v>
      </c>
      <c r="O3" s="350">
        <v>395000</v>
      </c>
      <c r="P3" s="345">
        <f t="shared" ref="P3:P34" si="4">K3</f>
        <v>250000</v>
      </c>
      <c r="Q3" s="345">
        <f t="shared" ref="Q3:Q34" si="5">L3</f>
        <v>600000</v>
      </c>
      <c r="R3" s="345"/>
      <c r="S3" s="346" t="e">
        <f>#REF!</f>
        <v>#REF!</v>
      </c>
      <c r="T3" s="346"/>
      <c r="U3" s="369"/>
      <c r="V3" s="348"/>
      <c r="W3" s="349" t="s">
        <v>283</v>
      </c>
      <c r="X3" s="442" t="e">
        <f>SUM('DSS Revenue by Client '!T12:V12)</f>
        <v>#REF!</v>
      </c>
      <c r="Y3" s="442" t="e">
        <f>SUM('DSS Revenue by Client '!W12:Y12)</f>
        <v>#REF!</v>
      </c>
      <c r="Z3" s="346">
        <v>1000000</v>
      </c>
      <c r="AA3" s="346">
        <v>250000</v>
      </c>
      <c r="AB3" s="346">
        <v>600000</v>
      </c>
      <c r="AC3" s="346">
        <f t="shared" si="2"/>
        <v>850000</v>
      </c>
      <c r="AD3" s="418">
        <f t="shared" si="3"/>
        <v>0.15777262180974477</v>
      </c>
      <c r="AE3" s="350">
        <v>395000</v>
      </c>
      <c r="AF3" s="345" t="e">
        <f t="shared" ref="AF3:AF32" si="6">Y3</f>
        <v>#REF!</v>
      </c>
      <c r="AG3" s="345">
        <f t="shared" ref="AG3:AG32" si="7">Z3</f>
        <v>1000000</v>
      </c>
      <c r="AH3" s="345">
        <f t="shared" ref="AH3:AH32" si="8">AA3</f>
        <v>250000</v>
      </c>
      <c r="AI3" s="345">
        <f t="shared" ref="AI3:AI32" si="9">AB3</f>
        <v>600000</v>
      </c>
    </row>
    <row r="4" spans="1:35" ht="16" x14ac:dyDescent="0.2">
      <c r="A4" s="344" t="s">
        <v>227</v>
      </c>
      <c r="B4" s="344" t="s">
        <v>131</v>
      </c>
      <c r="C4" s="346">
        <v>973000</v>
      </c>
      <c r="D4" s="346">
        <v>1300000</v>
      </c>
      <c r="E4" s="351">
        <v>327000</v>
      </c>
      <c r="F4" s="348">
        <v>0.34</v>
      </c>
      <c r="G4" s="349" t="s">
        <v>119</v>
      </c>
      <c r="H4" s="442" t="e">
        <f>SUM('DSS Revenue by Client '!E3:G3)</f>
        <v>#REF!</v>
      </c>
      <c r="I4" s="442" t="e">
        <f>SUM('DSS Revenue by Client '!H3:J3)</f>
        <v>#REF!</v>
      </c>
      <c r="J4" s="346">
        <v>1300000</v>
      </c>
      <c r="K4" s="346">
        <v>325000</v>
      </c>
      <c r="L4" s="346">
        <v>325000</v>
      </c>
      <c r="M4" s="346">
        <f t="shared" si="0"/>
        <v>650000</v>
      </c>
      <c r="N4" s="418">
        <f t="shared" si="1"/>
        <v>0.12064965197215777</v>
      </c>
      <c r="O4" s="351">
        <v>327000</v>
      </c>
      <c r="P4" s="345">
        <f t="shared" si="4"/>
        <v>325000</v>
      </c>
      <c r="Q4" s="345">
        <f t="shared" si="5"/>
        <v>325000</v>
      </c>
      <c r="R4" s="345"/>
      <c r="S4" s="346" t="e">
        <f>#REF!</f>
        <v>#REF!</v>
      </c>
      <c r="T4" s="346"/>
      <c r="U4" s="351">
        <v>327000</v>
      </c>
      <c r="V4" s="348">
        <v>0.34</v>
      </c>
      <c r="W4" s="349" t="s">
        <v>119</v>
      </c>
      <c r="X4" s="442" t="e">
        <f>SUM('DSS Revenue by Client '!T3:V3)</f>
        <v>#REF!</v>
      </c>
      <c r="Y4" s="442" t="e">
        <f>SUM('DSS Revenue by Client '!W3:Y3)</f>
        <v>#REF!</v>
      </c>
      <c r="Z4" s="346">
        <v>1300000</v>
      </c>
      <c r="AA4" s="346">
        <v>325000</v>
      </c>
      <c r="AB4" s="346">
        <v>325000</v>
      </c>
      <c r="AC4" s="346">
        <f t="shared" si="2"/>
        <v>650000</v>
      </c>
      <c r="AD4" s="418">
        <f t="shared" si="3"/>
        <v>0.12064965197215777</v>
      </c>
      <c r="AE4" s="351">
        <v>327000</v>
      </c>
      <c r="AF4" s="345" t="e">
        <f t="shared" si="6"/>
        <v>#REF!</v>
      </c>
      <c r="AG4" s="345">
        <f t="shared" si="7"/>
        <v>1300000</v>
      </c>
      <c r="AH4" s="345">
        <f t="shared" si="8"/>
        <v>325000</v>
      </c>
      <c r="AI4" s="345">
        <f t="shared" si="9"/>
        <v>325000</v>
      </c>
    </row>
    <row r="5" spans="1:35" ht="16" x14ac:dyDescent="0.2">
      <c r="A5" s="344" t="s">
        <v>82</v>
      </c>
      <c r="B5" s="344" t="s">
        <v>132</v>
      </c>
      <c r="C5" s="346"/>
      <c r="D5" s="346"/>
      <c r="E5" s="369"/>
      <c r="F5" s="348"/>
      <c r="G5" s="349" t="s">
        <v>283</v>
      </c>
      <c r="H5" s="442"/>
      <c r="I5" s="442"/>
      <c r="J5" s="346">
        <v>400000</v>
      </c>
      <c r="K5" s="346">
        <v>120000</v>
      </c>
      <c r="L5" s="346">
        <v>300000</v>
      </c>
      <c r="M5" s="346">
        <f t="shared" si="0"/>
        <v>420000</v>
      </c>
      <c r="N5" s="418">
        <f t="shared" si="1"/>
        <v>7.7958236658932714E-2</v>
      </c>
      <c r="O5" s="352">
        <v>290000</v>
      </c>
      <c r="P5" s="345">
        <f t="shared" si="4"/>
        <v>120000</v>
      </c>
      <c r="Q5" s="345">
        <f t="shared" si="5"/>
        <v>300000</v>
      </c>
      <c r="R5" s="345"/>
      <c r="S5" s="346" t="e">
        <f>#REF!</f>
        <v>#REF!</v>
      </c>
      <c r="T5" s="346"/>
      <c r="U5" s="369"/>
      <c r="V5" s="348"/>
      <c r="W5" s="349" t="s">
        <v>283</v>
      </c>
      <c r="X5" s="442"/>
      <c r="Y5" s="442"/>
      <c r="Z5" s="346">
        <v>400000</v>
      </c>
      <c r="AA5" s="346">
        <v>120000</v>
      </c>
      <c r="AB5" s="346">
        <v>300000</v>
      </c>
      <c r="AC5" s="346">
        <f t="shared" si="2"/>
        <v>420000</v>
      </c>
      <c r="AD5" s="418">
        <f t="shared" si="3"/>
        <v>7.7958236658932714E-2</v>
      </c>
      <c r="AE5" s="352">
        <v>290000</v>
      </c>
      <c r="AF5" s="345">
        <f t="shared" si="6"/>
        <v>0</v>
      </c>
      <c r="AG5" s="345">
        <f t="shared" si="7"/>
        <v>400000</v>
      </c>
      <c r="AH5" s="345">
        <f t="shared" si="8"/>
        <v>120000</v>
      </c>
      <c r="AI5" s="345">
        <f t="shared" si="9"/>
        <v>300000</v>
      </c>
    </row>
    <row r="6" spans="1:35" ht="16" x14ac:dyDescent="0.2">
      <c r="A6" s="344" t="s">
        <v>237</v>
      </c>
      <c r="B6" s="344" t="s">
        <v>131</v>
      </c>
      <c r="C6" s="346">
        <v>615000</v>
      </c>
      <c r="D6" s="346">
        <v>500000</v>
      </c>
      <c r="E6" s="368">
        <v>-115000</v>
      </c>
      <c r="F6" s="348">
        <v>-0.19</v>
      </c>
      <c r="G6" s="349" t="s">
        <v>284</v>
      </c>
      <c r="H6" s="442" t="e">
        <f>SUM('DSS Revenue by Client '!E21:G21)</f>
        <v>#REF!</v>
      </c>
      <c r="I6" s="442" t="e">
        <f>SUM('DSS Revenue by Client '!H21:J21)</f>
        <v>#REF!</v>
      </c>
      <c r="J6" s="346">
        <v>750000</v>
      </c>
      <c r="K6" s="346">
        <v>187500</v>
      </c>
      <c r="L6" s="346">
        <v>187500</v>
      </c>
      <c r="M6" s="346">
        <f t="shared" si="0"/>
        <v>375000</v>
      </c>
      <c r="N6" s="418">
        <f t="shared" si="1"/>
        <v>6.9605568445475635E-2</v>
      </c>
      <c r="O6" s="353">
        <v>200000</v>
      </c>
      <c r="P6" s="345">
        <f t="shared" si="4"/>
        <v>187500</v>
      </c>
      <c r="Q6" s="345">
        <f t="shared" si="5"/>
        <v>187500</v>
      </c>
      <c r="R6" s="345"/>
      <c r="S6" s="346" t="e">
        <f>#REF!</f>
        <v>#REF!</v>
      </c>
      <c r="T6" s="346"/>
      <c r="U6" s="368">
        <v>-115000</v>
      </c>
      <c r="V6" s="348">
        <v>-0.19</v>
      </c>
      <c r="W6" s="349" t="s">
        <v>284</v>
      </c>
      <c r="X6" s="442" t="e">
        <f>SUM('DSS Revenue by Client '!T21:V21)</f>
        <v>#REF!</v>
      </c>
      <c r="Y6" s="442" t="e">
        <f>SUM('DSS Revenue by Client '!W21:Y21)</f>
        <v>#REF!</v>
      </c>
      <c r="Z6" s="346">
        <v>750000</v>
      </c>
      <c r="AA6" s="346">
        <v>187500</v>
      </c>
      <c r="AB6" s="346">
        <v>187500</v>
      </c>
      <c r="AC6" s="346">
        <f t="shared" si="2"/>
        <v>375000</v>
      </c>
      <c r="AD6" s="418">
        <f t="shared" si="3"/>
        <v>6.9605568445475635E-2</v>
      </c>
      <c r="AE6" s="353">
        <v>200000</v>
      </c>
      <c r="AF6" s="345" t="e">
        <f t="shared" si="6"/>
        <v>#REF!</v>
      </c>
      <c r="AG6" s="345">
        <f t="shared" si="7"/>
        <v>750000</v>
      </c>
      <c r="AH6" s="345">
        <f t="shared" si="8"/>
        <v>187500</v>
      </c>
      <c r="AI6" s="345">
        <f t="shared" si="9"/>
        <v>187500</v>
      </c>
    </row>
    <row r="7" spans="1:35" ht="30" x14ac:dyDescent="0.2">
      <c r="A7" s="344" t="s">
        <v>239</v>
      </c>
      <c r="B7" s="344" t="s">
        <v>132</v>
      </c>
      <c r="C7" s="346">
        <v>712000</v>
      </c>
      <c r="D7" s="346">
        <v>895000</v>
      </c>
      <c r="E7" s="354">
        <v>183000</v>
      </c>
      <c r="F7" s="348">
        <v>0.26</v>
      </c>
      <c r="G7" s="349" t="s">
        <v>119</v>
      </c>
      <c r="H7" s="442" t="e">
        <f>SUM('DSS Revenue by Client '!E42:G42)</f>
        <v>#REF!</v>
      </c>
      <c r="I7" s="442" t="e">
        <f>SUM('DSS Revenue by Client '!H42:J42)</f>
        <v>#REF!</v>
      </c>
      <c r="J7" s="346">
        <v>600000</v>
      </c>
      <c r="K7" s="346">
        <v>150000</v>
      </c>
      <c r="L7" s="346">
        <v>150000</v>
      </c>
      <c r="M7" s="346">
        <f t="shared" si="0"/>
        <v>300000</v>
      </c>
      <c r="N7" s="418">
        <f t="shared" si="1"/>
        <v>5.5684454756380508E-2</v>
      </c>
      <c r="O7" s="353">
        <v>200000</v>
      </c>
      <c r="P7" s="345">
        <f t="shared" si="4"/>
        <v>150000</v>
      </c>
      <c r="Q7" s="345">
        <f t="shared" si="5"/>
        <v>150000</v>
      </c>
      <c r="R7" s="345"/>
      <c r="S7" s="346" t="e">
        <f>#REF!</f>
        <v>#REF!</v>
      </c>
      <c r="T7" s="346"/>
      <c r="U7" s="354">
        <v>183000</v>
      </c>
      <c r="V7" s="348">
        <v>0.26</v>
      </c>
      <c r="W7" s="349" t="s">
        <v>119</v>
      </c>
      <c r="X7" s="442" t="e">
        <f>SUM('DSS Revenue by Client '!T42:V42)</f>
        <v>#REF!</v>
      </c>
      <c r="Y7" s="442" t="e">
        <f>SUM('DSS Revenue by Client '!W42:Y42)</f>
        <v>#REF!</v>
      </c>
      <c r="Z7" s="346">
        <v>600000</v>
      </c>
      <c r="AA7" s="346">
        <v>150000</v>
      </c>
      <c r="AB7" s="346">
        <v>150000</v>
      </c>
      <c r="AC7" s="346">
        <f t="shared" si="2"/>
        <v>300000</v>
      </c>
      <c r="AD7" s="418">
        <f t="shared" si="3"/>
        <v>5.5684454756380508E-2</v>
      </c>
      <c r="AE7" s="353">
        <v>200000</v>
      </c>
      <c r="AF7" s="345" t="e">
        <f t="shared" si="6"/>
        <v>#REF!</v>
      </c>
      <c r="AG7" s="345">
        <f t="shared" si="7"/>
        <v>600000</v>
      </c>
      <c r="AH7" s="345">
        <f t="shared" si="8"/>
        <v>150000</v>
      </c>
      <c r="AI7" s="345">
        <f t="shared" si="9"/>
        <v>150000</v>
      </c>
    </row>
    <row r="8" spans="1:35" ht="16" x14ac:dyDescent="0.2">
      <c r="A8" s="344" t="s">
        <v>100</v>
      </c>
      <c r="B8" s="344" t="s">
        <v>128</v>
      </c>
      <c r="C8" s="346"/>
      <c r="D8" s="346"/>
      <c r="E8" s="369"/>
      <c r="F8" s="348"/>
      <c r="G8" s="349" t="s">
        <v>283</v>
      </c>
      <c r="H8" s="442" t="e">
        <f>SUM('DSS Revenue by Client '!E36:G36)</f>
        <v>#REF!</v>
      </c>
      <c r="I8" s="442" t="e">
        <f>SUM('DSS Revenue by Client '!H36:J36)</f>
        <v>#REF!</v>
      </c>
      <c r="J8" s="346">
        <v>500000</v>
      </c>
      <c r="K8" s="346">
        <v>125000</v>
      </c>
      <c r="L8" s="346">
        <v>125000</v>
      </c>
      <c r="M8" s="346">
        <f t="shared" si="0"/>
        <v>250000</v>
      </c>
      <c r="N8" s="418">
        <f t="shared" si="1"/>
        <v>4.6403712296983757E-2</v>
      </c>
      <c r="O8" s="354">
        <v>183000</v>
      </c>
      <c r="P8" s="345">
        <f t="shared" si="4"/>
        <v>125000</v>
      </c>
      <c r="Q8" s="345">
        <f t="shared" si="5"/>
        <v>125000</v>
      </c>
      <c r="R8" s="345"/>
      <c r="S8" s="346" t="e">
        <f>#REF!</f>
        <v>#REF!</v>
      </c>
      <c r="T8" s="346"/>
      <c r="U8" s="369"/>
      <c r="V8" s="348"/>
      <c r="W8" s="349" t="s">
        <v>283</v>
      </c>
      <c r="X8" s="442" t="e">
        <f>SUM('DSS Revenue by Client '!T36:V36)</f>
        <v>#REF!</v>
      </c>
      <c r="Y8" s="442" t="e">
        <f>SUM('DSS Revenue by Client '!W36:Y36)</f>
        <v>#REF!</v>
      </c>
      <c r="Z8" s="346">
        <v>500000</v>
      </c>
      <c r="AA8" s="346">
        <v>125000</v>
      </c>
      <c r="AB8" s="346">
        <v>125000</v>
      </c>
      <c r="AC8" s="346">
        <f t="shared" si="2"/>
        <v>250000</v>
      </c>
      <c r="AD8" s="418">
        <f t="shared" si="3"/>
        <v>4.6403712296983757E-2</v>
      </c>
      <c r="AE8" s="354">
        <v>183000</v>
      </c>
      <c r="AF8" s="345" t="e">
        <f t="shared" si="6"/>
        <v>#REF!</v>
      </c>
      <c r="AG8" s="345">
        <f t="shared" si="7"/>
        <v>500000</v>
      </c>
      <c r="AH8" s="345">
        <f t="shared" si="8"/>
        <v>125000</v>
      </c>
      <c r="AI8" s="345">
        <f t="shared" si="9"/>
        <v>125000</v>
      </c>
    </row>
    <row r="9" spans="1:35" ht="16" x14ac:dyDescent="0.2">
      <c r="A9" s="344" t="s">
        <v>134</v>
      </c>
      <c r="B9" s="344" t="s">
        <v>135</v>
      </c>
      <c r="C9" s="346"/>
      <c r="D9" s="346"/>
      <c r="E9" s="369"/>
      <c r="F9" s="348"/>
      <c r="G9" s="349" t="s">
        <v>119</v>
      </c>
      <c r="H9" s="442" t="e">
        <f>SUM('DSS Revenue by Client '!E6:G6)</f>
        <v>#REF!</v>
      </c>
      <c r="I9" s="442" t="e">
        <f>SUM('DSS Revenue by Client '!H6:J6)</f>
        <v>#REF!</v>
      </c>
      <c r="J9" s="346">
        <v>360000</v>
      </c>
      <c r="K9" s="346">
        <v>90000</v>
      </c>
      <c r="L9" s="346">
        <v>90000</v>
      </c>
      <c r="M9" s="346">
        <f t="shared" si="0"/>
        <v>180000</v>
      </c>
      <c r="N9" s="418">
        <f t="shared" si="1"/>
        <v>3.3410672853828309E-2</v>
      </c>
      <c r="O9" s="355">
        <v>150000</v>
      </c>
      <c r="P9" s="345">
        <f t="shared" si="4"/>
        <v>90000</v>
      </c>
      <c r="Q9" s="345">
        <f t="shared" si="5"/>
        <v>90000</v>
      </c>
      <c r="R9" s="345"/>
      <c r="S9" s="346"/>
      <c r="T9" s="346"/>
      <c r="U9" s="369"/>
      <c r="V9" s="348"/>
      <c r="W9" s="349" t="s">
        <v>119</v>
      </c>
      <c r="X9" s="442" t="e">
        <f>SUM('DSS Revenue by Client '!T6:V6)</f>
        <v>#REF!</v>
      </c>
      <c r="Y9" s="442" t="e">
        <f>SUM('DSS Revenue by Client '!W6:Y6)</f>
        <v>#REF!</v>
      </c>
      <c r="Z9" s="346">
        <v>360000</v>
      </c>
      <c r="AA9" s="346">
        <v>90000</v>
      </c>
      <c r="AB9" s="346">
        <v>90000</v>
      </c>
      <c r="AC9" s="346">
        <f t="shared" si="2"/>
        <v>180000</v>
      </c>
      <c r="AD9" s="418">
        <f t="shared" si="3"/>
        <v>3.3410672853828309E-2</v>
      </c>
      <c r="AE9" s="355">
        <v>150000</v>
      </c>
      <c r="AF9" s="345" t="e">
        <f t="shared" si="6"/>
        <v>#REF!</v>
      </c>
      <c r="AG9" s="345">
        <f t="shared" si="7"/>
        <v>360000</v>
      </c>
      <c r="AH9" s="345">
        <f t="shared" si="8"/>
        <v>90000</v>
      </c>
      <c r="AI9" s="345">
        <f t="shared" si="9"/>
        <v>90000</v>
      </c>
    </row>
    <row r="10" spans="1:35" ht="16" x14ac:dyDescent="0.2">
      <c r="A10" s="344" t="s">
        <v>142</v>
      </c>
      <c r="B10" s="344" t="s">
        <v>132</v>
      </c>
      <c r="C10" s="346"/>
      <c r="D10" s="346"/>
      <c r="E10" s="356"/>
      <c r="F10" s="348"/>
      <c r="G10" s="349" t="s">
        <v>283</v>
      </c>
      <c r="H10" s="442" t="e">
        <f>SUM('DSS Revenue by Client '!E33:G33)</f>
        <v>#REF!</v>
      </c>
      <c r="I10" s="442" t="e">
        <f>SUM('DSS Revenue by Client '!H33:J33)</f>
        <v>#REF!</v>
      </c>
      <c r="J10" s="346"/>
      <c r="K10" s="346">
        <v>50000</v>
      </c>
      <c r="L10" s="346">
        <v>75000</v>
      </c>
      <c r="M10" s="346">
        <f t="shared" si="0"/>
        <v>125000</v>
      </c>
      <c r="N10" s="418">
        <f t="shared" si="1"/>
        <v>2.3201856148491878E-2</v>
      </c>
      <c r="O10" s="356">
        <v>134000</v>
      </c>
      <c r="P10" s="345">
        <f t="shared" si="4"/>
        <v>50000</v>
      </c>
      <c r="Q10" s="345">
        <f t="shared" si="5"/>
        <v>75000</v>
      </c>
      <c r="R10" s="345"/>
      <c r="S10" s="346"/>
      <c r="T10" s="346"/>
      <c r="U10" s="356"/>
      <c r="V10" s="348"/>
      <c r="W10" s="349" t="s">
        <v>283</v>
      </c>
      <c r="X10" s="442" t="e">
        <f>SUM('DSS Revenue by Client '!T33:V33)</f>
        <v>#REF!</v>
      </c>
      <c r="Y10" s="442" t="e">
        <f>SUM('DSS Revenue by Client '!W33:Y33)</f>
        <v>#REF!</v>
      </c>
      <c r="Z10" s="346"/>
      <c r="AA10" s="346">
        <v>50000</v>
      </c>
      <c r="AB10" s="346">
        <v>75000</v>
      </c>
      <c r="AC10" s="346">
        <f t="shared" si="2"/>
        <v>125000</v>
      </c>
      <c r="AD10" s="418">
        <f t="shared" si="3"/>
        <v>2.3201856148491878E-2</v>
      </c>
      <c r="AE10" s="356">
        <v>134000</v>
      </c>
      <c r="AF10" s="345" t="e">
        <f t="shared" si="6"/>
        <v>#REF!</v>
      </c>
      <c r="AG10" s="345">
        <f t="shared" si="7"/>
        <v>0</v>
      </c>
      <c r="AH10" s="345">
        <f t="shared" si="8"/>
        <v>50000</v>
      </c>
      <c r="AI10" s="345">
        <f t="shared" si="9"/>
        <v>75000</v>
      </c>
    </row>
    <row r="11" spans="1:35" ht="16" x14ac:dyDescent="0.2">
      <c r="A11" s="344" t="s">
        <v>238</v>
      </c>
      <c r="B11" s="344" t="s">
        <v>128</v>
      </c>
      <c r="C11" s="346">
        <v>100000</v>
      </c>
      <c r="D11" s="346">
        <v>300000</v>
      </c>
      <c r="E11" s="353">
        <v>200000</v>
      </c>
      <c r="F11" s="348">
        <v>2</v>
      </c>
      <c r="G11" s="349" t="s">
        <v>119</v>
      </c>
      <c r="H11" s="442" t="e">
        <f>SUM('DSS Revenue by Client '!E30:G30)</f>
        <v>#REF!</v>
      </c>
      <c r="I11" s="442" t="e">
        <f>SUM('DSS Revenue by Client '!H30:J30)</f>
        <v>#REF!</v>
      </c>
      <c r="J11" s="346">
        <v>300000</v>
      </c>
      <c r="K11" s="346">
        <v>75000</v>
      </c>
      <c r="L11" s="346">
        <v>25000</v>
      </c>
      <c r="M11" s="346">
        <f t="shared" si="0"/>
        <v>100000</v>
      </c>
      <c r="N11" s="418">
        <f t="shared" si="1"/>
        <v>1.8561484918793503E-2</v>
      </c>
      <c r="O11" s="358">
        <v>100000</v>
      </c>
      <c r="P11" s="345">
        <f t="shared" si="4"/>
        <v>75000</v>
      </c>
      <c r="Q11" s="345">
        <f t="shared" si="5"/>
        <v>25000</v>
      </c>
      <c r="R11" s="345"/>
      <c r="S11" s="346">
        <v>100000</v>
      </c>
      <c r="T11" s="346"/>
      <c r="U11" s="353">
        <v>200000</v>
      </c>
      <c r="V11" s="348">
        <v>2</v>
      </c>
      <c r="W11" s="349" t="s">
        <v>119</v>
      </c>
      <c r="X11" s="442" t="e">
        <f>SUM('DSS Revenue by Client '!T30:V30)</f>
        <v>#REF!</v>
      </c>
      <c r="Y11" s="442" t="e">
        <f>SUM('DSS Revenue by Client '!W30:Y30)</f>
        <v>#REF!</v>
      </c>
      <c r="Z11" s="346">
        <v>300000</v>
      </c>
      <c r="AA11" s="346">
        <v>75000</v>
      </c>
      <c r="AB11" s="346">
        <v>25000</v>
      </c>
      <c r="AC11" s="346">
        <f t="shared" si="2"/>
        <v>100000</v>
      </c>
      <c r="AD11" s="418">
        <f t="shared" si="3"/>
        <v>1.8561484918793503E-2</v>
      </c>
      <c r="AE11" s="358">
        <v>100000</v>
      </c>
      <c r="AF11" s="345" t="e">
        <f t="shared" si="6"/>
        <v>#REF!</v>
      </c>
      <c r="AG11" s="345">
        <f t="shared" si="7"/>
        <v>300000</v>
      </c>
      <c r="AH11" s="345">
        <f t="shared" si="8"/>
        <v>75000</v>
      </c>
      <c r="AI11" s="345">
        <f t="shared" si="9"/>
        <v>25000</v>
      </c>
    </row>
    <row r="12" spans="1:35" ht="16" x14ac:dyDescent="0.2">
      <c r="A12" s="344" t="s">
        <v>138</v>
      </c>
      <c r="B12" s="344" t="s">
        <v>131</v>
      </c>
      <c r="C12" s="346">
        <v>66000</v>
      </c>
      <c r="D12" s="346">
        <v>200000</v>
      </c>
      <c r="E12" s="356">
        <v>134000</v>
      </c>
      <c r="F12" s="348">
        <v>2.0299999999999998</v>
      </c>
      <c r="G12" s="349" t="s">
        <v>119</v>
      </c>
      <c r="H12" s="442" t="e">
        <f>SUM('DSS Revenue by Client '!E27:G27)</f>
        <v>#REF!</v>
      </c>
      <c r="I12" s="442" t="e">
        <f>SUM('DSS Revenue by Client '!H27:J27)</f>
        <v>#REF!</v>
      </c>
      <c r="J12" s="346">
        <v>300000</v>
      </c>
      <c r="K12" s="346">
        <v>50000</v>
      </c>
      <c r="L12" s="346">
        <v>50000</v>
      </c>
      <c r="M12" s="346">
        <f t="shared" si="0"/>
        <v>100000</v>
      </c>
      <c r="N12" s="418">
        <f t="shared" si="1"/>
        <v>1.8561484918793503E-2</v>
      </c>
      <c r="O12" s="358"/>
      <c r="P12" s="345">
        <f t="shared" si="4"/>
        <v>50000</v>
      </c>
      <c r="Q12" s="345">
        <f t="shared" si="5"/>
        <v>50000</v>
      </c>
      <c r="R12" s="345"/>
      <c r="S12" s="346">
        <v>66000</v>
      </c>
      <c r="T12" s="346"/>
      <c r="U12" s="356">
        <v>134000</v>
      </c>
      <c r="V12" s="348">
        <v>2.0299999999999998</v>
      </c>
      <c r="W12" s="349" t="s">
        <v>119</v>
      </c>
      <c r="X12" s="442" t="e">
        <f>SUM('DSS Revenue by Client '!T27:V27)</f>
        <v>#REF!</v>
      </c>
      <c r="Y12" s="442" t="e">
        <f>SUM('DSS Revenue by Client '!W27:Y27)</f>
        <v>#REF!</v>
      </c>
      <c r="Z12" s="346">
        <v>300000</v>
      </c>
      <c r="AA12" s="346">
        <v>50000</v>
      </c>
      <c r="AB12" s="346">
        <v>50000</v>
      </c>
      <c r="AC12" s="346">
        <f t="shared" si="2"/>
        <v>100000</v>
      </c>
      <c r="AD12" s="418">
        <f t="shared" si="3"/>
        <v>1.8561484918793503E-2</v>
      </c>
      <c r="AE12" s="358"/>
      <c r="AF12" s="345" t="e">
        <f t="shared" si="6"/>
        <v>#REF!</v>
      </c>
      <c r="AG12" s="345">
        <f t="shared" si="7"/>
        <v>300000</v>
      </c>
      <c r="AH12" s="345">
        <f t="shared" si="8"/>
        <v>50000</v>
      </c>
      <c r="AI12" s="345">
        <f t="shared" si="9"/>
        <v>50000</v>
      </c>
    </row>
    <row r="13" spans="1:35" ht="16" x14ac:dyDescent="0.2">
      <c r="A13" s="344" t="s">
        <v>112</v>
      </c>
      <c r="B13" s="344" t="s">
        <v>128</v>
      </c>
      <c r="C13" s="346">
        <v>930000</v>
      </c>
      <c r="D13" s="346">
        <v>500000</v>
      </c>
      <c r="E13" s="369">
        <v>-430000</v>
      </c>
      <c r="F13" s="348">
        <v>-0.46</v>
      </c>
      <c r="G13" s="349" t="s">
        <v>284</v>
      </c>
      <c r="H13" s="442" t="e">
        <f>SUM('DSS Revenue by Client '!E24:G24)</f>
        <v>#REF!</v>
      </c>
      <c r="I13" s="442" t="e">
        <f>SUM('DSS Revenue by Client '!H24:J24)</f>
        <v>#REF!</v>
      </c>
      <c r="J13" s="346">
        <v>500000</v>
      </c>
      <c r="K13" s="346">
        <v>25000</v>
      </c>
      <c r="L13" s="346">
        <v>50000</v>
      </c>
      <c r="M13" s="346">
        <f t="shared" si="0"/>
        <v>75000</v>
      </c>
      <c r="N13" s="418">
        <f t="shared" si="1"/>
        <v>1.3921113689095127E-2</v>
      </c>
      <c r="O13" s="359">
        <v>90000</v>
      </c>
      <c r="P13" s="345">
        <f t="shared" si="4"/>
        <v>25000</v>
      </c>
      <c r="Q13" s="345">
        <f t="shared" si="5"/>
        <v>50000</v>
      </c>
      <c r="R13" s="345"/>
      <c r="S13" s="346">
        <v>930000</v>
      </c>
      <c r="T13" s="346"/>
      <c r="U13" s="369">
        <v>-430000</v>
      </c>
      <c r="V13" s="348">
        <v>-0.46</v>
      </c>
      <c r="W13" s="349" t="s">
        <v>284</v>
      </c>
      <c r="X13" s="442" t="e">
        <f>SUM('DSS Revenue by Client '!T24:V24)</f>
        <v>#REF!</v>
      </c>
      <c r="Y13" s="442" t="e">
        <f>SUM('DSS Revenue by Client '!W24:Y24)</f>
        <v>#REF!</v>
      </c>
      <c r="Z13" s="346">
        <v>500000</v>
      </c>
      <c r="AA13" s="346">
        <v>25000</v>
      </c>
      <c r="AB13" s="346">
        <v>50000</v>
      </c>
      <c r="AC13" s="346">
        <f t="shared" si="2"/>
        <v>75000</v>
      </c>
      <c r="AD13" s="418">
        <f t="shared" si="3"/>
        <v>1.3921113689095127E-2</v>
      </c>
      <c r="AE13" s="359">
        <v>90000</v>
      </c>
      <c r="AF13" s="345" t="e">
        <f t="shared" si="6"/>
        <v>#REF!</v>
      </c>
      <c r="AG13" s="345">
        <f t="shared" si="7"/>
        <v>500000</v>
      </c>
      <c r="AH13" s="345">
        <f t="shared" si="8"/>
        <v>25000</v>
      </c>
      <c r="AI13" s="345">
        <f t="shared" si="9"/>
        <v>50000</v>
      </c>
    </row>
    <row r="14" spans="1:35" ht="16" x14ac:dyDescent="0.2">
      <c r="A14" s="344" t="s">
        <v>92</v>
      </c>
      <c r="B14" s="344" t="s">
        <v>285</v>
      </c>
      <c r="C14" s="346"/>
      <c r="D14" s="346"/>
      <c r="E14" s="369"/>
      <c r="F14" s="348"/>
      <c r="G14" s="349" t="s">
        <v>283</v>
      </c>
      <c r="H14" s="442" t="e">
        <f>SUM('DSS Revenue by Client '!E39:G39)</f>
        <v>#REF!</v>
      </c>
      <c r="I14" s="442" t="e">
        <f>SUM('DSS Revenue by Client '!H39:J39)</f>
        <v>#REF!</v>
      </c>
      <c r="J14" s="346">
        <v>100000</v>
      </c>
      <c r="K14" s="346">
        <v>25000</v>
      </c>
      <c r="L14" s="346">
        <v>25000</v>
      </c>
      <c r="M14" s="346">
        <f t="shared" si="0"/>
        <v>50000</v>
      </c>
      <c r="N14" s="418">
        <f t="shared" si="1"/>
        <v>9.2807424593967514E-3</v>
      </c>
      <c r="O14" s="360">
        <v>75000</v>
      </c>
      <c r="P14" s="345">
        <f t="shared" si="4"/>
        <v>25000</v>
      </c>
      <c r="Q14" s="345">
        <f t="shared" si="5"/>
        <v>25000</v>
      </c>
      <c r="R14" s="345"/>
      <c r="S14" s="346"/>
      <c r="T14" s="346"/>
      <c r="U14" s="369"/>
      <c r="V14" s="348"/>
      <c r="W14" s="349" t="s">
        <v>283</v>
      </c>
      <c r="X14" s="442" t="e">
        <f>SUM('DSS Revenue by Client '!T39:V39)</f>
        <v>#REF!</v>
      </c>
      <c r="Y14" s="442" t="e">
        <f>SUM('DSS Revenue by Client '!W39:Y39)</f>
        <v>#REF!</v>
      </c>
      <c r="Z14" s="346">
        <v>100000</v>
      </c>
      <c r="AA14" s="346">
        <v>25000</v>
      </c>
      <c r="AB14" s="346">
        <v>25000</v>
      </c>
      <c r="AC14" s="346">
        <f t="shared" si="2"/>
        <v>50000</v>
      </c>
      <c r="AD14" s="418">
        <f t="shared" si="3"/>
        <v>9.2807424593967514E-3</v>
      </c>
      <c r="AE14" s="360">
        <v>75000</v>
      </c>
      <c r="AF14" s="345" t="e">
        <f t="shared" si="6"/>
        <v>#REF!</v>
      </c>
      <c r="AG14" s="345">
        <f t="shared" si="7"/>
        <v>100000</v>
      </c>
      <c r="AH14" s="345">
        <f t="shared" si="8"/>
        <v>25000</v>
      </c>
      <c r="AI14" s="345">
        <f t="shared" si="9"/>
        <v>25000</v>
      </c>
    </row>
    <row r="15" spans="1:35" ht="16" x14ac:dyDescent="0.2">
      <c r="A15" s="344" t="s">
        <v>146</v>
      </c>
      <c r="B15" s="344" t="s">
        <v>285</v>
      </c>
      <c r="C15" s="346"/>
      <c r="D15" s="346"/>
      <c r="E15" s="369"/>
      <c r="F15" s="348"/>
      <c r="G15" s="349" t="s">
        <v>283</v>
      </c>
      <c r="H15" s="442" t="e">
        <f>SUM('DSS Revenue by Client '!E15:G15)</f>
        <v>#REF!</v>
      </c>
      <c r="I15" s="442" t="e">
        <f>SUM('DSS Revenue by Client '!H15:J15)</f>
        <v>#REF!</v>
      </c>
      <c r="J15" s="346">
        <v>200000</v>
      </c>
      <c r="K15" s="346">
        <v>10000</v>
      </c>
      <c r="L15" s="346">
        <v>25000</v>
      </c>
      <c r="M15" s="346">
        <f t="shared" si="0"/>
        <v>35000</v>
      </c>
      <c r="N15" s="418">
        <f t="shared" si="1"/>
        <v>6.4965197215777265E-3</v>
      </c>
      <c r="O15" s="360">
        <v>75000</v>
      </c>
      <c r="P15" s="345">
        <f t="shared" si="4"/>
        <v>10000</v>
      </c>
      <c r="Q15" s="345">
        <f t="shared" si="5"/>
        <v>25000</v>
      </c>
      <c r="R15" s="345"/>
      <c r="S15" s="346"/>
      <c r="T15" s="346"/>
      <c r="U15" s="369"/>
      <c r="V15" s="348"/>
      <c r="W15" s="349" t="s">
        <v>283</v>
      </c>
      <c r="X15" s="442" t="e">
        <f>SUM('DSS Revenue by Client '!T15:V15)</f>
        <v>#REF!</v>
      </c>
      <c r="Y15" s="442" t="e">
        <f>SUM('DSS Revenue by Client '!W15:Y15)</f>
        <v>#REF!</v>
      </c>
      <c r="Z15" s="346">
        <v>200000</v>
      </c>
      <c r="AA15" s="346">
        <v>10000</v>
      </c>
      <c r="AB15" s="346">
        <v>25000</v>
      </c>
      <c r="AC15" s="346">
        <f t="shared" si="2"/>
        <v>35000</v>
      </c>
      <c r="AD15" s="418">
        <f t="shared" si="3"/>
        <v>6.4965197215777265E-3</v>
      </c>
      <c r="AE15" s="360">
        <v>75000</v>
      </c>
      <c r="AF15" s="345" t="e">
        <f t="shared" si="6"/>
        <v>#REF!</v>
      </c>
      <c r="AG15" s="345">
        <f t="shared" si="7"/>
        <v>200000</v>
      </c>
      <c r="AH15" s="345">
        <f t="shared" si="8"/>
        <v>10000</v>
      </c>
      <c r="AI15" s="345">
        <f t="shared" si="9"/>
        <v>25000</v>
      </c>
    </row>
    <row r="16" spans="1:35" ht="16" x14ac:dyDescent="0.2">
      <c r="A16" s="344" t="s">
        <v>105</v>
      </c>
      <c r="B16" s="344" t="s">
        <v>144</v>
      </c>
      <c r="C16" s="346">
        <v>20000</v>
      </c>
      <c r="D16" s="346">
        <v>50000</v>
      </c>
      <c r="E16" s="362">
        <v>30000</v>
      </c>
      <c r="F16" s="348">
        <v>1.5</v>
      </c>
      <c r="G16" s="349" t="s">
        <v>119</v>
      </c>
      <c r="H16" s="442" t="e">
        <f>SUM('DSS Revenue by Client '!E45:G45)</f>
        <v>#REF!</v>
      </c>
      <c r="I16" s="442">
        <f>SUM('DSS Revenue by Client '!H46:J46)</f>
        <v>15000</v>
      </c>
      <c r="J16" s="346">
        <v>15000</v>
      </c>
      <c r="K16" s="346">
        <v>15000</v>
      </c>
      <c r="L16" s="346">
        <v>15000</v>
      </c>
      <c r="M16" s="346">
        <f t="shared" si="0"/>
        <v>30000</v>
      </c>
      <c r="N16" s="418">
        <f t="shared" si="1"/>
        <v>5.5684454756380506E-3</v>
      </c>
      <c r="O16" s="361">
        <v>39200</v>
      </c>
      <c r="P16" s="345">
        <f t="shared" si="4"/>
        <v>15000</v>
      </c>
      <c r="Q16" s="345">
        <f t="shared" si="5"/>
        <v>15000</v>
      </c>
      <c r="R16" s="345"/>
      <c r="S16" s="346">
        <v>20000</v>
      </c>
      <c r="T16" s="346"/>
      <c r="U16" s="362">
        <v>30000</v>
      </c>
      <c r="V16" s="348">
        <v>1.5</v>
      </c>
      <c r="W16" s="349" t="s">
        <v>119</v>
      </c>
      <c r="X16" s="442" t="e">
        <f>SUM('DSS Revenue by Client '!T45:V45)</f>
        <v>#REF!</v>
      </c>
      <c r="Y16" s="442">
        <f>SUM('DSS Revenue by Client '!W46:Y46)</f>
        <v>30000</v>
      </c>
      <c r="Z16" s="346">
        <v>15000</v>
      </c>
      <c r="AA16" s="346">
        <v>15000</v>
      </c>
      <c r="AB16" s="346">
        <v>15000</v>
      </c>
      <c r="AC16" s="346">
        <f t="shared" si="2"/>
        <v>30000</v>
      </c>
      <c r="AD16" s="418">
        <f t="shared" si="3"/>
        <v>5.5684454756380506E-3</v>
      </c>
      <c r="AE16" s="361">
        <v>39200</v>
      </c>
      <c r="AF16" s="345">
        <f t="shared" si="6"/>
        <v>30000</v>
      </c>
      <c r="AG16" s="345">
        <f t="shared" si="7"/>
        <v>15000</v>
      </c>
      <c r="AH16" s="345">
        <f t="shared" si="8"/>
        <v>15000</v>
      </c>
      <c r="AI16" s="345">
        <f t="shared" si="9"/>
        <v>15000</v>
      </c>
    </row>
    <row r="17" spans="1:35" ht="16" x14ac:dyDescent="0.2">
      <c r="A17" s="344" t="s">
        <v>111</v>
      </c>
      <c r="B17" s="344" t="s">
        <v>144</v>
      </c>
      <c r="C17" s="346">
        <v>75000</v>
      </c>
      <c r="D17" s="346">
        <v>150000</v>
      </c>
      <c r="E17" s="360">
        <v>75000</v>
      </c>
      <c r="F17" s="348">
        <v>1</v>
      </c>
      <c r="G17" s="349" t="s">
        <v>119</v>
      </c>
      <c r="H17" s="442" t="e">
        <f>SUM('DSS Revenue by Client '!E69:G69)</f>
        <v>#REF!</v>
      </c>
      <c r="I17" s="442" t="e">
        <f>SUM('DSS Revenue by Client '!H69:J69)</f>
        <v>#REF!</v>
      </c>
      <c r="J17" s="346">
        <v>50000</v>
      </c>
      <c r="K17" s="346">
        <v>12500</v>
      </c>
      <c r="L17" s="346">
        <v>12500</v>
      </c>
      <c r="M17" s="346">
        <f t="shared" si="0"/>
        <v>25000</v>
      </c>
      <c r="N17" s="418">
        <f t="shared" si="1"/>
        <v>4.6403712296983757E-3</v>
      </c>
      <c r="O17" s="362">
        <v>30000</v>
      </c>
      <c r="P17" s="345">
        <f t="shared" si="4"/>
        <v>12500</v>
      </c>
      <c r="Q17" s="345">
        <f t="shared" si="5"/>
        <v>12500</v>
      </c>
      <c r="R17" s="345"/>
      <c r="S17" s="346">
        <v>75000</v>
      </c>
      <c r="T17" s="346"/>
      <c r="U17" s="360">
        <v>75000</v>
      </c>
      <c r="V17" s="348">
        <v>1</v>
      </c>
      <c r="W17" s="349" t="s">
        <v>119</v>
      </c>
      <c r="X17" s="442" t="e">
        <f>SUM('DSS Revenue by Client '!T69:V69)</f>
        <v>#REF!</v>
      </c>
      <c r="Y17" s="442" t="e">
        <f>SUM('DSS Revenue by Client '!W69:Y69)</f>
        <v>#REF!</v>
      </c>
      <c r="Z17" s="346">
        <v>50000</v>
      </c>
      <c r="AA17" s="346">
        <v>12500</v>
      </c>
      <c r="AB17" s="346">
        <v>12500</v>
      </c>
      <c r="AC17" s="346">
        <f t="shared" si="2"/>
        <v>25000</v>
      </c>
      <c r="AD17" s="418">
        <f t="shared" si="3"/>
        <v>4.6403712296983757E-3</v>
      </c>
      <c r="AE17" s="362">
        <v>30000</v>
      </c>
      <c r="AF17" s="345" t="e">
        <f t="shared" si="6"/>
        <v>#REF!</v>
      </c>
      <c r="AG17" s="345">
        <f t="shared" si="7"/>
        <v>50000</v>
      </c>
      <c r="AH17" s="345">
        <f t="shared" si="8"/>
        <v>12500</v>
      </c>
      <c r="AI17" s="345">
        <f t="shared" si="9"/>
        <v>12500</v>
      </c>
    </row>
    <row r="18" spans="1:35" ht="30" x14ac:dyDescent="0.2">
      <c r="A18" s="344" t="s">
        <v>150</v>
      </c>
      <c r="B18" s="344" t="s">
        <v>129</v>
      </c>
      <c r="C18" s="346">
        <v>193000</v>
      </c>
      <c r="D18" s="346">
        <v>100000</v>
      </c>
      <c r="E18" s="367">
        <v>-93000</v>
      </c>
      <c r="F18" s="348">
        <v>-0.48</v>
      </c>
      <c r="G18" s="349" t="s">
        <v>284</v>
      </c>
      <c r="H18" s="442">
        <v>0</v>
      </c>
      <c r="I18" s="442">
        <v>0</v>
      </c>
      <c r="J18" s="346">
        <v>50000</v>
      </c>
      <c r="K18" s="346">
        <v>12500</v>
      </c>
      <c r="L18" s="346">
        <v>12500</v>
      </c>
      <c r="M18" s="346">
        <f t="shared" si="0"/>
        <v>25000</v>
      </c>
      <c r="N18" s="418">
        <f t="shared" si="1"/>
        <v>4.6403712296983757E-3</v>
      </c>
      <c r="O18" s="362">
        <v>30000</v>
      </c>
      <c r="P18" s="345">
        <f t="shared" si="4"/>
        <v>12500</v>
      </c>
      <c r="Q18" s="345">
        <f t="shared" si="5"/>
        <v>12500</v>
      </c>
      <c r="R18" s="345"/>
      <c r="S18" s="346">
        <v>193000</v>
      </c>
      <c r="T18" s="346"/>
      <c r="U18" s="367">
        <v>-93000</v>
      </c>
      <c r="V18" s="348">
        <v>-0.48</v>
      </c>
      <c r="W18" s="349" t="s">
        <v>284</v>
      </c>
      <c r="X18" s="442">
        <v>0</v>
      </c>
      <c r="Y18" s="442">
        <v>0</v>
      </c>
      <c r="Z18" s="346">
        <v>50000</v>
      </c>
      <c r="AA18" s="346">
        <v>12500</v>
      </c>
      <c r="AB18" s="346">
        <v>12500</v>
      </c>
      <c r="AC18" s="346">
        <f t="shared" si="2"/>
        <v>25000</v>
      </c>
      <c r="AD18" s="418">
        <f t="shared" si="3"/>
        <v>4.6403712296983757E-3</v>
      </c>
      <c r="AE18" s="362">
        <v>30000</v>
      </c>
      <c r="AF18" s="345">
        <f t="shared" si="6"/>
        <v>0</v>
      </c>
      <c r="AG18" s="345">
        <f t="shared" si="7"/>
        <v>50000</v>
      </c>
      <c r="AH18" s="345">
        <f t="shared" si="8"/>
        <v>12500</v>
      </c>
      <c r="AI18" s="345">
        <f t="shared" si="9"/>
        <v>12500</v>
      </c>
    </row>
    <row r="19" spans="1:35" ht="16" x14ac:dyDescent="0.2">
      <c r="A19" s="344" t="s">
        <v>241</v>
      </c>
      <c r="B19" s="344" t="s">
        <v>132</v>
      </c>
      <c r="C19" s="346">
        <v>50000</v>
      </c>
      <c r="D19" s="346">
        <v>250000</v>
      </c>
      <c r="E19" s="353">
        <v>200000</v>
      </c>
      <c r="F19" s="348">
        <v>4</v>
      </c>
      <c r="G19" s="349" t="s">
        <v>119</v>
      </c>
      <c r="H19" s="442" t="e">
        <f>SUM('DSS Revenue by Client '!E66:G66)</f>
        <v>#REF!</v>
      </c>
      <c r="I19" s="442" t="e">
        <f>SUM('DSS Revenue by Client '!H66:J66)</f>
        <v>#REF!</v>
      </c>
      <c r="J19" s="346">
        <v>250000</v>
      </c>
      <c r="K19" s="346">
        <v>0</v>
      </c>
      <c r="L19" s="346">
        <v>20000</v>
      </c>
      <c r="M19" s="346">
        <f t="shared" si="0"/>
        <v>20000</v>
      </c>
      <c r="N19" s="418">
        <f t="shared" si="1"/>
        <v>3.7122969837587007E-3</v>
      </c>
      <c r="O19" s="363" t="s">
        <v>286</v>
      </c>
      <c r="P19" s="345">
        <f t="shared" si="4"/>
        <v>0</v>
      </c>
      <c r="Q19" s="345">
        <f t="shared" si="5"/>
        <v>20000</v>
      </c>
      <c r="R19" s="345"/>
      <c r="S19" s="346">
        <v>50000</v>
      </c>
      <c r="T19" s="346"/>
      <c r="U19" s="353">
        <v>200000</v>
      </c>
      <c r="V19" s="348">
        <v>4</v>
      </c>
      <c r="W19" s="349" t="s">
        <v>119</v>
      </c>
      <c r="X19" s="442" t="e">
        <f>SUM('DSS Revenue by Client '!T66:V66)</f>
        <v>#REF!</v>
      </c>
      <c r="Y19" s="442" t="e">
        <f>SUM('DSS Revenue by Client '!W66:Y66)</f>
        <v>#REF!</v>
      </c>
      <c r="Z19" s="346">
        <v>250000</v>
      </c>
      <c r="AA19" s="346">
        <v>0</v>
      </c>
      <c r="AB19" s="346">
        <v>20000</v>
      </c>
      <c r="AC19" s="346">
        <f t="shared" si="2"/>
        <v>20000</v>
      </c>
      <c r="AD19" s="418">
        <f t="shared" si="3"/>
        <v>3.7122969837587007E-3</v>
      </c>
      <c r="AE19" s="363" t="s">
        <v>286</v>
      </c>
      <c r="AF19" s="345" t="e">
        <f t="shared" si="6"/>
        <v>#REF!</v>
      </c>
      <c r="AG19" s="345">
        <f t="shared" si="7"/>
        <v>250000</v>
      </c>
      <c r="AH19" s="345">
        <f t="shared" si="8"/>
        <v>0</v>
      </c>
      <c r="AI19" s="345">
        <f t="shared" si="9"/>
        <v>20000</v>
      </c>
    </row>
    <row r="20" spans="1:35" ht="16" x14ac:dyDescent="0.2">
      <c r="A20" s="344" t="s">
        <v>149</v>
      </c>
      <c r="B20" s="344" t="s">
        <v>144</v>
      </c>
      <c r="C20" s="346">
        <v>110800</v>
      </c>
      <c r="D20" s="346">
        <v>150000</v>
      </c>
      <c r="E20" s="361">
        <v>39200</v>
      </c>
      <c r="F20" s="348">
        <v>0.35</v>
      </c>
      <c r="G20" s="349" t="s">
        <v>119</v>
      </c>
      <c r="H20" s="442" t="e">
        <f>SUM('DSS Revenue by Client '!E63:G63)</f>
        <v>#REF!</v>
      </c>
      <c r="I20" s="442" t="e">
        <f>SUM('DSS Revenue by Client '!H63:J63)</f>
        <v>#REF!</v>
      </c>
      <c r="J20" s="346">
        <v>50000</v>
      </c>
      <c r="K20" s="346">
        <v>0</v>
      </c>
      <c r="L20" s="346">
        <v>12500</v>
      </c>
      <c r="M20" s="346">
        <f t="shared" si="0"/>
        <v>12500</v>
      </c>
      <c r="N20" s="418">
        <f t="shared" si="1"/>
        <v>2.3201856148491878E-3</v>
      </c>
      <c r="O20" s="364">
        <v>-42000</v>
      </c>
      <c r="P20" s="345">
        <f t="shared" si="4"/>
        <v>0</v>
      </c>
      <c r="Q20" s="345">
        <f t="shared" si="5"/>
        <v>12500</v>
      </c>
      <c r="R20" s="345"/>
      <c r="S20" s="346">
        <v>110800</v>
      </c>
      <c r="T20" s="346"/>
      <c r="U20" s="361">
        <v>39200</v>
      </c>
      <c r="V20" s="348">
        <v>0.35</v>
      </c>
      <c r="W20" s="349" t="s">
        <v>119</v>
      </c>
      <c r="X20" s="442" t="e">
        <f>SUM('DSS Revenue by Client '!T63:V63)</f>
        <v>#REF!</v>
      </c>
      <c r="Y20" s="442" t="e">
        <f>SUM('DSS Revenue by Client '!W63:Y63)</f>
        <v>#REF!</v>
      </c>
      <c r="Z20" s="346">
        <v>50000</v>
      </c>
      <c r="AA20" s="346">
        <v>0</v>
      </c>
      <c r="AB20" s="346">
        <v>12500</v>
      </c>
      <c r="AC20" s="346">
        <f t="shared" si="2"/>
        <v>12500</v>
      </c>
      <c r="AD20" s="418">
        <f t="shared" si="3"/>
        <v>2.3201856148491878E-3</v>
      </c>
      <c r="AE20" s="364">
        <v>-42000</v>
      </c>
      <c r="AF20" s="345" t="e">
        <f t="shared" si="6"/>
        <v>#REF!</v>
      </c>
      <c r="AG20" s="345">
        <f t="shared" si="7"/>
        <v>50000</v>
      </c>
      <c r="AH20" s="345">
        <f t="shared" si="8"/>
        <v>0</v>
      </c>
      <c r="AI20" s="345">
        <f t="shared" si="9"/>
        <v>12500</v>
      </c>
    </row>
    <row r="21" spans="1:35" ht="16" x14ac:dyDescent="0.2">
      <c r="A21" s="344" t="s">
        <v>240</v>
      </c>
      <c r="B21" s="344" t="s">
        <v>132</v>
      </c>
      <c r="C21" s="346">
        <v>92000</v>
      </c>
      <c r="D21" s="346">
        <v>50000</v>
      </c>
      <c r="E21" s="364">
        <v>-42000</v>
      </c>
      <c r="F21" s="348">
        <v>-0.46</v>
      </c>
      <c r="G21" s="349" t="s">
        <v>284</v>
      </c>
      <c r="H21" s="442" t="e">
        <f>SUM('DSS Revenue by Client '!E48:G48)</f>
        <v>#REF!</v>
      </c>
      <c r="I21" s="442" t="e">
        <f>SUM('DSS Revenue by Client '!H48:J48)</f>
        <v>#REF!</v>
      </c>
      <c r="J21" s="346">
        <v>50000</v>
      </c>
      <c r="K21" s="346">
        <v>5000</v>
      </c>
      <c r="L21" s="346">
        <v>5000</v>
      </c>
      <c r="M21" s="346">
        <f t="shared" si="0"/>
        <v>10000</v>
      </c>
      <c r="N21" s="418">
        <f t="shared" si="1"/>
        <v>1.8561484918793504E-3</v>
      </c>
      <c r="O21" s="365">
        <v>-55000</v>
      </c>
      <c r="P21" s="345">
        <f t="shared" si="4"/>
        <v>5000</v>
      </c>
      <c r="Q21" s="345">
        <f t="shared" si="5"/>
        <v>5000</v>
      </c>
      <c r="R21" s="345"/>
      <c r="S21" s="346">
        <v>92000</v>
      </c>
      <c r="T21" s="346"/>
      <c r="U21" s="364">
        <v>-42000</v>
      </c>
      <c r="V21" s="348">
        <v>-0.46</v>
      </c>
      <c r="W21" s="349" t="s">
        <v>284</v>
      </c>
      <c r="X21" s="442" t="e">
        <f>SUM('DSS Revenue by Client '!T48:V48)</f>
        <v>#REF!</v>
      </c>
      <c r="Y21" s="442" t="e">
        <f>SUM('DSS Revenue by Client '!W48:Y48)</f>
        <v>#REF!</v>
      </c>
      <c r="Z21" s="346">
        <v>50000</v>
      </c>
      <c r="AA21" s="346">
        <v>5000</v>
      </c>
      <c r="AB21" s="346">
        <v>5000</v>
      </c>
      <c r="AC21" s="346">
        <f t="shared" si="2"/>
        <v>10000</v>
      </c>
      <c r="AD21" s="418">
        <f t="shared" si="3"/>
        <v>1.8561484918793504E-3</v>
      </c>
      <c r="AE21" s="365">
        <v>-55000</v>
      </c>
      <c r="AF21" s="345" t="e">
        <f t="shared" si="6"/>
        <v>#REF!</v>
      </c>
      <c r="AG21" s="345">
        <f t="shared" si="7"/>
        <v>50000</v>
      </c>
      <c r="AH21" s="345">
        <f t="shared" si="8"/>
        <v>5000</v>
      </c>
      <c r="AI21" s="345">
        <f t="shared" si="9"/>
        <v>5000</v>
      </c>
    </row>
    <row r="22" spans="1:35" ht="16" x14ac:dyDescent="0.2">
      <c r="A22" s="344" t="s">
        <v>141</v>
      </c>
      <c r="B22" s="344" t="s">
        <v>132</v>
      </c>
      <c r="C22" s="346">
        <v>95000</v>
      </c>
      <c r="D22" s="346">
        <v>500000</v>
      </c>
      <c r="E22" s="347">
        <v>405000</v>
      </c>
      <c r="F22" s="348">
        <v>4.26</v>
      </c>
      <c r="G22" s="349" t="s">
        <v>119</v>
      </c>
      <c r="H22" s="442" t="e">
        <f>SUM('DSS Revenue by Client '!E60:G60)</f>
        <v>#REF!</v>
      </c>
      <c r="I22" s="442" t="e">
        <f>SUM('DSS Revenue by Client '!H60:J60)</f>
        <v>#REF!</v>
      </c>
      <c r="J22" s="346">
        <v>0</v>
      </c>
      <c r="K22" s="346">
        <v>0</v>
      </c>
      <c r="L22" s="346">
        <v>0</v>
      </c>
      <c r="M22" s="346">
        <f t="shared" si="0"/>
        <v>0</v>
      </c>
      <c r="N22" s="418">
        <f t="shared" si="1"/>
        <v>0</v>
      </c>
      <c r="O22" s="366">
        <v>-70000</v>
      </c>
      <c r="P22" s="345">
        <f t="shared" si="4"/>
        <v>0</v>
      </c>
      <c r="Q22" s="345">
        <f t="shared" si="5"/>
        <v>0</v>
      </c>
      <c r="R22" s="345"/>
      <c r="S22" s="346">
        <v>95000</v>
      </c>
      <c r="T22" s="346"/>
      <c r="U22" s="347">
        <v>405000</v>
      </c>
      <c r="V22" s="348">
        <v>4.26</v>
      </c>
      <c r="W22" s="349" t="s">
        <v>119</v>
      </c>
      <c r="X22" s="442" t="e">
        <f>SUM('DSS Revenue by Client '!T60:V60)</f>
        <v>#REF!</v>
      </c>
      <c r="Y22" s="442" t="e">
        <f>SUM('DSS Revenue by Client '!W60:Y60)</f>
        <v>#REF!</v>
      </c>
      <c r="Z22" s="346">
        <v>0</v>
      </c>
      <c r="AA22" s="346">
        <v>0</v>
      </c>
      <c r="AB22" s="346">
        <v>0</v>
      </c>
      <c r="AC22" s="346">
        <f t="shared" si="2"/>
        <v>0</v>
      </c>
      <c r="AD22" s="418">
        <f t="shared" si="3"/>
        <v>0</v>
      </c>
      <c r="AE22" s="366">
        <v>-70000</v>
      </c>
      <c r="AF22" s="345" t="e">
        <f t="shared" si="6"/>
        <v>#REF!</v>
      </c>
      <c r="AG22" s="345">
        <f t="shared" si="7"/>
        <v>0</v>
      </c>
      <c r="AH22" s="345">
        <f t="shared" si="8"/>
        <v>0</v>
      </c>
      <c r="AI22" s="345">
        <f t="shared" si="9"/>
        <v>0</v>
      </c>
    </row>
    <row r="23" spans="1:35" ht="16" x14ac:dyDescent="0.2">
      <c r="A23" s="344" t="s">
        <v>287</v>
      </c>
      <c r="B23" s="344" t="s">
        <v>127</v>
      </c>
      <c r="C23" s="346">
        <v>10000</v>
      </c>
      <c r="D23" s="346">
        <v>300000</v>
      </c>
      <c r="E23" s="352">
        <v>290000</v>
      </c>
      <c r="F23" s="348">
        <v>29</v>
      </c>
      <c r="G23" s="349" t="s">
        <v>119</v>
      </c>
      <c r="H23" s="442">
        <v>0</v>
      </c>
      <c r="I23" s="442">
        <v>0</v>
      </c>
      <c r="J23" s="346">
        <v>0</v>
      </c>
      <c r="K23" s="346">
        <v>0</v>
      </c>
      <c r="L23" s="346">
        <v>0</v>
      </c>
      <c r="M23" s="346">
        <f t="shared" si="0"/>
        <v>0</v>
      </c>
      <c r="N23" s="418">
        <f t="shared" si="1"/>
        <v>0</v>
      </c>
      <c r="O23" s="366">
        <v>-70000</v>
      </c>
      <c r="P23" s="345">
        <f t="shared" si="4"/>
        <v>0</v>
      </c>
      <c r="Q23" s="345">
        <f t="shared" si="5"/>
        <v>0</v>
      </c>
      <c r="R23" s="345"/>
      <c r="S23" s="346">
        <v>10000</v>
      </c>
      <c r="T23" s="346"/>
      <c r="U23" s="352">
        <v>290000</v>
      </c>
      <c r="V23" s="348">
        <v>29</v>
      </c>
      <c r="W23" s="349" t="s">
        <v>119</v>
      </c>
      <c r="X23" s="442">
        <v>0</v>
      </c>
      <c r="Y23" s="442">
        <v>0</v>
      </c>
      <c r="Z23" s="346">
        <v>0</v>
      </c>
      <c r="AA23" s="346">
        <v>0</v>
      </c>
      <c r="AB23" s="346">
        <v>0</v>
      </c>
      <c r="AC23" s="346">
        <f t="shared" si="2"/>
        <v>0</v>
      </c>
      <c r="AD23" s="418">
        <f t="shared" si="3"/>
        <v>0</v>
      </c>
      <c r="AE23" s="366">
        <v>-70000</v>
      </c>
      <c r="AF23" s="345">
        <f t="shared" si="6"/>
        <v>0</v>
      </c>
      <c r="AG23" s="345">
        <f t="shared" si="7"/>
        <v>0</v>
      </c>
      <c r="AH23" s="345">
        <f t="shared" si="8"/>
        <v>0</v>
      </c>
      <c r="AI23" s="345">
        <f t="shared" si="9"/>
        <v>0</v>
      </c>
    </row>
    <row r="24" spans="1:35" ht="16" x14ac:dyDescent="0.2">
      <c r="A24" s="344" t="s">
        <v>154</v>
      </c>
      <c r="B24" s="344" t="s">
        <v>132</v>
      </c>
      <c r="C24" s="346">
        <v>50000</v>
      </c>
      <c r="D24" s="346">
        <v>200000</v>
      </c>
      <c r="E24" s="355">
        <v>150000</v>
      </c>
      <c r="F24" s="348">
        <v>3</v>
      </c>
      <c r="G24" s="349" t="s">
        <v>119</v>
      </c>
      <c r="H24" s="442" t="e">
        <f>SUM('DSS Revenue by Client '!E51:G51)</f>
        <v>#REF!</v>
      </c>
      <c r="I24" s="442" t="e">
        <f>SUM('DSS Revenue by Client '!H51:J51)</f>
        <v>#REF!</v>
      </c>
      <c r="J24" s="346">
        <v>0</v>
      </c>
      <c r="K24" s="346">
        <v>0</v>
      </c>
      <c r="L24" s="346">
        <v>0</v>
      </c>
      <c r="M24" s="346">
        <f t="shared" si="0"/>
        <v>0</v>
      </c>
      <c r="N24" s="418">
        <f t="shared" si="1"/>
        <v>0</v>
      </c>
      <c r="O24" s="367">
        <v>-93000</v>
      </c>
      <c r="P24" s="345">
        <f t="shared" si="4"/>
        <v>0</v>
      </c>
      <c r="Q24" s="345">
        <f t="shared" si="5"/>
        <v>0</v>
      </c>
      <c r="R24" s="345"/>
      <c r="S24" s="346">
        <v>50000</v>
      </c>
      <c r="T24" s="346"/>
      <c r="U24" s="355">
        <v>150000</v>
      </c>
      <c r="V24" s="348">
        <v>3</v>
      </c>
      <c r="W24" s="349" t="s">
        <v>119</v>
      </c>
      <c r="X24" s="442" t="e">
        <f>SUM('DSS Revenue by Client '!T51:V51)</f>
        <v>#REF!</v>
      </c>
      <c r="Y24" s="442" t="e">
        <f>SUM('DSS Revenue by Client '!W51:Y51)</f>
        <v>#REF!</v>
      </c>
      <c r="Z24" s="346">
        <v>0</v>
      </c>
      <c r="AA24" s="346">
        <v>0</v>
      </c>
      <c r="AB24" s="346">
        <v>0</v>
      </c>
      <c r="AC24" s="346">
        <f t="shared" si="2"/>
        <v>0</v>
      </c>
      <c r="AD24" s="418">
        <f t="shared" si="3"/>
        <v>0</v>
      </c>
      <c r="AE24" s="367">
        <v>-93000</v>
      </c>
      <c r="AF24" s="345" t="e">
        <f t="shared" si="6"/>
        <v>#REF!</v>
      </c>
      <c r="AG24" s="345">
        <f t="shared" si="7"/>
        <v>0</v>
      </c>
      <c r="AH24" s="345">
        <f t="shared" si="8"/>
        <v>0</v>
      </c>
      <c r="AI24" s="345">
        <f t="shared" si="9"/>
        <v>0</v>
      </c>
    </row>
    <row r="25" spans="1:35" ht="16" x14ac:dyDescent="0.2">
      <c r="A25" s="344" t="s">
        <v>288</v>
      </c>
      <c r="B25" s="344" t="s">
        <v>127</v>
      </c>
      <c r="C25" s="357" t="s">
        <v>289</v>
      </c>
      <c r="D25" s="346">
        <v>100000</v>
      </c>
      <c r="E25" s="358">
        <v>100000</v>
      </c>
      <c r="F25" s="348">
        <v>0</v>
      </c>
      <c r="G25" s="349" t="s">
        <v>119</v>
      </c>
      <c r="H25" s="442">
        <v>0</v>
      </c>
      <c r="I25" s="442">
        <v>0</v>
      </c>
      <c r="J25" s="346">
        <v>0</v>
      </c>
      <c r="K25" s="346">
        <v>0</v>
      </c>
      <c r="L25" s="346">
        <v>0</v>
      </c>
      <c r="M25" s="346">
        <f t="shared" si="0"/>
        <v>0</v>
      </c>
      <c r="N25" s="418">
        <f t="shared" si="1"/>
        <v>0</v>
      </c>
      <c r="O25" s="368">
        <v>-115000</v>
      </c>
      <c r="P25" s="345">
        <f t="shared" si="4"/>
        <v>0</v>
      </c>
      <c r="Q25" s="345">
        <f t="shared" si="5"/>
        <v>0</v>
      </c>
      <c r="R25" s="345"/>
      <c r="S25" s="357" t="s">
        <v>289</v>
      </c>
      <c r="T25" s="346"/>
      <c r="U25" s="358">
        <v>100000</v>
      </c>
      <c r="V25" s="348">
        <v>0</v>
      </c>
      <c r="W25" s="349" t="s">
        <v>119</v>
      </c>
      <c r="X25" s="442">
        <v>0</v>
      </c>
      <c r="Y25" s="442">
        <v>0</v>
      </c>
      <c r="Z25" s="346">
        <v>0</v>
      </c>
      <c r="AA25" s="346">
        <v>0</v>
      </c>
      <c r="AB25" s="346">
        <v>0</v>
      </c>
      <c r="AC25" s="346">
        <f t="shared" si="2"/>
        <v>0</v>
      </c>
      <c r="AD25" s="418">
        <f t="shared" si="3"/>
        <v>0</v>
      </c>
      <c r="AE25" s="368">
        <v>-115000</v>
      </c>
      <c r="AF25" s="345">
        <f t="shared" si="6"/>
        <v>0</v>
      </c>
      <c r="AG25" s="345">
        <f t="shared" si="7"/>
        <v>0</v>
      </c>
      <c r="AH25" s="345">
        <f t="shared" si="8"/>
        <v>0</v>
      </c>
      <c r="AI25" s="345">
        <f t="shared" si="9"/>
        <v>0</v>
      </c>
    </row>
    <row r="26" spans="1:35" ht="16" x14ac:dyDescent="0.2">
      <c r="A26" s="344" t="s">
        <v>290</v>
      </c>
      <c r="B26" s="344" t="s">
        <v>127</v>
      </c>
      <c r="C26" s="346">
        <v>10000</v>
      </c>
      <c r="D26" s="346">
        <v>100000</v>
      </c>
      <c r="E26" s="359">
        <v>90000</v>
      </c>
      <c r="F26" s="348">
        <v>9</v>
      </c>
      <c r="G26" s="349" t="s">
        <v>119</v>
      </c>
      <c r="H26" s="442">
        <v>0</v>
      </c>
      <c r="I26" s="442">
        <v>0</v>
      </c>
      <c r="J26" s="346">
        <v>0</v>
      </c>
      <c r="K26" s="346">
        <v>0</v>
      </c>
      <c r="L26" s="346">
        <v>0</v>
      </c>
      <c r="M26" s="346">
        <f t="shared" si="0"/>
        <v>0</v>
      </c>
      <c r="N26" s="418">
        <f t="shared" si="1"/>
        <v>0</v>
      </c>
      <c r="O26" s="369">
        <v>-430000</v>
      </c>
      <c r="P26" s="345">
        <f t="shared" si="4"/>
        <v>0</v>
      </c>
      <c r="Q26" s="345">
        <f t="shared" si="5"/>
        <v>0</v>
      </c>
      <c r="R26" s="345"/>
      <c r="S26" s="346">
        <v>10000</v>
      </c>
      <c r="T26" s="346"/>
      <c r="U26" s="359">
        <v>90000</v>
      </c>
      <c r="V26" s="348">
        <v>9</v>
      </c>
      <c r="W26" s="349" t="s">
        <v>119</v>
      </c>
      <c r="X26" s="442">
        <v>0</v>
      </c>
      <c r="Y26" s="442">
        <v>0</v>
      </c>
      <c r="Z26" s="346">
        <v>0</v>
      </c>
      <c r="AA26" s="346">
        <v>0</v>
      </c>
      <c r="AB26" s="346">
        <v>0</v>
      </c>
      <c r="AC26" s="346">
        <f t="shared" si="2"/>
        <v>0</v>
      </c>
      <c r="AD26" s="418">
        <f t="shared" si="3"/>
        <v>0</v>
      </c>
      <c r="AE26" s="369">
        <v>-430000</v>
      </c>
      <c r="AF26" s="345">
        <f t="shared" si="6"/>
        <v>0</v>
      </c>
      <c r="AG26" s="345">
        <f t="shared" si="7"/>
        <v>0</v>
      </c>
      <c r="AH26" s="345">
        <f t="shared" si="8"/>
        <v>0</v>
      </c>
      <c r="AI26" s="345">
        <f t="shared" si="9"/>
        <v>0</v>
      </c>
    </row>
    <row r="27" spans="1:35" ht="16" x14ac:dyDescent="0.2">
      <c r="A27" s="344" t="s">
        <v>156</v>
      </c>
      <c r="B27" s="344" t="s">
        <v>131</v>
      </c>
      <c r="C27" s="346">
        <v>25000</v>
      </c>
      <c r="D27" s="346">
        <v>100000</v>
      </c>
      <c r="E27" s="360">
        <v>75000</v>
      </c>
      <c r="F27" s="348">
        <v>3</v>
      </c>
      <c r="G27" s="349" t="s">
        <v>119</v>
      </c>
      <c r="H27" s="442">
        <v>0</v>
      </c>
      <c r="I27" s="442">
        <v>0</v>
      </c>
      <c r="J27" s="346">
        <v>0</v>
      </c>
      <c r="K27" s="346">
        <v>0</v>
      </c>
      <c r="L27" s="346">
        <v>0</v>
      </c>
      <c r="M27" s="346">
        <f t="shared" si="0"/>
        <v>0</v>
      </c>
      <c r="N27" s="418">
        <f t="shared" si="1"/>
        <v>0</v>
      </c>
      <c r="O27" s="369"/>
      <c r="P27" s="345">
        <f t="shared" si="4"/>
        <v>0</v>
      </c>
      <c r="Q27" s="345">
        <f t="shared" si="5"/>
        <v>0</v>
      </c>
      <c r="R27" s="345"/>
      <c r="S27" s="346">
        <v>25000</v>
      </c>
      <c r="T27" s="346"/>
      <c r="U27" s="360">
        <v>75000</v>
      </c>
      <c r="V27" s="348">
        <v>3</v>
      </c>
      <c r="W27" s="349" t="s">
        <v>119</v>
      </c>
      <c r="X27" s="442">
        <v>0</v>
      </c>
      <c r="Y27" s="442">
        <v>0</v>
      </c>
      <c r="Z27" s="346">
        <v>0</v>
      </c>
      <c r="AA27" s="346">
        <v>0</v>
      </c>
      <c r="AB27" s="346">
        <v>0</v>
      </c>
      <c r="AC27" s="346">
        <f t="shared" si="2"/>
        <v>0</v>
      </c>
      <c r="AD27" s="418">
        <f t="shared" si="3"/>
        <v>0</v>
      </c>
      <c r="AE27" s="369"/>
      <c r="AF27" s="345">
        <f t="shared" si="6"/>
        <v>0</v>
      </c>
      <c r="AG27" s="345">
        <f t="shared" si="7"/>
        <v>0</v>
      </c>
      <c r="AH27" s="345">
        <f t="shared" si="8"/>
        <v>0</v>
      </c>
      <c r="AI27" s="345">
        <f t="shared" si="9"/>
        <v>0</v>
      </c>
    </row>
    <row r="28" spans="1:35" ht="16" x14ac:dyDescent="0.2">
      <c r="A28" s="344" t="s">
        <v>291</v>
      </c>
      <c r="B28" s="344" t="s">
        <v>128</v>
      </c>
      <c r="C28" s="346">
        <v>20000</v>
      </c>
      <c r="D28" s="346">
        <v>50000</v>
      </c>
      <c r="E28" s="362">
        <v>30000</v>
      </c>
      <c r="F28" s="348">
        <v>1.5</v>
      </c>
      <c r="G28" s="349" t="s">
        <v>119</v>
      </c>
      <c r="H28" s="442">
        <v>0</v>
      </c>
      <c r="I28" s="442">
        <v>0</v>
      </c>
      <c r="J28" s="346">
        <v>0</v>
      </c>
      <c r="K28" s="346">
        <v>0</v>
      </c>
      <c r="L28" s="346">
        <v>0</v>
      </c>
      <c r="M28" s="346">
        <f t="shared" si="0"/>
        <v>0</v>
      </c>
      <c r="N28" s="418">
        <f t="shared" si="1"/>
        <v>0</v>
      </c>
      <c r="O28" s="369"/>
      <c r="P28" s="345">
        <f t="shared" si="4"/>
        <v>0</v>
      </c>
      <c r="Q28" s="345">
        <f t="shared" si="5"/>
        <v>0</v>
      </c>
      <c r="R28" s="345"/>
      <c r="S28" s="346">
        <v>20000</v>
      </c>
      <c r="T28" s="346"/>
      <c r="U28" s="362">
        <v>30000</v>
      </c>
      <c r="V28" s="348">
        <v>1.5</v>
      </c>
      <c r="W28" s="349" t="s">
        <v>119</v>
      </c>
      <c r="X28" s="442">
        <v>0</v>
      </c>
      <c r="Y28" s="442">
        <v>0</v>
      </c>
      <c r="Z28" s="346">
        <v>0</v>
      </c>
      <c r="AA28" s="346">
        <v>0</v>
      </c>
      <c r="AB28" s="346">
        <v>0</v>
      </c>
      <c r="AC28" s="346">
        <f t="shared" si="2"/>
        <v>0</v>
      </c>
      <c r="AD28" s="418">
        <f t="shared" si="3"/>
        <v>0</v>
      </c>
      <c r="AE28" s="369"/>
      <c r="AF28" s="345">
        <f t="shared" si="6"/>
        <v>0</v>
      </c>
      <c r="AG28" s="345">
        <f t="shared" si="7"/>
        <v>0</v>
      </c>
      <c r="AH28" s="345">
        <f t="shared" si="8"/>
        <v>0</v>
      </c>
      <c r="AI28" s="345">
        <f t="shared" si="9"/>
        <v>0</v>
      </c>
    </row>
    <row r="29" spans="1:35" ht="16" x14ac:dyDescent="0.2">
      <c r="A29" s="344" t="s">
        <v>155</v>
      </c>
      <c r="B29" s="344" t="s">
        <v>292</v>
      </c>
      <c r="C29" s="346">
        <v>55000</v>
      </c>
      <c r="D29" s="346">
        <v>55000</v>
      </c>
      <c r="E29" s="363" t="s">
        <v>286</v>
      </c>
      <c r="F29" s="348">
        <v>0</v>
      </c>
      <c r="G29" s="349" t="s">
        <v>293</v>
      </c>
      <c r="H29" s="442">
        <v>0</v>
      </c>
      <c r="I29" s="442">
        <v>0</v>
      </c>
      <c r="J29" s="346">
        <v>0</v>
      </c>
      <c r="K29" s="346">
        <v>0</v>
      </c>
      <c r="L29" s="346">
        <v>0</v>
      </c>
      <c r="M29" s="346">
        <f t="shared" si="0"/>
        <v>0</v>
      </c>
      <c r="N29" s="418">
        <f t="shared" si="1"/>
        <v>0</v>
      </c>
      <c r="O29" s="369"/>
      <c r="P29" s="345">
        <f t="shared" si="4"/>
        <v>0</v>
      </c>
      <c r="Q29" s="345">
        <f t="shared" si="5"/>
        <v>0</v>
      </c>
      <c r="R29" s="345"/>
      <c r="S29" s="346">
        <v>55000</v>
      </c>
      <c r="T29" s="346"/>
      <c r="U29" s="363" t="s">
        <v>286</v>
      </c>
      <c r="V29" s="348">
        <v>0</v>
      </c>
      <c r="W29" s="349" t="s">
        <v>293</v>
      </c>
      <c r="X29" s="442">
        <v>0</v>
      </c>
      <c r="Y29" s="442">
        <v>0</v>
      </c>
      <c r="Z29" s="346">
        <v>0</v>
      </c>
      <c r="AA29" s="346">
        <v>0</v>
      </c>
      <c r="AB29" s="346">
        <v>0</v>
      </c>
      <c r="AC29" s="346">
        <f t="shared" si="2"/>
        <v>0</v>
      </c>
      <c r="AD29" s="418">
        <f t="shared" si="3"/>
        <v>0</v>
      </c>
      <c r="AE29" s="369"/>
      <c r="AF29" s="345">
        <f t="shared" si="6"/>
        <v>0</v>
      </c>
      <c r="AG29" s="345">
        <f t="shared" si="7"/>
        <v>0</v>
      </c>
      <c r="AH29" s="345">
        <f t="shared" si="8"/>
        <v>0</v>
      </c>
      <c r="AI29" s="345">
        <f t="shared" si="9"/>
        <v>0</v>
      </c>
    </row>
    <row r="30" spans="1:35" ht="16" x14ac:dyDescent="0.2">
      <c r="A30" s="344" t="s">
        <v>153</v>
      </c>
      <c r="B30" s="344" t="s">
        <v>132</v>
      </c>
      <c r="C30" s="346">
        <v>55000</v>
      </c>
      <c r="D30" s="357" t="s">
        <v>286</v>
      </c>
      <c r="E30" s="365">
        <v>-55000</v>
      </c>
      <c r="F30" s="348">
        <v>-1</v>
      </c>
      <c r="G30" s="349" t="s">
        <v>294</v>
      </c>
      <c r="H30" s="442">
        <v>0</v>
      </c>
      <c r="I30" s="442">
        <v>0</v>
      </c>
      <c r="J30" s="357" t="s">
        <v>286</v>
      </c>
      <c r="K30" s="346">
        <v>0</v>
      </c>
      <c r="L30" s="346">
        <v>0</v>
      </c>
      <c r="M30" s="346">
        <f t="shared" si="0"/>
        <v>0</v>
      </c>
      <c r="N30" s="418">
        <f t="shared" si="1"/>
        <v>0</v>
      </c>
      <c r="O30" s="369"/>
      <c r="P30" s="345">
        <f t="shared" si="4"/>
        <v>0</v>
      </c>
      <c r="Q30" s="345">
        <f t="shared" si="5"/>
        <v>0</v>
      </c>
      <c r="R30" s="345"/>
      <c r="S30" s="346">
        <v>55000</v>
      </c>
      <c r="T30" s="357"/>
      <c r="U30" s="365">
        <v>-55000</v>
      </c>
      <c r="V30" s="348">
        <v>-1</v>
      </c>
      <c r="W30" s="349" t="s">
        <v>294</v>
      </c>
      <c r="X30" s="442">
        <v>0</v>
      </c>
      <c r="Y30" s="442">
        <v>0</v>
      </c>
      <c r="Z30" s="357" t="s">
        <v>286</v>
      </c>
      <c r="AA30" s="346">
        <v>0</v>
      </c>
      <c r="AB30" s="346">
        <v>0</v>
      </c>
      <c r="AC30" s="346">
        <f t="shared" si="2"/>
        <v>0</v>
      </c>
      <c r="AD30" s="418">
        <f t="shared" si="3"/>
        <v>0</v>
      </c>
      <c r="AE30" s="369"/>
      <c r="AF30" s="345">
        <f t="shared" si="6"/>
        <v>0</v>
      </c>
      <c r="AG30" s="345" t="str">
        <f t="shared" si="7"/>
        <v xml:space="preserve"> $                          -   </v>
      </c>
      <c r="AH30" s="345">
        <f t="shared" si="8"/>
        <v>0</v>
      </c>
      <c r="AI30" s="345">
        <f t="shared" si="9"/>
        <v>0</v>
      </c>
    </row>
    <row r="31" spans="1:35" ht="16" x14ac:dyDescent="0.2">
      <c r="A31" s="344" t="s">
        <v>157</v>
      </c>
      <c r="B31" s="344" t="s">
        <v>128</v>
      </c>
      <c r="C31" s="346">
        <v>120000</v>
      </c>
      <c r="D31" s="346">
        <v>50000</v>
      </c>
      <c r="E31" s="366">
        <v>-70000</v>
      </c>
      <c r="F31" s="348">
        <v>-0.57999999999999996</v>
      </c>
      <c r="G31" s="349" t="s">
        <v>284</v>
      </c>
      <c r="H31" s="442">
        <v>0</v>
      </c>
      <c r="I31" s="442">
        <v>0</v>
      </c>
      <c r="J31" s="346">
        <v>0</v>
      </c>
      <c r="K31" s="346">
        <v>0</v>
      </c>
      <c r="L31" s="346">
        <v>0</v>
      </c>
      <c r="M31" s="346">
        <f t="shared" si="0"/>
        <v>0</v>
      </c>
      <c r="N31" s="418">
        <f t="shared" si="1"/>
        <v>0</v>
      </c>
      <c r="O31" s="369"/>
      <c r="P31" s="345">
        <f t="shared" si="4"/>
        <v>0</v>
      </c>
      <c r="Q31" s="345">
        <f t="shared" si="5"/>
        <v>0</v>
      </c>
      <c r="R31" s="345"/>
      <c r="S31" s="346">
        <v>120000</v>
      </c>
      <c r="T31" s="346"/>
      <c r="U31" s="366">
        <v>-70000</v>
      </c>
      <c r="V31" s="348">
        <v>-0.57999999999999996</v>
      </c>
      <c r="W31" s="349" t="s">
        <v>284</v>
      </c>
      <c r="X31" s="442">
        <v>0</v>
      </c>
      <c r="Y31" s="442">
        <v>0</v>
      </c>
      <c r="Z31" s="346">
        <v>0</v>
      </c>
      <c r="AA31" s="346">
        <v>0</v>
      </c>
      <c r="AB31" s="346">
        <v>0</v>
      </c>
      <c r="AC31" s="346">
        <f t="shared" si="2"/>
        <v>0</v>
      </c>
      <c r="AD31" s="418">
        <f t="shared" si="3"/>
        <v>0</v>
      </c>
      <c r="AE31" s="369"/>
      <c r="AF31" s="345">
        <f t="shared" si="6"/>
        <v>0</v>
      </c>
      <c r="AG31" s="345">
        <f t="shared" si="7"/>
        <v>0</v>
      </c>
      <c r="AH31" s="345">
        <f t="shared" si="8"/>
        <v>0</v>
      </c>
      <c r="AI31" s="345">
        <f t="shared" si="9"/>
        <v>0</v>
      </c>
    </row>
    <row r="32" spans="1:35" ht="16" x14ac:dyDescent="0.2">
      <c r="A32" s="344" t="s">
        <v>295</v>
      </c>
      <c r="B32" s="344" t="s">
        <v>132</v>
      </c>
      <c r="C32" s="346">
        <v>70000</v>
      </c>
      <c r="D32" s="357" t="s">
        <v>286</v>
      </c>
      <c r="E32" s="366">
        <v>-70000</v>
      </c>
      <c r="F32" s="348">
        <v>-1</v>
      </c>
      <c r="G32" s="349" t="s">
        <v>294</v>
      </c>
      <c r="H32" s="442">
        <v>0</v>
      </c>
      <c r="I32" s="442">
        <v>0</v>
      </c>
      <c r="J32" s="357" t="s">
        <v>286</v>
      </c>
      <c r="K32" s="346">
        <v>0</v>
      </c>
      <c r="L32" s="346">
        <v>0</v>
      </c>
      <c r="M32" s="346">
        <f t="shared" si="0"/>
        <v>0</v>
      </c>
      <c r="N32" s="418">
        <f t="shared" si="1"/>
        <v>0</v>
      </c>
      <c r="O32" s="369"/>
      <c r="P32" s="345">
        <f t="shared" si="4"/>
        <v>0</v>
      </c>
      <c r="Q32" s="345">
        <f t="shared" si="5"/>
        <v>0</v>
      </c>
      <c r="R32" s="345"/>
      <c r="S32" s="346">
        <v>70000</v>
      </c>
      <c r="T32" s="357"/>
      <c r="U32" s="366">
        <v>-70000</v>
      </c>
      <c r="V32" s="348">
        <v>-1</v>
      </c>
      <c r="W32" s="349" t="s">
        <v>294</v>
      </c>
      <c r="X32" s="442">
        <v>0</v>
      </c>
      <c r="Y32" s="442">
        <v>0</v>
      </c>
      <c r="Z32" s="357" t="s">
        <v>286</v>
      </c>
      <c r="AA32" s="346">
        <v>0</v>
      </c>
      <c r="AB32" s="346">
        <v>0</v>
      </c>
      <c r="AC32" s="346">
        <f t="shared" si="2"/>
        <v>0</v>
      </c>
      <c r="AD32" s="418">
        <f t="shared" si="3"/>
        <v>0</v>
      </c>
      <c r="AE32" s="369"/>
      <c r="AF32" s="345">
        <f t="shared" si="6"/>
        <v>0</v>
      </c>
      <c r="AG32" s="345" t="str">
        <f t="shared" si="7"/>
        <v xml:space="preserve"> $                          -   </v>
      </c>
      <c r="AH32" s="345">
        <f t="shared" si="8"/>
        <v>0</v>
      </c>
      <c r="AI32" s="345">
        <f t="shared" si="9"/>
        <v>0</v>
      </c>
    </row>
    <row r="33" spans="1:35" x14ac:dyDescent="0.2">
      <c r="A33" s="454" t="s">
        <v>79</v>
      </c>
      <c r="B33" s="454" t="s">
        <v>128</v>
      </c>
      <c r="C33" s="455">
        <v>0</v>
      </c>
      <c r="D33" s="456"/>
      <c r="E33" s="455"/>
      <c r="F33" s="457"/>
      <c r="G33" s="458"/>
      <c r="H33" s="459">
        <v>0</v>
      </c>
      <c r="I33" s="459">
        <v>0</v>
      </c>
      <c r="J33" s="456"/>
      <c r="K33" s="455"/>
      <c r="L33" s="455"/>
      <c r="M33" s="455"/>
      <c r="N33" s="460"/>
      <c r="O33" s="369"/>
      <c r="P33" s="345"/>
      <c r="Q33" s="345"/>
      <c r="R33" s="345"/>
      <c r="S33" s="455">
        <v>0</v>
      </c>
      <c r="T33" s="456"/>
      <c r="U33" s="455"/>
      <c r="V33" s="457"/>
      <c r="W33" s="458"/>
      <c r="X33" s="459">
        <v>0</v>
      </c>
      <c r="Y33" s="459">
        <v>0</v>
      </c>
      <c r="Z33" s="456"/>
      <c r="AA33" s="455"/>
      <c r="AB33" s="455"/>
      <c r="AC33" s="455"/>
      <c r="AD33" s="460"/>
      <c r="AE33" s="369"/>
      <c r="AF33" s="345"/>
      <c r="AG33" s="345"/>
      <c r="AH33" s="345"/>
      <c r="AI33" s="345"/>
    </row>
    <row r="34" spans="1:35" ht="16" x14ac:dyDescent="0.2">
      <c r="A34" s="344" t="s">
        <v>296</v>
      </c>
      <c r="B34" s="370"/>
      <c r="C34" s="357" t="s">
        <v>289</v>
      </c>
      <c r="D34" s="346">
        <v>2300000</v>
      </c>
      <c r="E34" s="346">
        <v>2300000</v>
      </c>
      <c r="F34" s="348">
        <v>0</v>
      </c>
      <c r="G34" s="349" t="s">
        <v>283</v>
      </c>
      <c r="H34" s="442"/>
      <c r="I34" s="442"/>
      <c r="J34" s="346">
        <v>0</v>
      </c>
      <c r="K34" s="346">
        <v>0</v>
      </c>
      <c r="L34" s="346">
        <v>0</v>
      </c>
      <c r="M34" s="346">
        <f t="shared" si="0"/>
        <v>0</v>
      </c>
      <c r="N34" s="418">
        <f t="shared" si="1"/>
        <v>0</v>
      </c>
      <c r="O34" s="346">
        <v>2300000</v>
      </c>
      <c r="P34" s="345">
        <f t="shared" si="4"/>
        <v>0</v>
      </c>
      <c r="Q34" s="345">
        <f t="shared" si="5"/>
        <v>0</v>
      </c>
      <c r="R34" s="345"/>
      <c r="S34" s="357" t="s">
        <v>289</v>
      </c>
      <c r="T34" s="346"/>
      <c r="U34" s="346">
        <v>2300000</v>
      </c>
      <c r="V34" s="348">
        <v>0</v>
      </c>
      <c r="W34" s="349" t="s">
        <v>283</v>
      </c>
      <c r="X34" s="442"/>
      <c r="Y34" s="442"/>
      <c r="Z34" s="346">
        <v>0</v>
      </c>
      <c r="AA34" s="346">
        <v>0</v>
      </c>
      <c r="AB34" s="346">
        <v>0</v>
      </c>
      <c r="AC34" s="346">
        <f t="shared" ref="AC34" si="10">AA34+AB34</f>
        <v>0</v>
      </c>
      <c r="AD34" s="418">
        <f t="shared" ref="AD34" si="11">AC34/$M$36</f>
        <v>0</v>
      </c>
      <c r="AE34" s="346">
        <v>2300000</v>
      </c>
      <c r="AF34" s="345">
        <f t="shared" ref="AF34" si="12">Y34</f>
        <v>0</v>
      </c>
      <c r="AG34" s="345">
        <f t="shared" ref="AG34" si="13">Z34</f>
        <v>0</v>
      </c>
      <c r="AH34" s="345">
        <f t="shared" ref="AH34" si="14">AA34</f>
        <v>0</v>
      </c>
      <c r="AI34" s="345">
        <f t="shared" ref="AI34" si="15">AB34</f>
        <v>0</v>
      </c>
    </row>
    <row r="35" spans="1:35" x14ac:dyDescent="0.2">
      <c r="A35" s="344"/>
      <c r="B35" s="370"/>
      <c r="C35" s="357"/>
      <c r="D35" s="346"/>
      <c r="E35" s="346"/>
      <c r="F35" s="348"/>
      <c r="G35" s="349"/>
      <c r="H35" s="442"/>
      <c r="I35" s="442"/>
      <c r="J35" s="346"/>
      <c r="K35" s="346"/>
      <c r="L35" s="346"/>
      <c r="M35" s="346"/>
      <c r="N35" s="418"/>
      <c r="O35" s="346"/>
      <c r="P35" s="345"/>
      <c r="Q35" s="345"/>
      <c r="R35" s="345"/>
      <c r="S35" s="357"/>
      <c r="T35" s="346"/>
      <c r="U35" s="346"/>
      <c r="V35" s="348"/>
      <c r="W35" s="349"/>
      <c r="X35" s="442"/>
      <c r="Y35" s="442"/>
      <c r="Z35" s="346"/>
      <c r="AA35" s="346"/>
      <c r="AB35" s="346"/>
      <c r="AC35" s="346"/>
      <c r="AD35" s="418"/>
      <c r="AE35" s="346"/>
      <c r="AF35" s="345"/>
      <c r="AG35" s="345"/>
      <c r="AH35" s="345"/>
      <c r="AI35" s="345"/>
    </row>
    <row r="36" spans="1:35" x14ac:dyDescent="0.2">
      <c r="A36" s="443" t="s">
        <v>164</v>
      </c>
      <c r="B36" s="444"/>
      <c r="C36" s="445">
        <v>4851800</v>
      </c>
      <c r="D36" s="445">
        <v>9000000</v>
      </c>
      <c r="E36" s="445">
        <v>4148200</v>
      </c>
      <c r="F36" s="446">
        <v>0.85</v>
      </c>
      <c r="G36" s="447"/>
      <c r="H36" s="445" t="e">
        <f>SUM(H2:H34)</f>
        <v>#REF!</v>
      </c>
      <c r="I36" s="445" t="e">
        <f>SUM(I2:I34)</f>
        <v>#REF!</v>
      </c>
      <c r="J36" s="445">
        <f>SUM(J2:J34)</f>
        <v>10775000</v>
      </c>
      <c r="K36" s="445">
        <f>SUM(K2:K34)</f>
        <v>2527500</v>
      </c>
      <c r="L36" s="445">
        <f>SUM(L2:L34)</f>
        <v>3105000</v>
      </c>
      <c r="M36" s="445">
        <f>J36/2</f>
        <v>5387500</v>
      </c>
      <c r="N36" s="448">
        <f>M36/$M$36</f>
        <v>1</v>
      </c>
      <c r="O36" s="445">
        <v>4148200</v>
      </c>
      <c r="P36" s="198"/>
      <c r="Q36" s="198"/>
      <c r="R36" s="198"/>
      <c r="S36" s="445">
        <v>4851800</v>
      </c>
      <c r="T36" s="445">
        <v>9000000</v>
      </c>
      <c r="U36" s="445">
        <v>4148200</v>
      </c>
      <c r="V36" s="446">
        <v>0.85</v>
      </c>
      <c r="W36" s="447"/>
      <c r="X36" s="445" t="e">
        <f>SUM(X2:X34)</f>
        <v>#REF!</v>
      </c>
      <c r="Y36" s="445" t="e">
        <f>SUM(Y2:Y34)</f>
        <v>#REF!</v>
      </c>
      <c r="Z36" s="445">
        <f>SUM(Z2:Z34)</f>
        <v>10775000</v>
      </c>
      <c r="AA36" s="445">
        <f>SUM(AA2:AA34)</f>
        <v>2527500</v>
      </c>
      <c r="AB36" s="445">
        <f>SUM(AB2:AB34)</f>
        <v>3105000</v>
      </c>
      <c r="AC36" s="445">
        <f>Z36/2</f>
        <v>5387500</v>
      </c>
      <c r="AD36" s="448">
        <f>AC36/$M$36</f>
        <v>1</v>
      </c>
      <c r="AE36" s="445">
        <v>4148200</v>
      </c>
      <c r="AF36" s="198"/>
      <c r="AG36" s="198"/>
      <c r="AH36" s="198"/>
      <c r="AI36" s="198"/>
    </row>
    <row r="38" spans="1:35" x14ac:dyDescent="0.2">
      <c r="J38" t="s">
        <v>297</v>
      </c>
      <c r="K38" s="419"/>
      <c r="L38" s="419"/>
      <c r="M38" s="419">
        <f>J36/12</f>
        <v>897916.66666666663</v>
      </c>
    </row>
    <row r="43" spans="1:35" x14ac:dyDescent="0.2">
      <c r="Y43" t="s">
        <v>298</v>
      </c>
    </row>
  </sheetData>
  <autoFilter ref="A1:N34" xr:uid="{00000000-0009-0000-0000-000005000000}">
    <sortState xmlns:xlrd2="http://schemas.microsoft.com/office/spreadsheetml/2017/richdata2" ref="A2:N33">
      <sortCondition descending="1" ref="M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2">
    <tabColor rgb="FFFFC000"/>
  </sheetPr>
  <dimension ref="A1:AT2873"/>
  <sheetViews>
    <sheetView showGridLines="0" zoomScale="80" zoomScaleNormal="80" workbookViewId="0">
      <pane xSplit="4" topLeftCell="AK1" activePane="topRight" state="frozen"/>
      <selection activeCell="AU39" sqref="AU39"/>
      <selection pane="topRight" activeCell="AR19" sqref="AR19"/>
    </sheetView>
  </sheetViews>
  <sheetFormatPr baseColWidth="10" defaultColWidth="9" defaultRowHeight="0" customHeight="1" zeroHeight="1" x14ac:dyDescent="0.2"/>
  <cols>
    <col min="1" max="1" width="33" style="1" customWidth="1"/>
    <col min="2" max="2" width="6" style="1" customWidth="1"/>
    <col min="3" max="4" width="10" style="1" customWidth="1"/>
    <col min="5" max="11" width="11" style="1" hidden="1" customWidth="1"/>
    <col min="12" max="12" width="10" style="1" hidden="1" customWidth="1"/>
    <col min="13" max="16" width="11" style="1" hidden="1" customWidth="1"/>
    <col min="17" max="17" width="16" style="1" hidden="1" customWidth="1"/>
    <col min="18" max="18" width="9" style="1" hidden="1" customWidth="1"/>
    <col min="19" max="30" width="11" style="1" hidden="1" customWidth="1"/>
    <col min="31" max="31" width="13" style="1" hidden="1" customWidth="1"/>
    <col min="32" max="32" width="0" style="1" hidden="1" customWidth="1"/>
    <col min="33" max="44" width="11" style="1" customWidth="1"/>
    <col min="45" max="45" width="13" style="1" customWidth="1"/>
    <col min="46" max="46" width="15" style="1" bestFit="1" customWidth="1"/>
    <col min="47" max="80" width="9" style="1"/>
    <col min="81" max="81" width="4" style="1" bestFit="1" customWidth="1"/>
    <col min="82" max="16384" width="9" style="1"/>
  </cols>
  <sheetData>
    <row r="1" spans="1:45" ht="15" customHeight="1" x14ac:dyDescent="0.2">
      <c r="N1" s="8" t="s">
        <v>0</v>
      </c>
    </row>
    <row r="2" spans="1:45" ht="15" customHeight="1" x14ac:dyDescent="0.25">
      <c r="A2" s="125"/>
      <c r="E2" s="736">
        <v>2019</v>
      </c>
      <c r="F2" s="736"/>
      <c r="G2" s="736"/>
      <c r="H2" s="736"/>
      <c r="I2" s="736"/>
      <c r="J2" s="736"/>
      <c r="K2" s="736"/>
      <c r="L2" s="736"/>
      <c r="M2" s="736"/>
      <c r="N2" s="736"/>
      <c r="O2" s="736"/>
      <c r="P2" s="736"/>
      <c r="S2" s="737">
        <v>2020</v>
      </c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G2" s="737">
        <v>2021</v>
      </c>
      <c r="AH2" s="737"/>
      <c r="AI2" s="737"/>
      <c r="AJ2" s="737"/>
      <c r="AK2" s="737"/>
      <c r="AL2" s="737"/>
      <c r="AM2" s="737"/>
      <c r="AN2" s="737"/>
      <c r="AO2" s="737"/>
      <c r="AP2" s="737"/>
      <c r="AQ2" s="737"/>
      <c r="AR2" s="737"/>
    </row>
    <row r="3" spans="1:45" ht="15" customHeight="1" x14ac:dyDescent="0.2">
      <c r="A3" s="59" t="s">
        <v>441</v>
      </c>
      <c r="B3" s="60" t="s">
        <v>303</v>
      </c>
      <c r="C3" s="60" t="s">
        <v>304</v>
      </c>
      <c r="D3" s="60" t="s">
        <v>305</v>
      </c>
      <c r="E3" s="60" t="s">
        <v>5</v>
      </c>
      <c r="F3" s="60" t="s">
        <v>6</v>
      </c>
      <c r="G3" s="60" t="s">
        <v>7</v>
      </c>
      <c r="H3" s="60" t="s">
        <v>8</v>
      </c>
      <c r="I3" s="60" t="s">
        <v>9</v>
      </c>
      <c r="J3" s="60" t="s">
        <v>10</v>
      </c>
      <c r="K3" s="60" t="s">
        <v>11</v>
      </c>
      <c r="L3" s="60" t="s">
        <v>12</v>
      </c>
      <c r="M3" s="60" t="s">
        <v>13</v>
      </c>
      <c r="N3" s="60" t="s">
        <v>2</v>
      </c>
      <c r="O3" s="60" t="s">
        <v>3</v>
      </c>
      <c r="P3" s="60" t="s">
        <v>4</v>
      </c>
      <c r="Q3" s="60" t="s">
        <v>14</v>
      </c>
      <c r="S3" s="60" t="s">
        <v>5</v>
      </c>
      <c r="T3" s="60" t="s">
        <v>6</v>
      </c>
      <c r="U3" s="60" t="s">
        <v>7</v>
      </c>
      <c r="V3" s="303" t="s">
        <v>306</v>
      </c>
      <c r="W3" s="303" t="s">
        <v>9</v>
      </c>
      <c r="X3" s="303" t="s">
        <v>10</v>
      </c>
      <c r="Y3" s="303" t="s">
        <v>307</v>
      </c>
      <c r="Z3" s="303" t="s">
        <v>12</v>
      </c>
      <c r="AA3" s="303" t="s">
        <v>13</v>
      </c>
      <c r="AB3" s="303" t="s">
        <v>2</v>
      </c>
      <c r="AC3" s="303" t="s">
        <v>3</v>
      </c>
      <c r="AD3" s="303" t="s">
        <v>4</v>
      </c>
      <c r="AE3" s="303" t="s">
        <v>14</v>
      </c>
      <c r="AG3" s="60" t="s">
        <v>5</v>
      </c>
      <c r="AH3" s="60" t="s">
        <v>6</v>
      </c>
      <c r="AI3" s="60" t="s">
        <v>7</v>
      </c>
      <c r="AJ3" s="303" t="s">
        <v>306</v>
      </c>
      <c r="AK3" s="303" t="s">
        <v>9</v>
      </c>
      <c r="AL3" s="303" t="s">
        <v>10</v>
      </c>
      <c r="AM3" s="303" t="s">
        <v>307</v>
      </c>
      <c r="AN3" s="303" t="s">
        <v>12</v>
      </c>
      <c r="AO3" s="303" t="s">
        <v>13</v>
      </c>
      <c r="AP3" s="303" t="s">
        <v>2</v>
      </c>
      <c r="AQ3" s="303" t="s">
        <v>3</v>
      </c>
      <c r="AR3" s="303" t="s">
        <v>4</v>
      </c>
      <c r="AS3" s="303" t="s">
        <v>14</v>
      </c>
    </row>
    <row r="4" spans="1:45" ht="15" customHeight="1" x14ac:dyDescent="0.2">
      <c r="B4" s="33"/>
      <c r="C4" s="33"/>
      <c r="D4" s="33"/>
      <c r="E4" s="437"/>
      <c r="F4" s="437"/>
      <c r="G4" s="437"/>
      <c r="H4" s="437"/>
      <c r="S4" s="437"/>
      <c r="T4" s="437"/>
      <c r="U4" s="437"/>
      <c r="V4" s="270"/>
      <c r="W4" s="273"/>
      <c r="X4" s="273"/>
      <c r="Y4" s="273"/>
      <c r="Z4" s="273"/>
      <c r="AA4" s="273"/>
      <c r="AB4" s="273"/>
      <c r="AC4" s="273"/>
      <c r="AD4" s="273"/>
      <c r="AE4" s="273"/>
      <c r="AG4" s="437"/>
      <c r="AH4" s="437"/>
      <c r="AI4" s="437"/>
      <c r="AJ4" s="270"/>
      <c r="AK4" s="273"/>
      <c r="AL4" s="273"/>
      <c r="AM4" s="273"/>
      <c r="AN4" s="273"/>
      <c r="AO4" s="273"/>
      <c r="AP4" s="273"/>
      <c r="AQ4" s="273"/>
      <c r="AR4" s="273"/>
      <c r="AS4" s="273"/>
    </row>
    <row r="5" spans="1:45" customFormat="1" ht="15" customHeight="1" thickBot="1" x14ac:dyDescent="0.25">
      <c r="A5" s="110" t="s">
        <v>395</v>
      </c>
      <c r="B5" s="111"/>
      <c r="C5" s="111"/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3"/>
      <c r="S5" s="112"/>
      <c r="T5" s="112"/>
      <c r="U5" s="112"/>
      <c r="V5" s="299"/>
      <c r="W5" s="299"/>
      <c r="X5" s="299"/>
      <c r="Y5" s="299"/>
      <c r="Z5" s="299"/>
      <c r="AA5" s="299"/>
      <c r="AB5" s="299"/>
      <c r="AC5" s="299"/>
      <c r="AD5" s="299"/>
      <c r="AE5" s="300"/>
      <c r="AG5" s="112"/>
      <c r="AH5" s="112"/>
      <c r="AI5" s="112"/>
      <c r="AJ5" s="299"/>
      <c r="AK5" s="299"/>
      <c r="AL5" s="299"/>
      <c r="AM5" s="299"/>
      <c r="AN5" s="299"/>
      <c r="AO5" s="299"/>
      <c r="AP5" s="299"/>
      <c r="AQ5" s="299"/>
      <c r="AR5" s="299"/>
      <c r="AS5" s="300"/>
    </row>
    <row r="6" spans="1:45" customFormat="1" ht="15" customHeight="1" x14ac:dyDescent="0.2">
      <c r="A6" s="587" t="s">
        <v>442</v>
      </c>
      <c r="B6" s="588" t="s">
        <v>308</v>
      </c>
      <c r="C6" s="39">
        <f t="shared" ref="C6" si="0">IF(B6="L1",1,IF(B6="L2",0.75,IF(B6="L3",0.5,IF(B6="L4",0.25,0))))</f>
        <v>1</v>
      </c>
      <c r="D6" s="106" t="s">
        <v>443</v>
      </c>
      <c r="E6" s="109"/>
      <c r="F6" s="109"/>
      <c r="G6" s="109"/>
      <c r="H6" s="108"/>
      <c r="I6" s="108"/>
      <c r="J6" s="108"/>
      <c r="K6" s="108"/>
      <c r="L6" s="109"/>
      <c r="M6" s="109"/>
      <c r="O6" s="109"/>
      <c r="P6" s="109"/>
      <c r="Q6" s="109"/>
      <c r="S6" s="109"/>
      <c r="T6" s="109"/>
      <c r="U6" s="109"/>
      <c r="V6" s="301"/>
      <c r="W6" s="301"/>
      <c r="X6" s="301"/>
      <c r="Y6" s="301"/>
      <c r="Z6" s="302"/>
      <c r="AA6" s="302"/>
      <c r="AB6" s="277"/>
      <c r="AC6" s="302"/>
      <c r="AD6" s="302"/>
      <c r="AE6" s="302"/>
      <c r="AG6" s="109"/>
      <c r="AH6" s="109"/>
      <c r="AI6" s="589">
        <v>32500</v>
      </c>
      <c r="AJ6" s="589">
        <v>30000</v>
      </c>
      <c r="AK6" s="589">
        <v>20625</v>
      </c>
      <c r="AL6" s="589">
        <v>6875</v>
      </c>
      <c r="AM6" s="581" t="s">
        <v>0</v>
      </c>
      <c r="AN6" s="581"/>
      <c r="AO6" s="581"/>
      <c r="AP6" s="581"/>
      <c r="AQ6" s="581"/>
      <c r="AR6" s="581"/>
      <c r="AS6" s="278">
        <f t="shared" ref="AS6:AS15" si="1">SUM(AG6:AR6)</f>
        <v>90000</v>
      </c>
    </row>
    <row r="7" spans="1:45" customFormat="1" ht="15" customHeight="1" x14ac:dyDescent="0.2">
      <c r="A7" s="587" t="s">
        <v>444</v>
      </c>
      <c r="B7" s="591" t="s">
        <v>308</v>
      </c>
      <c r="C7" s="39">
        <f t="shared" ref="C7:C15" si="2">IF(B7="L1",1,IF(B7="L2",0.75,IF(B7="L3",0.5,IF(B7="L4",0.25,0))))</f>
        <v>1</v>
      </c>
      <c r="D7" s="106" t="s">
        <v>443</v>
      </c>
      <c r="E7" s="109"/>
      <c r="F7" s="109"/>
      <c r="G7" s="109"/>
      <c r="H7" s="108"/>
      <c r="I7" s="108"/>
      <c r="J7" s="108"/>
      <c r="K7" s="108"/>
      <c r="L7" s="109"/>
      <c r="M7" s="109"/>
      <c r="O7" s="109"/>
      <c r="P7" s="109"/>
      <c r="Q7" s="109"/>
      <c r="S7" s="109"/>
      <c r="T7" s="109"/>
      <c r="U7" s="109"/>
      <c r="V7" s="301"/>
      <c r="W7" s="301"/>
      <c r="X7" s="301"/>
      <c r="Y7" s="301"/>
      <c r="Z7" s="302"/>
      <c r="AA7" s="302"/>
      <c r="AB7" s="277"/>
      <c r="AC7" s="302"/>
      <c r="AD7" s="302"/>
      <c r="AE7" s="302"/>
      <c r="AG7" s="109"/>
      <c r="AH7" s="109"/>
      <c r="AI7" s="581"/>
      <c r="AJ7" s="581"/>
      <c r="AK7" s="581"/>
      <c r="AL7" s="581"/>
      <c r="AM7" s="581"/>
      <c r="AN7" s="581"/>
      <c r="AO7" s="581"/>
      <c r="AP7" s="581"/>
      <c r="AQ7" s="589">
        <v>25000</v>
      </c>
      <c r="AR7" s="589">
        <f>45000*1.2-25000-SUM(AN9:AO9)</f>
        <v>17300</v>
      </c>
      <c r="AS7" s="278">
        <f t="shared" si="1"/>
        <v>42300</v>
      </c>
    </row>
    <row r="8" spans="1:45" customFormat="1" ht="15" customHeight="1" x14ac:dyDescent="0.2">
      <c r="A8" s="587" t="s">
        <v>445</v>
      </c>
      <c r="B8" s="591" t="s">
        <v>308</v>
      </c>
      <c r="C8" s="39">
        <f>IF(B8="L1",1,IF(B8="L2",0.75,IF(B8="L3",0.5,IF(B8="L4",0.25,0))))</f>
        <v>1</v>
      </c>
      <c r="D8" s="106" t="s">
        <v>443</v>
      </c>
      <c r="E8" s="109"/>
      <c r="F8" s="109"/>
      <c r="G8" s="109"/>
      <c r="H8" s="108"/>
      <c r="I8" s="108"/>
      <c r="J8" s="108"/>
      <c r="K8" s="108"/>
      <c r="L8" s="109"/>
      <c r="M8" s="109"/>
      <c r="O8" s="109"/>
      <c r="P8" s="109"/>
      <c r="Q8" s="109"/>
      <c r="S8" s="109"/>
      <c r="T8" s="109"/>
      <c r="U8" s="109"/>
      <c r="V8" s="301"/>
      <c r="W8" s="301"/>
      <c r="X8" s="301"/>
      <c r="Y8" s="301"/>
      <c r="Z8" s="302"/>
      <c r="AA8" s="302"/>
      <c r="AB8" s="277"/>
      <c r="AC8" s="302"/>
      <c r="AD8" s="302"/>
      <c r="AE8" s="302"/>
      <c r="AG8" s="109"/>
      <c r="AH8" s="109"/>
      <c r="AI8" s="581"/>
      <c r="AJ8" s="581"/>
      <c r="AK8" s="581"/>
      <c r="AL8" s="581"/>
      <c r="AM8" s="581"/>
      <c r="AN8" s="581"/>
      <c r="AO8" s="581"/>
      <c r="AP8" s="581"/>
      <c r="AQ8" s="589">
        <v>3000</v>
      </c>
      <c r="AR8" s="589">
        <v>15000</v>
      </c>
      <c r="AS8" s="278">
        <f>SUM(AG8:AR8)</f>
        <v>18000</v>
      </c>
    </row>
    <row r="9" spans="1:45" customFormat="1" ht="15" customHeight="1" x14ac:dyDescent="0.2">
      <c r="A9" s="587" t="s">
        <v>446</v>
      </c>
      <c r="B9" s="588" t="s">
        <v>308</v>
      </c>
      <c r="C9" s="39">
        <f>IF(B9="L1",1,IF(B9="L2",0.75,IF(B9="L3",0.5,IF(B9="L4",0.25,0))))</f>
        <v>1</v>
      </c>
      <c r="D9" s="106" t="s">
        <v>443</v>
      </c>
      <c r="E9" s="109"/>
      <c r="F9" s="109"/>
      <c r="G9" s="109"/>
      <c r="H9" s="108"/>
      <c r="I9" s="108"/>
      <c r="J9" s="108"/>
      <c r="K9" s="108"/>
      <c r="L9" s="109"/>
      <c r="M9" s="109"/>
      <c r="O9" s="109"/>
      <c r="P9" s="109"/>
      <c r="Q9" s="109"/>
      <c r="S9" s="109"/>
      <c r="T9" s="109"/>
      <c r="U9" s="109"/>
      <c r="V9" s="301"/>
      <c r="W9" s="301"/>
      <c r="X9" s="301"/>
      <c r="Y9" s="301"/>
      <c r="Z9" s="302"/>
      <c r="AA9" s="302"/>
      <c r="AB9" s="277"/>
      <c r="AC9" s="302"/>
      <c r="AD9" s="302"/>
      <c r="AE9" s="302"/>
      <c r="AG9" s="109"/>
      <c r="AH9" s="109"/>
      <c r="AI9" s="581"/>
      <c r="AJ9" s="581"/>
      <c r="AK9" s="581"/>
      <c r="AL9" s="581"/>
      <c r="AM9" s="581"/>
      <c r="AN9" s="589">
        <f>4000*1.2/2</f>
        <v>2400</v>
      </c>
      <c r="AO9" s="589">
        <v>9300</v>
      </c>
      <c r="AP9" s="604"/>
      <c r="AQ9" s="604"/>
      <c r="AR9" s="604"/>
      <c r="AS9" s="278">
        <f>SUM(AG9:AR9)</f>
        <v>11700</v>
      </c>
    </row>
    <row r="10" spans="1:45" customFormat="1" ht="15" customHeight="1" x14ac:dyDescent="0.2">
      <c r="A10" s="587" t="s">
        <v>447</v>
      </c>
      <c r="B10" s="588" t="s">
        <v>308</v>
      </c>
      <c r="C10" s="39">
        <f t="shared" si="2"/>
        <v>1</v>
      </c>
      <c r="D10" s="106" t="s">
        <v>443</v>
      </c>
      <c r="E10" s="109"/>
      <c r="F10" s="109"/>
      <c r="G10" s="109"/>
      <c r="H10" s="108"/>
      <c r="I10" s="108"/>
      <c r="J10" s="108"/>
      <c r="K10" s="108"/>
      <c r="L10" s="109"/>
      <c r="M10" s="109"/>
      <c r="O10" s="109"/>
      <c r="P10" s="109"/>
      <c r="Q10" s="109"/>
      <c r="S10" s="109"/>
      <c r="T10" s="109"/>
      <c r="U10" s="109"/>
      <c r="V10" s="301"/>
      <c r="W10" s="301"/>
      <c r="X10" s="301"/>
      <c r="Y10" s="301"/>
      <c r="Z10" s="302"/>
      <c r="AA10" s="302"/>
      <c r="AB10" s="277"/>
      <c r="AC10" s="302"/>
      <c r="AD10" s="302"/>
      <c r="AE10" s="302"/>
      <c r="AG10" s="109"/>
      <c r="AH10" s="109"/>
      <c r="AI10" s="581" t="s">
        <v>0</v>
      </c>
      <c r="AJ10" s="581"/>
      <c r="AK10" s="589">
        <v>1000</v>
      </c>
      <c r="AL10" s="589">
        <v>3500</v>
      </c>
      <c r="AM10" s="589">
        <v>-560</v>
      </c>
      <c r="AN10" s="581"/>
      <c r="AO10" s="581"/>
      <c r="AP10" s="581"/>
      <c r="AQ10" s="581"/>
      <c r="AR10" s="581"/>
      <c r="AS10" s="278">
        <f t="shared" si="1"/>
        <v>3940</v>
      </c>
    </row>
    <row r="11" spans="1:45" customFormat="1" ht="15" customHeight="1" x14ac:dyDescent="0.2">
      <c r="A11" s="587" t="s">
        <v>448</v>
      </c>
      <c r="B11" s="591" t="s">
        <v>308</v>
      </c>
      <c r="C11" s="39">
        <f t="shared" si="2"/>
        <v>1</v>
      </c>
      <c r="D11" s="106" t="s">
        <v>443</v>
      </c>
      <c r="E11" s="109"/>
      <c r="F11" s="109"/>
      <c r="G11" s="109"/>
      <c r="H11" s="108"/>
      <c r="I11" s="108"/>
      <c r="J11" s="108"/>
      <c r="K11" s="108"/>
      <c r="L11" s="109"/>
      <c r="M11" s="109"/>
      <c r="O11" s="109"/>
      <c r="P11" s="109"/>
      <c r="Q11" s="109"/>
      <c r="S11" s="109"/>
      <c r="T11" s="109"/>
      <c r="U11" s="109"/>
      <c r="V11" s="301"/>
      <c r="W11" s="301"/>
      <c r="X11" s="301"/>
      <c r="Y11" s="301"/>
      <c r="Z11" s="302"/>
      <c r="AA11" s="302"/>
      <c r="AB11" s="277"/>
      <c r="AC11" s="302"/>
      <c r="AD11" s="302"/>
      <c r="AE11" s="302"/>
      <c r="AG11" s="109"/>
      <c r="AH11" s="109"/>
      <c r="AI11" s="581"/>
      <c r="AJ11" s="581"/>
      <c r="AK11" s="581"/>
      <c r="AL11" s="581"/>
      <c r="AM11" s="589">
        <v>27000</v>
      </c>
      <c r="AN11" s="589">
        <v>27250</v>
      </c>
      <c r="AO11" s="589">
        <v>27250</v>
      </c>
      <c r="AP11" s="589">
        <v>27250</v>
      </c>
      <c r="AQ11" s="589">
        <v>27250</v>
      </c>
      <c r="AR11" s="581"/>
      <c r="AS11" s="278">
        <f>SUM(AG11:AR11)</f>
        <v>136000</v>
      </c>
    </row>
    <row r="12" spans="1:45" customFormat="1" ht="15" customHeight="1" x14ac:dyDescent="0.2">
      <c r="A12" s="587" t="s">
        <v>449</v>
      </c>
      <c r="B12" s="591" t="s">
        <v>308</v>
      </c>
      <c r="C12" s="39">
        <f>IF(B12="L1",1,IF(B12="L2",0.75,IF(B12="L3",0.5,IF(B12="L4",0.25,0))))</f>
        <v>1</v>
      </c>
      <c r="D12" s="106" t="s">
        <v>443</v>
      </c>
      <c r="E12" s="109"/>
      <c r="F12" s="109"/>
      <c r="G12" s="109"/>
      <c r="H12" s="108"/>
      <c r="I12" s="108"/>
      <c r="J12" s="108"/>
      <c r="K12" s="108"/>
      <c r="L12" s="109"/>
      <c r="M12" s="109"/>
      <c r="O12" s="109"/>
      <c r="P12" s="109"/>
      <c r="Q12" s="109"/>
      <c r="S12" s="109"/>
      <c r="T12" s="109"/>
      <c r="U12" s="109"/>
      <c r="V12" s="301"/>
      <c r="W12" s="301"/>
      <c r="X12" s="301"/>
      <c r="Y12" s="301"/>
      <c r="Z12" s="302"/>
      <c r="AA12" s="302"/>
      <c r="AB12" s="277"/>
      <c r="AC12" s="302"/>
      <c r="AD12" s="302"/>
      <c r="AE12" s="302"/>
      <c r="AG12" s="109"/>
      <c r="AH12" s="109"/>
      <c r="AI12" s="581"/>
      <c r="AJ12" s="581"/>
      <c r="AK12" s="581"/>
      <c r="AL12" s="581"/>
      <c r="AM12" s="581"/>
      <c r="AN12" s="581"/>
      <c r="AO12" s="581"/>
      <c r="AP12" s="581"/>
      <c r="AQ12" s="581"/>
      <c r="AR12" s="581"/>
      <c r="AS12" s="278">
        <f>SUM(AG12:AR12)</f>
        <v>0</v>
      </c>
    </row>
    <row r="13" spans="1:45" customFormat="1" ht="15" customHeight="1" x14ac:dyDescent="0.2">
      <c r="A13" s="587" t="s">
        <v>450</v>
      </c>
      <c r="B13" s="588" t="s">
        <v>308</v>
      </c>
      <c r="C13" s="39">
        <f t="shared" si="2"/>
        <v>1</v>
      </c>
      <c r="D13" s="106" t="s">
        <v>443</v>
      </c>
      <c r="E13" s="109"/>
      <c r="F13" s="109"/>
      <c r="G13" s="109"/>
      <c r="H13" s="108"/>
      <c r="I13" s="108"/>
      <c r="J13" s="108"/>
      <c r="K13" s="108"/>
      <c r="L13" s="109"/>
      <c r="M13" s="109"/>
      <c r="O13" s="109"/>
      <c r="P13" s="109"/>
      <c r="Q13" s="109"/>
      <c r="S13" s="109"/>
      <c r="T13" s="109"/>
      <c r="U13" s="109"/>
      <c r="V13" s="301"/>
      <c r="W13" s="301"/>
      <c r="X13" s="301"/>
      <c r="Y13" s="301"/>
      <c r="Z13" s="302"/>
      <c r="AA13" s="302"/>
      <c r="AB13" s="277"/>
      <c r="AC13" s="302"/>
      <c r="AD13" s="302"/>
      <c r="AE13" s="302"/>
      <c r="AG13" s="109"/>
      <c r="AH13" s="109"/>
      <c r="AI13" s="581"/>
      <c r="AJ13" s="581"/>
      <c r="AK13" s="581"/>
      <c r="AL13" s="589">
        <v>10000</v>
      </c>
      <c r="AM13" s="589">
        <v>7500</v>
      </c>
      <c r="AN13" s="589">
        <v>7500</v>
      </c>
      <c r="AO13" s="589">
        <v>3000</v>
      </c>
      <c r="AP13" s="581"/>
      <c r="AQ13" s="581"/>
      <c r="AR13" s="581"/>
      <c r="AS13" s="278">
        <f t="shared" si="1"/>
        <v>28000</v>
      </c>
    </row>
    <row r="14" spans="1:45" customFormat="1" ht="15" customHeight="1" x14ac:dyDescent="0.2">
      <c r="A14" s="587" t="s">
        <v>451</v>
      </c>
      <c r="B14" s="588" t="s">
        <v>308</v>
      </c>
      <c r="C14" s="39">
        <f>IF(B14="L1",1,IF(B14="L2",0.75,IF(B14="L3",0.5,IF(B14="L4",0.25,0))))</f>
        <v>1</v>
      </c>
      <c r="D14" s="106" t="s">
        <v>443</v>
      </c>
      <c r="E14" s="109"/>
      <c r="F14" s="109"/>
      <c r="G14" s="109"/>
      <c r="H14" s="108"/>
      <c r="I14" s="108"/>
      <c r="J14" s="108"/>
      <c r="K14" s="108"/>
      <c r="L14" s="109"/>
      <c r="M14" s="109"/>
      <c r="O14" s="109"/>
      <c r="P14" s="109"/>
      <c r="Q14" s="109"/>
      <c r="S14" s="109"/>
      <c r="T14" s="109"/>
      <c r="U14" s="109"/>
      <c r="V14" s="301"/>
      <c r="W14" s="301"/>
      <c r="X14" s="301"/>
      <c r="Y14" s="301"/>
      <c r="Z14" s="302"/>
      <c r="AA14" s="302"/>
      <c r="AB14" s="277"/>
      <c r="AC14" s="302"/>
      <c r="AD14" s="302"/>
      <c r="AE14" s="302"/>
      <c r="AG14" s="109"/>
      <c r="AH14" s="109"/>
      <c r="AI14" s="581"/>
      <c r="AJ14" s="581"/>
      <c r="AK14" s="581"/>
      <c r="AL14" s="589">
        <v>2000</v>
      </c>
      <c r="AM14" s="581"/>
      <c r="AN14" s="581"/>
      <c r="AO14" s="581"/>
      <c r="AP14" s="581"/>
      <c r="AQ14" s="581"/>
      <c r="AR14" s="581"/>
      <c r="AS14" s="278">
        <f>SUM(AG14:AR14)</f>
        <v>2000</v>
      </c>
    </row>
    <row r="15" spans="1:45" customFormat="1" ht="15" customHeight="1" x14ac:dyDescent="0.2">
      <c r="A15" s="587" t="s">
        <v>452</v>
      </c>
      <c r="B15" s="591" t="s">
        <v>308</v>
      </c>
      <c r="C15" s="39">
        <f t="shared" si="2"/>
        <v>1</v>
      </c>
      <c r="D15" s="106" t="s">
        <v>443</v>
      </c>
      <c r="E15" s="109"/>
      <c r="F15" s="109"/>
      <c r="G15" s="109"/>
      <c r="H15" s="108"/>
      <c r="I15" s="108"/>
      <c r="J15" s="108"/>
      <c r="K15" s="108"/>
      <c r="L15" s="109"/>
      <c r="M15" s="109"/>
      <c r="O15" s="109"/>
      <c r="P15" s="109"/>
      <c r="Q15" s="109"/>
      <c r="S15" s="109"/>
      <c r="T15" s="109"/>
      <c r="U15" s="109"/>
      <c r="V15" s="301"/>
      <c r="W15" s="301"/>
      <c r="X15" s="301"/>
      <c r="Y15" s="301"/>
      <c r="Z15" s="302"/>
      <c r="AA15" s="302"/>
      <c r="AB15" s="277"/>
      <c r="AC15" s="302"/>
      <c r="AD15" s="302"/>
      <c r="AE15" s="302"/>
      <c r="AG15" s="109"/>
      <c r="AH15" s="109"/>
      <c r="AI15" s="581"/>
      <c r="AJ15" s="581"/>
      <c r="AK15" s="581"/>
      <c r="AL15" s="581"/>
      <c r="AM15" s="589">
        <v>2500</v>
      </c>
      <c r="AN15" s="589">
        <f>10035+125*35</f>
        <v>14410</v>
      </c>
      <c r="AO15" s="589">
        <v>2500</v>
      </c>
      <c r="AP15" s="589">
        <v>2500</v>
      </c>
      <c r="AQ15" s="589">
        <v>7500</v>
      </c>
      <c r="AR15" s="589">
        <v>7500</v>
      </c>
      <c r="AS15" s="278">
        <f t="shared" si="1"/>
        <v>36910</v>
      </c>
    </row>
    <row r="16" spans="1:45" customFormat="1" ht="15" customHeight="1" x14ac:dyDescent="0.2">
      <c r="A16" s="587" t="s">
        <v>453</v>
      </c>
      <c r="B16" s="591" t="s">
        <v>308</v>
      </c>
      <c r="C16" s="39">
        <f>IF(B16="L1",1,IF(B16="L2",0.75,IF(B16="L3",0.5,IF(B16="L4",0.25,0))))</f>
        <v>1</v>
      </c>
      <c r="D16" s="106" t="s">
        <v>443</v>
      </c>
      <c r="E16" s="109"/>
      <c r="F16" s="109"/>
      <c r="G16" s="109"/>
      <c r="H16" s="108"/>
      <c r="I16" s="108"/>
      <c r="J16" s="108"/>
      <c r="K16" s="108"/>
      <c r="L16" s="109"/>
      <c r="M16" s="109"/>
      <c r="O16" s="109"/>
      <c r="P16" s="109"/>
      <c r="Q16" s="109"/>
      <c r="S16" s="109"/>
      <c r="T16" s="109"/>
      <c r="U16" s="109"/>
      <c r="V16" s="301"/>
      <c r="W16" s="301"/>
      <c r="X16" s="301"/>
      <c r="Y16" s="301"/>
      <c r="Z16" s="302"/>
      <c r="AA16" s="302"/>
      <c r="AB16" s="277"/>
      <c r="AC16" s="302"/>
      <c r="AD16" s="302"/>
      <c r="AE16" s="302"/>
      <c r="AG16" s="109"/>
      <c r="AH16" s="109"/>
      <c r="AI16" s="581"/>
      <c r="AJ16" s="581"/>
      <c r="AK16" s="581"/>
      <c r="AL16" s="581"/>
      <c r="AM16" s="581"/>
      <c r="AN16" s="581"/>
      <c r="AO16" s="581"/>
      <c r="AP16" s="581"/>
      <c r="AQ16" s="581"/>
      <c r="AR16" s="581"/>
      <c r="AS16" s="278">
        <f t="shared" ref="AS16" si="3">SUM(AG16:AR16)</f>
        <v>0</v>
      </c>
    </row>
    <row r="17" spans="1:46" customFormat="1" ht="15" customHeight="1" x14ac:dyDescent="0.2">
      <c r="A17" s="587" t="s">
        <v>454</v>
      </c>
      <c r="B17" s="591" t="s">
        <v>308</v>
      </c>
      <c r="C17" s="39">
        <f t="shared" ref="C17:C20" si="4">IF(B17="L1",1,IF(B17="L2",0.75,IF(B17="L3",0.5,IF(B17="L4",0.25,0))))</f>
        <v>1</v>
      </c>
      <c r="D17" s="106" t="s">
        <v>443</v>
      </c>
      <c r="E17" s="109"/>
      <c r="F17" s="109"/>
      <c r="G17" s="109"/>
      <c r="H17" s="108"/>
      <c r="I17" s="108"/>
      <c r="J17" s="108"/>
      <c r="K17" s="108"/>
      <c r="L17" s="109"/>
      <c r="M17" s="109"/>
      <c r="O17" s="109"/>
      <c r="P17" s="109"/>
      <c r="Q17" s="109"/>
      <c r="S17" s="109"/>
      <c r="T17" s="109"/>
      <c r="U17" s="109"/>
      <c r="V17" s="301"/>
      <c r="W17" s="301"/>
      <c r="X17" s="301"/>
      <c r="Y17" s="301"/>
      <c r="Z17" s="302"/>
      <c r="AA17" s="302"/>
      <c r="AB17" s="277"/>
      <c r="AC17" s="302"/>
      <c r="AD17" s="302"/>
      <c r="AE17" s="302"/>
      <c r="AG17" s="109"/>
      <c r="AH17" s="109"/>
      <c r="AI17" s="581"/>
      <c r="AJ17" s="581"/>
      <c r="AK17" s="581"/>
      <c r="AL17" s="581"/>
      <c r="AM17" s="581"/>
      <c r="AN17" s="301"/>
      <c r="AO17" s="601">
        <v>2500</v>
      </c>
      <c r="AP17" s="601">
        <v>7500</v>
      </c>
      <c r="AQ17" s="581"/>
      <c r="AR17" s="581"/>
      <c r="AS17" s="278">
        <f>SUM(AG17:AR17)</f>
        <v>10000</v>
      </c>
    </row>
    <row r="18" spans="1:46" customFormat="1" ht="15" customHeight="1" x14ac:dyDescent="0.2">
      <c r="A18" s="587" t="s">
        <v>455</v>
      </c>
      <c r="B18" s="591" t="s">
        <v>308</v>
      </c>
      <c r="C18" s="39">
        <f t="shared" si="4"/>
        <v>1</v>
      </c>
      <c r="D18" s="106" t="s">
        <v>443</v>
      </c>
      <c r="E18" s="109"/>
      <c r="F18" s="109"/>
      <c r="G18" s="109"/>
      <c r="H18" s="108"/>
      <c r="I18" s="108"/>
      <c r="J18" s="108"/>
      <c r="K18" s="108"/>
      <c r="L18" s="109"/>
      <c r="M18" s="109"/>
      <c r="O18" s="109"/>
      <c r="P18" s="109"/>
      <c r="Q18" s="109"/>
      <c r="S18" s="109"/>
      <c r="T18" s="109"/>
      <c r="U18" s="109"/>
      <c r="V18" s="301"/>
      <c r="W18" s="301"/>
      <c r="X18" s="301"/>
      <c r="Y18" s="301"/>
      <c r="Z18" s="302"/>
      <c r="AA18" s="302"/>
      <c r="AB18" s="277"/>
      <c r="AC18" s="302"/>
      <c r="AD18" s="302"/>
      <c r="AE18" s="302"/>
      <c r="AG18" s="109"/>
      <c r="AH18" s="109"/>
      <c r="AI18" s="581"/>
      <c r="AJ18" s="581"/>
      <c r="AK18" s="581"/>
      <c r="AL18" s="581"/>
      <c r="AM18" s="581"/>
      <c r="AN18" s="301"/>
      <c r="AO18" s="601">
        <f>12800/2</f>
        <v>6400</v>
      </c>
      <c r="AP18" s="601">
        <f>80*80</f>
        <v>6400</v>
      </c>
      <c r="AQ18" s="601">
        <f>(160+80)*80 + 8800-6400</f>
        <v>21600</v>
      </c>
      <c r="AR18" s="601">
        <v>22560</v>
      </c>
      <c r="AS18" s="278">
        <f>SUM(AG18:AR18)</f>
        <v>56960</v>
      </c>
    </row>
    <row r="19" spans="1:46" customFormat="1" ht="15" customHeight="1" x14ac:dyDescent="0.2">
      <c r="A19" s="587" t="s">
        <v>456</v>
      </c>
      <c r="B19" s="591" t="s">
        <v>308</v>
      </c>
      <c r="C19" s="39">
        <f t="shared" si="4"/>
        <v>1</v>
      </c>
      <c r="D19" s="106" t="s">
        <v>443</v>
      </c>
      <c r="E19" s="109"/>
      <c r="F19" s="109"/>
      <c r="G19" s="109"/>
      <c r="H19" s="108"/>
      <c r="I19" s="108"/>
      <c r="J19" s="108"/>
      <c r="K19" s="108"/>
      <c r="L19" s="109"/>
      <c r="M19" s="109"/>
      <c r="O19" s="109"/>
      <c r="P19" s="109"/>
      <c r="Q19" s="109"/>
      <c r="S19" s="109"/>
      <c r="T19" s="109"/>
      <c r="U19" s="109"/>
      <c r="V19" s="301"/>
      <c r="W19" s="301"/>
      <c r="X19" s="301"/>
      <c r="Y19" s="301"/>
      <c r="Z19" s="302"/>
      <c r="AA19" s="302"/>
      <c r="AB19" s="277"/>
      <c r="AC19" s="302"/>
      <c r="AD19" s="302"/>
      <c r="AE19" s="302"/>
      <c r="AG19" s="109"/>
      <c r="AH19" s="109"/>
      <c r="AI19" s="581"/>
      <c r="AJ19" s="581"/>
      <c r="AK19" s="581"/>
      <c r="AL19" s="581"/>
      <c r="AM19" s="581"/>
      <c r="AN19" s="301"/>
      <c r="AO19" s="301"/>
      <c r="AP19" s="301"/>
      <c r="AQ19" s="601">
        <v>10000</v>
      </c>
      <c r="AR19" s="581"/>
      <c r="AS19" s="278">
        <f>SUM(AG19:AR19)</f>
        <v>10000</v>
      </c>
    </row>
    <row r="20" spans="1:46" customFormat="1" ht="15" customHeight="1" x14ac:dyDescent="0.2">
      <c r="A20" s="587" t="s">
        <v>457</v>
      </c>
      <c r="B20" s="591" t="s">
        <v>308</v>
      </c>
      <c r="C20" s="39">
        <f t="shared" si="4"/>
        <v>1</v>
      </c>
      <c r="D20" s="106" t="s">
        <v>443</v>
      </c>
      <c r="E20" s="109"/>
      <c r="F20" s="109"/>
      <c r="G20" s="109"/>
      <c r="H20" s="108"/>
      <c r="I20" s="108"/>
      <c r="J20" s="108"/>
      <c r="K20" s="108"/>
      <c r="L20" s="109"/>
      <c r="M20" s="109"/>
      <c r="O20" s="109"/>
      <c r="P20" s="109"/>
      <c r="Q20" s="109"/>
      <c r="S20" s="109"/>
      <c r="T20" s="109"/>
      <c r="U20" s="109"/>
      <c r="V20" s="301"/>
      <c r="W20" s="301"/>
      <c r="X20" s="301"/>
      <c r="Y20" s="301"/>
      <c r="Z20" s="302"/>
      <c r="AA20" s="302"/>
      <c r="AB20" s="277"/>
      <c r="AC20" s="302"/>
      <c r="AD20" s="302"/>
      <c r="AE20" s="302"/>
      <c r="AG20" s="109"/>
      <c r="AH20" s="109"/>
      <c r="AI20" s="581"/>
      <c r="AJ20" s="581"/>
      <c r="AK20" s="581"/>
      <c r="AL20" s="581"/>
      <c r="AM20" s="581"/>
      <c r="AN20" s="301"/>
      <c r="AO20" s="581"/>
      <c r="AP20" s="581"/>
      <c r="AQ20" s="601">
        <v>7000</v>
      </c>
      <c r="AR20" s="601">
        <v>7000</v>
      </c>
      <c r="AS20" s="278">
        <f>SUM(AG20:AR20)</f>
        <v>14000</v>
      </c>
    </row>
    <row r="23" spans="1:46" customFormat="1" ht="15" customHeight="1" x14ac:dyDescent="0.2">
      <c r="A23" s="19"/>
      <c r="B23" s="107"/>
      <c r="C23" s="106"/>
      <c r="D23" s="106"/>
      <c r="E23" s="109"/>
      <c r="F23" s="109"/>
      <c r="G23" s="109"/>
      <c r="H23" s="108"/>
      <c r="I23" s="108"/>
      <c r="J23" s="108"/>
      <c r="K23" s="108"/>
      <c r="L23" s="109"/>
      <c r="M23" s="109"/>
      <c r="O23" s="109"/>
      <c r="P23" s="109"/>
      <c r="Q23" s="109"/>
      <c r="S23" s="109"/>
      <c r="T23" s="109"/>
      <c r="U23" s="109"/>
      <c r="V23" s="301"/>
      <c r="W23" s="301"/>
      <c r="X23" s="301"/>
      <c r="Y23" s="301"/>
      <c r="Z23" s="302"/>
      <c r="AA23" s="302"/>
      <c r="AB23" s="277"/>
      <c r="AC23" s="302"/>
      <c r="AD23" s="302"/>
      <c r="AE23" s="302"/>
      <c r="AG23" s="109"/>
      <c r="AH23" s="109"/>
      <c r="AI23" s="109"/>
      <c r="AJ23" s="301"/>
      <c r="AK23" s="301"/>
      <c r="AL23" s="301"/>
      <c r="AM23" s="301"/>
      <c r="AN23" s="302"/>
      <c r="AO23" s="302"/>
      <c r="AP23" s="277"/>
      <c r="AQ23" s="302"/>
      <c r="AR23" s="302"/>
      <c r="AS23" s="278"/>
    </row>
    <row r="24" spans="1:46" customFormat="1" ht="15" customHeight="1" x14ac:dyDescent="0.2">
      <c r="A24" s="115" t="s">
        <v>396</v>
      </c>
      <c r="B24" s="114"/>
      <c r="C24" s="114"/>
      <c r="D24" s="114"/>
      <c r="E24" s="63" t="e">
        <f>SUMIF(#REF!,"L1",#REF!)</f>
        <v>#REF!</v>
      </c>
      <c r="F24" s="63" t="e">
        <f>SUMIF(#REF!,"L1",#REF!)</f>
        <v>#REF!</v>
      </c>
      <c r="G24" s="63" t="e">
        <f>SUMIF(#REF!,"L1",#REF!)</f>
        <v>#REF!</v>
      </c>
      <c r="H24" s="63" t="e">
        <f>SUMIF(#REF!,"L1",#REF!)</f>
        <v>#REF!</v>
      </c>
      <c r="I24" s="63" t="e">
        <f>SUMIF(#REF!,"L1",#REF!)</f>
        <v>#REF!</v>
      </c>
      <c r="J24" s="63" t="e">
        <f>SUMIF(#REF!,"L1",#REF!)</f>
        <v>#REF!</v>
      </c>
      <c r="K24" s="63" t="e">
        <f>SUMIF(#REF!,"L1",#REF!)</f>
        <v>#REF!</v>
      </c>
      <c r="L24" s="63" t="e">
        <f>SUMIF(#REF!,"L1",#REF!)</f>
        <v>#REF!</v>
      </c>
      <c r="M24" s="63" t="e">
        <f>SUMIF(#REF!,"L1",#REF!)</f>
        <v>#REF!</v>
      </c>
      <c r="N24" s="63" t="e">
        <f>SUMIF(#REF!,"L1",#REF!)</f>
        <v>#REF!</v>
      </c>
      <c r="O24" s="63" t="e">
        <f>SUMIF(#REF!,"L1",#REF!)</f>
        <v>#REF!</v>
      </c>
      <c r="P24" s="63" t="e">
        <f>SUMIF(#REF!,"L1",#REF!)</f>
        <v>#REF!</v>
      </c>
      <c r="Q24" s="63" t="e">
        <f>SUMIF(#REF!,"L1",#REF!)</f>
        <v>#REF!</v>
      </c>
      <c r="S24" s="63" t="e">
        <f>SUMIF(#REF!,"L1",#REF!)</f>
        <v>#REF!</v>
      </c>
      <c r="T24" s="63" t="e">
        <f>SUMIF(#REF!,"L1",#REF!)</f>
        <v>#REF!</v>
      </c>
      <c r="U24" s="63" t="e">
        <f>SUMIF(#REF!,"L1",#REF!)</f>
        <v>#REF!</v>
      </c>
      <c r="V24" s="276" t="e">
        <f>SUMIF(#REF!,"L1",#REF!)</f>
        <v>#REF!</v>
      </c>
      <c r="W24" s="276" t="e">
        <f>SUMIF(#REF!,"L1",#REF!)</f>
        <v>#REF!</v>
      </c>
      <c r="X24" s="276" t="e">
        <f>SUMIF(#REF!,"L1",#REF!)</f>
        <v>#REF!</v>
      </c>
      <c r="Y24" s="276" t="e">
        <f>SUMIF(#REF!,"L1",#REF!)</f>
        <v>#REF!</v>
      </c>
      <c r="Z24" s="276" t="e">
        <f>SUMIF(#REF!,"L1",#REF!)</f>
        <v>#REF!</v>
      </c>
      <c r="AA24" s="276" t="e">
        <f>SUMIF(#REF!,"L1",#REF!)</f>
        <v>#REF!</v>
      </c>
      <c r="AB24" s="276" t="e">
        <f>SUMIF(#REF!,"L1",#REF!)</f>
        <v>#REF!</v>
      </c>
      <c r="AC24" s="276">
        <f>SUMIF($B6:$B23,"L1",AC6:AC23)</f>
        <v>0</v>
      </c>
      <c r="AD24" s="276">
        <f>SUMIF($B6:$B23,"L1",AD6:AD23)</f>
        <v>0</v>
      </c>
      <c r="AE24" s="276">
        <f>SUMIF($B6:$B23,"L1",AE6:AE23)</f>
        <v>0</v>
      </c>
      <c r="AG24" s="276">
        <f t="shared" ref="AG24:AS24" si="5">SUMIF($B6:$B23,"L1",AG6:AG23)</f>
        <v>0</v>
      </c>
      <c r="AH24" s="276">
        <f t="shared" si="5"/>
        <v>0</v>
      </c>
      <c r="AI24" s="276">
        <f t="shared" si="5"/>
        <v>32500</v>
      </c>
      <c r="AJ24" s="276">
        <f t="shared" si="5"/>
        <v>30000</v>
      </c>
      <c r="AK24" s="276">
        <f t="shared" si="5"/>
        <v>21625</v>
      </c>
      <c r="AL24" s="276">
        <f t="shared" si="5"/>
        <v>22375</v>
      </c>
      <c r="AM24" s="276">
        <f t="shared" si="5"/>
        <v>36440</v>
      </c>
      <c r="AN24" s="276">
        <f t="shared" si="5"/>
        <v>51560</v>
      </c>
      <c r="AO24" s="276">
        <f t="shared" si="5"/>
        <v>50950</v>
      </c>
      <c r="AP24" s="276">
        <f t="shared" si="5"/>
        <v>43650</v>
      </c>
      <c r="AQ24" s="276">
        <f t="shared" si="5"/>
        <v>101350</v>
      </c>
      <c r="AR24" s="276">
        <f t="shared" si="5"/>
        <v>69360</v>
      </c>
      <c r="AS24" s="276">
        <f t="shared" si="5"/>
        <v>459810</v>
      </c>
      <c r="AT24" s="92"/>
    </row>
    <row r="25" spans="1:46" customFormat="1" ht="15" customHeight="1" x14ac:dyDescent="0.2">
      <c r="A25" s="19" t="s">
        <v>397</v>
      </c>
      <c r="Q25" s="139" t="e">
        <f>SUM(#REF!)</f>
        <v>#REF!</v>
      </c>
      <c r="V25" s="277"/>
      <c r="W25" s="277"/>
      <c r="X25" s="277"/>
      <c r="Y25" s="277"/>
      <c r="Z25" s="277"/>
      <c r="AA25" s="277"/>
      <c r="AB25" s="277"/>
      <c r="AC25" s="277"/>
      <c r="AD25" s="277"/>
      <c r="AE25" s="304">
        <f>SUM(AE6:AE23)</f>
        <v>0</v>
      </c>
      <c r="AG25" s="304">
        <f t="shared" ref="AG25:AS25" si="6">SUM(AG6:AG23)</f>
        <v>0</v>
      </c>
      <c r="AH25" s="304">
        <f t="shared" si="6"/>
        <v>0</v>
      </c>
      <c r="AI25" s="304">
        <f t="shared" si="6"/>
        <v>32500</v>
      </c>
      <c r="AJ25" s="304">
        <f t="shared" si="6"/>
        <v>30000</v>
      </c>
      <c r="AK25" s="304">
        <f t="shared" si="6"/>
        <v>21625</v>
      </c>
      <c r="AL25" s="304">
        <f t="shared" si="6"/>
        <v>22375</v>
      </c>
      <c r="AM25" s="304">
        <f t="shared" si="6"/>
        <v>36440</v>
      </c>
      <c r="AN25" s="304">
        <f t="shared" si="6"/>
        <v>51560</v>
      </c>
      <c r="AO25" s="304">
        <f t="shared" si="6"/>
        <v>50950</v>
      </c>
      <c r="AP25" s="304">
        <f t="shared" si="6"/>
        <v>43650</v>
      </c>
      <c r="AQ25" s="304">
        <f t="shared" si="6"/>
        <v>101350</v>
      </c>
      <c r="AR25" s="304">
        <f>SUM(AR6:AR23)</f>
        <v>69360</v>
      </c>
      <c r="AS25" s="304">
        <f t="shared" si="6"/>
        <v>459810</v>
      </c>
    </row>
    <row r="26" spans="1:46" customFormat="1" ht="15" customHeight="1" thickBot="1" x14ac:dyDescent="0.25">
      <c r="A26" s="19"/>
      <c r="Q26" s="139"/>
      <c r="V26" s="277"/>
      <c r="W26" s="277"/>
      <c r="X26" s="277"/>
      <c r="Y26" s="277"/>
      <c r="Z26" s="277"/>
      <c r="AA26" s="277"/>
      <c r="AB26" s="277"/>
      <c r="AC26" s="277"/>
      <c r="AD26" s="277"/>
      <c r="AE26" s="304"/>
      <c r="AJ26" s="277"/>
      <c r="AK26" s="277"/>
      <c r="AL26" s="277" t="s">
        <v>389</v>
      </c>
      <c r="AM26" s="277"/>
      <c r="AN26" s="277"/>
      <c r="AO26" s="277"/>
      <c r="AP26" s="277"/>
      <c r="AQ26" s="277"/>
      <c r="AR26" s="277"/>
      <c r="AS26" s="304"/>
    </row>
    <row r="27" spans="1:46" ht="15" customHeight="1" thickBot="1" x14ac:dyDescent="0.25">
      <c r="A27" s="52" t="s">
        <v>458</v>
      </c>
      <c r="B27" s="53"/>
      <c r="C27" s="53"/>
      <c r="D27" s="53"/>
      <c r="E27" s="54">
        <f>SUM(E28:E31)</f>
        <v>0</v>
      </c>
      <c r="F27" s="54">
        <f t="shared" ref="F27:P27" si="7">SUM(F28:F31)</f>
        <v>0</v>
      </c>
      <c r="G27" s="54">
        <f t="shared" si="7"/>
        <v>0</v>
      </c>
      <c r="H27" s="54">
        <f t="shared" si="7"/>
        <v>0</v>
      </c>
      <c r="I27" s="54">
        <f t="shared" si="7"/>
        <v>0</v>
      </c>
      <c r="J27" s="54">
        <f t="shared" si="7"/>
        <v>0</v>
      </c>
      <c r="K27" s="54">
        <f t="shared" si="7"/>
        <v>0</v>
      </c>
      <c r="L27" s="54">
        <f t="shared" si="7"/>
        <v>0</v>
      </c>
      <c r="M27" s="54">
        <f t="shared" si="7"/>
        <v>0</v>
      </c>
      <c r="N27" s="54">
        <f t="shared" si="7"/>
        <v>0</v>
      </c>
      <c r="O27" s="54">
        <f t="shared" si="7"/>
        <v>0</v>
      </c>
      <c r="P27" s="54">
        <f t="shared" si="7"/>
        <v>0</v>
      </c>
      <c r="Q27" s="124" t="e">
        <f>SUMIF($A$5:$A26,"*Total*",Q$5:Q26)</f>
        <v>#REF!</v>
      </c>
      <c r="R27" s="92"/>
      <c r="S27" s="54">
        <f>SUM(S28:S31)</f>
        <v>0</v>
      </c>
      <c r="T27" s="54">
        <f t="shared" ref="T27:AE27" si="8">SUM(T28:T31)</f>
        <v>0</v>
      </c>
      <c r="U27" s="54">
        <f t="shared" si="8"/>
        <v>0</v>
      </c>
      <c r="V27" s="281">
        <f t="shared" si="8"/>
        <v>0</v>
      </c>
      <c r="W27" s="281">
        <f t="shared" si="8"/>
        <v>0</v>
      </c>
      <c r="X27" s="281">
        <f t="shared" si="8"/>
        <v>0</v>
      </c>
      <c r="Y27" s="281">
        <f t="shared" si="8"/>
        <v>0</v>
      </c>
      <c r="Z27" s="281">
        <f t="shared" si="8"/>
        <v>0</v>
      </c>
      <c r="AA27" s="281">
        <f t="shared" si="8"/>
        <v>0</v>
      </c>
      <c r="AB27" s="281">
        <f t="shared" si="8"/>
        <v>0</v>
      </c>
      <c r="AC27" s="281">
        <f t="shared" si="8"/>
        <v>0</v>
      </c>
      <c r="AD27" s="281">
        <f t="shared" si="8"/>
        <v>0</v>
      </c>
      <c r="AE27" s="282">
        <f t="shared" si="8"/>
        <v>0</v>
      </c>
      <c r="AG27" s="54">
        <f>SUM(AG28:AG31)</f>
        <v>0</v>
      </c>
      <c r="AH27" s="54">
        <f t="shared" ref="AH27:AR27" si="9">SUM(AH28:AH31)</f>
        <v>0</v>
      </c>
      <c r="AI27" s="54">
        <f>SUM(AI28:AI31)</f>
        <v>32500</v>
      </c>
      <c r="AJ27" s="281">
        <f t="shared" si="9"/>
        <v>30000</v>
      </c>
      <c r="AK27" s="281">
        <f t="shared" si="9"/>
        <v>21625</v>
      </c>
      <c r="AL27" s="281">
        <f t="shared" si="9"/>
        <v>22375</v>
      </c>
      <c r="AM27" s="281">
        <f t="shared" si="9"/>
        <v>36440</v>
      </c>
      <c r="AN27" s="281">
        <f t="shared" si="9"/>
        <v>51560</v>
      </c>
      <c r="AO27" s="281">
        <f t="shared" si="9"/>
        <v>50950</v>
      </c>
      <c r="AP27" s="281">
        <f t="shared" si="9"/>
        <v>43650</v>
      </c>
      <c r="AQ27" s="281">
        <f t="shared" si="9"/>
        <v>101350</v>
      </c>
      <c r="AR27" s="281">
        <f t="shared" si="9"/>
        <v>69360</v>
      </c>
      <c r="AS27" s="282">
        <f>SUM(AS28:AS31)</f>
        <v>459810</v>
      </c>
    </row>
    <row r="28" spans="1:46" ht="15" x14ac:dyDescent="0.2">
      <c r="A28" s="8" t="s">
        <v>324</v>
      </c>
      <c r="B28" s="41"/>
      <c r="C28" s="41"/>
      <c r="D28" s="41"/>
      <c r="E28" s="36">
        <f>SUMIF($B$5:$B26,"L1",E$5:E26)</f>
        <v>0</v>
      </c>
      <c r="F28" s="36">
        <f>SUMIF($B$5:$B26,"L1",F$5:F26)</f>
        <v>0</v>
      </c>
      <c r="G28" s="36">
        <f>SUMIF($B$5:$B26,"L1",G$5:G26)</f>
        <v>0</v>
      </c>
      <c r="H28" s="36">
        <f>SUMIF($B$5:$B26,"L1",H$5:H26)</f>
        <v>0</v>
      </c>
      <c r="I28" s="36">
        <f>SUMIF($B$5:$B26,"L1",I$5:I26)</f>
        <v>0</v>
      </c>
      <c r="J28" s="36">
        <f>SUMIF($B$5:$B26,"L1",J$5:J26)</f>
        <v>0</v>
      </c>
      <c r="K28" s="36">
        <f>SUMIF($B$5:$B26,"L1",K$5:K26)</f>
        <v>0</v>
      </c>
      <c r="L28" s="36">
        <f>SUMIF($B$5:$B26,"L1",L$5:L26)</f>
        <v>0</v>
      </c>
      <c r="M28" s="36">
        <f>SUMIF($B$5:$B26,"L1",M$5:M26)</f>
        <v>0</v>
      </c>
      <c r="N28" s="36">
        <f>SUMIF($B$5:$B26,"L1",N$5:N26)</f>
        <v>0</v>
      </c>
      <c r="O28" s="36">
        <f>SUMIF($B$5:$B26,"L1",O$5:O26)</f>
        <v>0</v>
      </c>
      <c r="P28" s="36">
        <f>SUMIF($B$5:$B26,"L1",P$5:P26)</f>
        <v>0</v>
      </c>
      <c r="Q28" s="123">
        <f>SUMIF($B$5:$B26,"L1",Q$5:Q26)</f>
        <v>0</v>
      </c>
      <c r="S28" s="36">
        <f>SUMIF($B$5:$B26,"L1",S$5:S26)</f>
        <v>0</v>
      </c>
      <c r="T28" s="36">
        <f>SUMIF($B$5:$B26,"L1",T$5:T26)</f>
        <v>0</v>
      </c>
      <c r="U28" s="36">
        <f>SUMIF($B$5:$B26,"L1",U$5:U26)</f>
        <v>0</v>
      </c>
      <c r="V28" s="275">
        <f>SUMIF($B$5:$B26,"L1",V$5:V26)</f>
        <v>0</v>
      </c>
      <c r="W28" s="275">
        <f>SUMIF($B$5:$B26,"L1",W$5:W26)</f>
        <v>0</v>
      </c>
      <c r="X28" s="275">
        <f>SUMIF($B$5:$B26,"L1",X$5:X26)</f>
        <v>0</v>
      </c>
      <c r="Y28" s="275">
        <f>SUMIF($B$5:$B26,"L1",Y$5:Y26)</f>
        <v>0</v>
      </c>
      <c r="Z28" s="275">
        <f>SUMIF($B$5:$B26,"L1",Z$5:Z26)</f>
        <v>0</v>
      </c>
      <c r="AA28" s="275">
        <f>SUMIF($B$5:$B26,"L1",AA$5:AA26)</f>
        <v>0</v>
      </c>
      <c r="AB28" s="275">
        <f>SUMIF($B$5:$B26,"L1",AB$5:AB26)</f>
        <v>0</v>
      </c>
      <c r="AC28" s="275">
        <f>SUMIF($B$5:$B26,"L1",AC$5:AC26)</f>
        <v>0</v>
      </c>
      <c r="AD28" s="275">
        <f>SUMIF($B$5:$B26,"L1",AD$5:AD26)</f>
        <v>0</v>
      </c>
      <c r="AE28" s="283">
        <f>SUMIF($B$5:$B26,"L1",AE$5:AE26)</f>
        <v>0</v>
      </c>
      <c r="AG28" s="36">
        <f>SUMIF($B$5:$B26,"L1",AG$5:AG26)</f>
        <v>0</v>
      </c>
      <c r="AH28" s="36">
        <f>SUMIF($B$5:$B26,"L1",AH$5:AH26)</f>
        <v>0</v>
      </c>
      <c r="AI28" s="36">
        <f>SUMIF($B$5:$B26,"L1",AI$5:AI26)</f>
        <v>32500</v>
      </c>
      <c r="AJ28" s="275">
        <f>SUMIF($B$5:$B26,"L1",AJ$5:AJ26)</f>
        <v>30000</v>
      </c>
      <c r="AK28" s="275">
        <f>SUMIF($B$5:$B26,"L1",AK$5:AK26)</f>
        <v>21625</v>
      </c>
      <c r="AL28" s="275">
        <f>SUMIF($B$5:$B26,"L1",AL$5:AL26)</f>
        <v>22375</v>
      </c>
      <c r="AM28" s="275">
        <f>SUMIF($B$5:$B26,"L1",AM$5:AM26)</f>
        <v>36440</v>
      </c>
      <c r="AN28" s="275">
        <f>SUMIF($B$5:$B26,"L1",AN$5:AN26)</f>
        <v>51560</v>
      </c>
      <c r="AO28" s="275">
        <f>SUMIF($B$5:$B26,"L1",AO$5:AO26)</f>
        <v>50950</v>
      </c>
      <c r="AP28" s="275">
        <f>SUMIF($B$5:$B26,"L1",AP$5:AP26)</f>
        <v>43650</v>
      </c>
      <c r="AQ28" s="275">
        <f>SUMIF($B$5:$B26,"L1",AQ$5:AQ26)</f>
        <v>101350</v>
      </c>
      <c r="AR28" s="275">
        <f>SUMIF($B$5:$B26,"L1",AR$5:AR26)</f>
        <v>69360</v>
      </c>
      <c r="AS28" s="283">
        <f>SUMIF($B$5:$B26,"L1",AS$5:AS26)</f>
        <v>459810</v>
      </c>
    </row>
    <row r="29" spans="1:46" ht="15" customHeight="1" x14ac:dyDescent="0.2">
      <c r="A29" s="8" t="s">
        <v>317</v>
      </c>
      <c r="B29" s="41"/>
      <c r="C29" s="41"/>
      <c r="D29" s="41"/>
      <c r="E29" s="36">
        <f>SUMIF($B$5:$B26,"L2",E$5:E26)</f>
        <v>0</v>
      </c>
      <c r="F29" s="36">
        <f>SUMIF($B$5:$B26,"L2",F$5:F26)</f>
        <v>0</v>
      </c>
      <c r="G29" s="36">
        <f>SUMIF($B$5:$B26,"L2",G$5:G26)</f>
        <v>0</v>
      </c>
      <c r="H29" s="36">
        <f>SUMIF($B$5:$B26,"L2",H$5:H26)</f>
        <v>0</v>
      </c>
      <c r="I29" s="36">
        <f>SUMIF($B$5:$B26,"L2",I$5:I26)</f>
        <v>0</v>
      </c>
      <c r="J29" s="36">
        <f>SUMIF($B$5:$B26,"L2",J$5:J26)</f>
        <v>0</v>
      </c>
      <c r="K29" s="36">
        <f>SUMIF($B$5:$B26,"L2",K$5:K26)</f>
        <v>0</v>
      </c>
      <c r="L29" s="36">
        <f>SUMIF($B$5:$B26,"L2",L$5:L26)</f>
        <v>0</v>
      </c>
      <c r="M29" s="36">
        <f>SUMIF($B$5:$B26,"L2",M$5:M26)</f>
        <v>0</v>
      </c>
      <c r="N29" s="36">
        <f>SUMIF($B$5:$B26,"L2",N$5:N26)</f>
        <v>0</v>
      </c>
      <c r="O29" s="36">
        <f>SUMIF($B$5:$B26,"L2",O$5:O26)</f>
        <v>0</v>
      </c>
      <c r="P29" s="36">
        <f>SUMIF($B$5:$B26,"L2",P$5:P26)</f>
        <v>0</v>
      </c>
      <c r="Q29" s="66">
        <f>SUMIF($B$5:$B26,"L2",Q$5:Q26)</f>
        <v>0</v>
      </c>
      <c r="S29" s="36">
        <f>SUMIF($B$5:$B26,"L2",S$5:S26)</f>
        <v>0</v>
      </c>
      <c r="T29" s="36">
        <f>SUMIF($B$5:$B26,"L2",T$5:T26)</f>
        <v>0</v>
      </c>
      <c r="U29" s="36">
        <f>SUMIF($B$5:$B26,"L2",U$5:U26)</f>
        <v>0</v>
      </c>
      <c r="V29" s="275">
        <f>SUMIF($B$5:$B26,"L2",V$5:V26)</f>
        <v>0</v>
      </c>
      <c r="W29" s="275">
        <f>SUMIF($B$5:$B26,"L2",W$5:W26)</f>
        <v>0</v>
      </c>
      <c r="X29" s="275">
        <f>SUMIF($B$5:$B26,"L2",X$5:X26)</f>
        <v>0</v>
      </c>
      <c r="Y29" s="275">
        <f>SUMIF($B$5:$B26,"L2",Y$5:Y26)</f>
        <v>0</v>
      </c>
      <c r="Z29" s="275">
        <f>SUMIF($B$5:$B26,"L2",Z$5:Z26)</f>
        <v>0</v>
      </c>
      <c r="AA29" s="275">
        <f>SUMIF($B$5:$B26,"L2",AA$5:AA26)</f>
        <v>0</v>
      </c>
      <c r="AB29" s="275">
        <f>SUMIF($B$5:$B26,"L2",AB$5:AB26)</f>
        <v>0</v>
      </c>
      <c r="AC29" s="275">
        <f>SUMIF($B$5:$B26,"L2",AC$5:AC26)</f>
        <v>0</v>
      </c>
      <c r="AD29" s="275">
        <f>SUMIF($B$5:$B26,"L2",AD$5:AD26)</f>
        <v>0</v>
      </c>
      <c r="AE29" s="283">
        <f>SUMIF($B$5:$B26,"L2",AE$5:AE26)</f>
        <v>0</v>
      </c>
      <c r="AG29" s="36">
        <f>SUMIF($B$5:$B26,"L2",AG$5:AG26)</f>
        <v>0</v>
      </c>
      <c r="AH29" s="36">
        <f>SUMIF($B$5:$B26,"L2",AH$5:AH26)</f>
        <v>0</v>
      </c>
      <c r="AI29" s="36">
        <f>SUMIF($B$5:$B26,"L2",AI$5:AI26)</f>
        <v>0</v>
      </c>
      <c r="AJ29" s="275">
        <f>SUMIF($B$5:$B26,"L2",AJ$5:AJ26)</f>
        <v>0</v>
      </c>
      <c r="AK29" s="275">
        <f>SUMIF($B$5:$B26,"L2",AK$5:AK26)</f>
        <v>0</v>
      </c>
      <c r="AL29" s="275">
        <f>SUMIF($B$5:$B26,"L2",AL$5:AL26)</f>
        <v>0</v>
      </c>
      <c r="AM29" s="275">
        <f>SUMIF($B$5:$B26,"L2",AM$5:AM26)</f>
        <v>0</v>
      </c>
      <c r="AN29" s="275">
        <f>SUMIF($B$5:$B26,"L2",AN$5:AN26)</f>
        <v>0</v>
      </c>
      <c r="AO29" s="275">
        <f>SUMIF($B$5:$B26,"L2",AO$5:AO26)</f>
        <v>0</v>
      </c>
      <c r="AP29" s="275">
        <f>SUMIF($B$5:$B26,"L2",AP$5:AP26)</f>
        <v>0</v>
      </c>
      <c r="AQ29" s="275">
        <f>SUMIF($B$5:$B26,"L2",AQ$5:AQ26)</f>
        <v>0</v>
      </c>
      <c r="AR29" s="275">
        <f>SUMIF($B$5:$B26,"L2",AR$5:AR26)</f>
        <v>0</v>
      </c>
      <c r="AS29" s="283">
        <f>SUMIF($B$5:$B26,"L2",AS$5:AS26)</f>
        <v>0</v>
      </c>
    </row>
    <row r="30" spans="1:46" ht="15" x14ac:dyDescent="0.2">
      <c r="A30" s="8" t="s">
        <v>311</v>
      </c>
      <c r="B30" s="41"/>
      <c r="C30" s="41"/>
      <c r="D30" s="41"/>
      <c r="E30" s="36">
        <f>SUMIF($B$5:$B26,"L3",E$5:E26)</f>
        <v>0</v>
      </c>
      <c r="F30" s="36">
        <f>SUMIF($B$5:$B26,"L3",F$5:F26)</f>
        <v>0</v>
      </c>
      <c r="G30" s="36">
        <f>SUMIF($B$5:$B26,"L3",G$5:G26)</f>
        <v>0</v>
      </c>
      <c r="H30" s="36">
        <f>SUMIF($B$5:$B26,"L3",H$5:H26)</f>
        <v>0</v>
      </c>
      <c r="I30" s="36">
        <f>SUMIF($B$5:$B26,"L3",I$5:I26)</f>
        <v>0</v>
      </c>
      <c r="J30" s="36">
        <f>SUMIF($B$5:$B26,"L3",J$5:J26)</f>
        <v>0</v>
      </c>
      <c r="K30" s="36">
        <f>SUMIF($B$5:$B26,"L3",K$5:K26)</f>
        <v>0</v>
      </c>
      <c r="L30" s="36">
        <f>SUMIF($B$5:$B26,"L3",L$5:L26)</f>
        <v>0</v>
      </c>
      <c r="M30" s="36">
        <f>SUMIF($B$5:$B26,"L3",M$5:M26)</f>
        <v>0</v>
      </c>
      <c r="N30" s="36">
        <f>SUMIF($B$5:$B26,"L3",N$5:N26)</f>
        <v>0</v>
      </c>
      <c r="O30" s="36">
        <f>SUMIF($B$5:$B26,"L3",O$5:O26)</f>
        <v>0</v>
      </c>
      <c r="P30" s="36">
        <f>SUMIF($B$5:$B26,"L3",P$5:P26)</f>
        <v>0</v>
      </c>
      <c r="Q30" s="66">
        <f>SUMIF($B$5:$B26,"L3",Q$5:Q26)</f>
        <v>0</v>
      </c>
      <c r="S30" s="36">
        <f>SUMIF($B$5:$B26,"L3",S$5:S26)</f>
        <v>0</v>
      </c>
      <c r="T30" s="36">
        <f>SUMIF($B$5:$B26,"L3",T$5:T26)</f>
        <v>0</v>
      </c>
      <c r="U30" s="36">
        <f>SUMIF($B$5:$B26,"L3",U$5:U26)</f>
        <v>0</v>
      </c>
      <c r="V30" s="275">
        <f>SUMIF($B$5:$B26,"L3",V$5:V26)</f>
        <v>0</v>
      </c>
      <c r="W30" s="275">
        <f>SUMIF($B$5:$B26,"L3",W$5:W26)</f>
        <v>0</v>
      </c>
      <c r="X30" s="275">
        <f>SUMIF($B$5:$B26,"L3",X$5:X26)</f>
        <v>0</v>
      </c>
      <c r="Y30" s="275">
        <f>SUMIF($B$5:$B26,"L3",Y$5:Y26)</f>
        <v>0</v>
      </c>
      <c r="Z30" s="275">
        <f>SUMIF($B$5:$B26,"L3",Z$5:Z26)</f>
        <v>0</v>
      </c>
      <c r="AA30" s="275">
        <f>SUMIF($B$5:$B26,"L3",AA$5:AA26)</f>
        <v>0</v>
      </c>
      <c r="AB30" s="275">
        <f>SUMIF($B$5:$B26,"L3",AB$5:AB26)</f>
        <v>0</v>
      </c>
      <c r="AC30" s="275">
        <f>SUMIF($B$5:$B26,"L3",AC$5:AC26)</f>
        <v>0</v>
      </c>
      <c r="AD30" s="275">
        <f>SUMIF($B$5:$B26,"L3",AD$5:AD26)</f>
        <v>0</v>
      </c>
      <c r="AE30" s="283">
        <f>SUMIF($B$5:$B26,"L3",AE$5:AE26)</f>
        <v>0</v>
      </c>
      <c r="AG30" s="36">
        <f>SUMIF($B$5:$B26,"L3",AG$5:AG26)</f>
        <v>0</v>
      </c>
      <c r="AH30" s="36">
        <f>SUMIF($B$5:$B26,"L3",AH$5:AH26)</f>
        <v>0</v>
      </c>
      <c r="AI30" s="36">
        <f>SUMIF($B$5:$B26,"L3",AI$5:AI26)</f>
        <v>0</v>
      </c>
      <c r="AJ30" s="275">
        <f>SUMIF($B$5:$B26,"L3",AJ$5:AJ26)</f>
        <v>0</v>
      </c>
      <c r="AK30" s="275">
        <f>SUMIF($B$5:$B26,"L3",AK$5:AK26)</f>
        <v>0</v>
      </c>
      <c r="AL30" s="275">
        <f>SUMIF($B$5:$B26,"L3",AL$5:AL26)</f>
        <v>0</v>
      </c>
      <c r="AM30" s="275">
        <f>SUMIF($B$5:$B26,"L3",AM$5:AM26)</f>
        <v>0</v>
      </c>
      <c r="AN30" s="275">
        <f>SUMIF($B$5:$B26,"L3",AN$5:AN26)</f>
        <v>0</v>
      </c>
      <c r="AO30" s="275">
        <f>SUMIF($B$5:$B26,"L3",AO$5:AO26)</f>
        <v>0</v>
      </c>
      <c r="AP30" s="275">
        <f>SUMIF($B$5:$B26,"L3",AP$5:AP26)</f>
        <v>0</v>
      </c>
      <c r="AQ30" s="275">
        <f>SUMIF($B$5:$B26,"L3",AQ$5:AQ26)</f>
        <v>0</v>
      </c>
      <c r="AR30" s="275">
        <f>SUMIF($B$5:$B26,"L3",AR$5:AR26)</f>
        <v>0</v>
      </c>
      <c r="AS30" s="283">
        <f>SUMIF($B$5:$B26,"L3",AS$5:AS26)</f>
        <v>0</v>
      </c>
    </row>
    <row r="31" spans="1:46" ht="15" x14ac:dyDescent="0.2">
      <c r="A31" s="8" t="s">
        <v>312</v>
      </c>
      <c r="B31" s="41"/>
      <c r="C31" s="41"/>
      <c r="D31" s="41"/>
      <c r="E31" s="36">
        <f>SUMIF($B$5:$B26,"L4",E$5:E26)</f>
        <v>0</v>
      </c>
      <c r="F31" s="36">
        <f>SUMIF($B$5:$B26,"L4",F$5:F26)</f>
        <v>0</v>
      </c>
      <c r="G31" s="36">
        <f>SUMIF($B$5:$B26,"L4",G$5:G26)</f>
        <v>0</v>
      </c>
      <c r="H31" s="36">
        <f>SUMIF($B$5:$B26,"L4",H$5:H26)</f>
        <v>0</v>
      </c>
      <c r="I31" s="36">
        <f>SUMIF($B$5:$B26,"L4",I$5:I26)</f>
        <v>0</v>
      </c>
      <c r="J31" s="36">
        <f>SUMIF($B$5:$B26,"L4",J$5:J26)</f>
        <v>0</v>
      </c>
      <c r="K31" s="36">
        <f>SUMIF($B$5:$B26,"L4",K$5:K26)</f>
        <v>0</v>
      </c>
      <c r="L31" s="36">
        <f>SUMIF($B$5:$B26,"L4",L$5:L26)</f>
        <v>0</v>
      </c>
      <c r="M31" s="36">
        <f>SUMIF($B$5:$B26,"L4",M$5:M26)</f>
        <v>0</v>
      </c>
      <c r="N31" s="36">
        <f>SUMIF($B$5:$B26,"L4",N$5:N26)</f>
        <v>0</v>
      </c>
      <c r="O31" s="36">
        <f>SUMIF($B$5:$B26,"L4",O$5:O26)</f>
        <v>0</v>
      </c>
      <c r="P31" s="36">
        <f>SUMIF($B$5:$B26,"L4",P$5:P26)</f>
        <v>0</v>
      </c>
      <c r="Q31" s="66">
        <f>SUMIF($B$5:$B26,"L4",Q$5:Q26)</f>
        <v>0</v>
      </c>
      <c r="S31" s="36">
        <f>SUMIF($B$5:$B26,"L4",S$5:S26)</f>
        <v>0</v>
      </c>
      <c r="T31" s="36">
        <f>SUMIF($B$5:$B26,"L4",T$5:T26)</f>
        <v>0</v>
      </c>
      <c r="U31" s="36">
        <f>SUMIF($B$5:$B26,"L4",U$5:U26)</f>
        <v>0</v>
      </c>
      <c r="V31" s="275">
        <f>SUMIF($B$5:$B26,"L4",V$5:V26)</f>
        <v>0</v>
      </c>
      <c r="W31" s="275">
        <f>SUMIF($B$5:$B26,"L4",W$5:W26)</f>
        <v>0</v>
      </c>
      <c r="X31" s="275">
        <f>SUMIF($B$5:$B26,"L4",X$5:X26)</f>
        <v>0</v>
      </c>
      <c r="Y31" s="275">
        <f>SUMIF($B$5:$B26,"L4",Y$5:Y26)</f>
        <v>0</v>
      </c>
      <c r="Z31" s="275">
        <f>SUMIF($B$5:$B26,"L4",Z$5:Z26)</f>
        <v>0</v>
      </c>
      <c r="AA31" s="275">
        <f>SUMIF($B$5:$B26,"L4",AA$5:AA26)</f>
        <v>0</v>
      </c>
      <c r="AB31" s="275">
        <f>SUMIF($B$5:$B26,"L4",AB$5:AB26)</f>
        <v>0</v>
      </c>
      <c r="AC31" s="275">
        <f>SUMIF($B$5:$B26,"L4",AC$5:AC26)</f>
        <v>0</v>
      </c>
      <c r="AD31" s="275">
        <f>SUMIF($B$5:$B26,"L4",AD$5:AD26)</f>
        <v>0</v>
      </c>
      <c r="AE31" s="283">
        <f>SUMIF($B$5:$B26,"L4",AE$5:AE26)</f>
        <v>0</v>
      </c>
      <c r="AG31" s="36">
        <f>SUMIF($B$5:$B26,"L4",AG$5:AG26)</f>
        <v>0</v>
      </c>
      <c r="AH31" s="36">
        <f>SUMIF($B$5:$B26,"L4",AH$5:AH26)</f>
        <v>0</v>
      </c>
      <c r="AI31" s="36">
        <f>SUMIF($B$5:$B26,"L4",AI$5:AI26)</f>
        <v>0</v>
      </c>
      <c r="AJ31" s="275">
        <f>SUMIF($B$5:$B26,"L4",AJ$5:AJ26)</f>
        <v>0</v>
      </c>
      <c r="AK31" s="275">
        <f>SUMIF($B$5:$B26,"L4",AK$5:AK26)</f>
        <v>0</v>
      </c>
      <c r="AL31" s="275">
        <f>SUMIF($B$5:$B26,"L4",AL$5:AL26)</f>
        <v>0</v>
      </c>
      <c r="AM31" s="275">
        <f>SUMIF($B$5:$B26,"L4",AM$5:AM26)</f>
        <v>0</v>
      </c>
      <c r="AN31" s="275">
        <f>SUMIF($B$5:$B26,"L4",AN$5:AN26)</f>
        <v>0</v>
      </c>
      <c r="AO31" s="275">
        <f>SUMIF($B$5:$B26,"L4",AO$5:AO26)</f>
        <v>0</v>
      </c>
      <c r="AP31" s="275">
        <f>SUMIF($B$5:$B26,"L4",AP$5:AP26)</f>
        <v>0</v>
      </c>
      <c r="AQ31" s="275">
        <f>SUMIF($B$5:$B26,"L4",AQ$5:AQ26)</f>
        <v>0</v>
      </c>
      <c r="AR31" s="275">
        <f>SUMIF($B$5:$B26,"L4",AR$5:AR26)</f>
        <v>0</v>
      </c>
      <c r="AS31" s="283">
        <f>SUMIF($B$5:$B26,"L4",AS$5:AS26)</f>
        <v>0</v>
      </c>
    </row>
    <row r="32" spans="1:46" ht="15" customHeight="1" x14ac:dyDescent="0.2">
      <c r="A32" s="8" t="s">
        <v>325</v>
      </c>
      <c r="B32" s="41"/>
      <c r="C32" s="41"/>
      <c r="D32" s="41"/>
      <c r="E32" s="36">
        <f>SUM(E29:E31)</f>
        <v>0</v>
      </c>
      <c r="F32" s="36">
        <f t="shared" ref="F32:P32" si="10">SUM(F29:F31)</f>
        <v>0</v>
      </c>
      <c r="G32" s="36">
        <f t="shared" si="10"/>
        <v>0</v>
      </c>
      <c r="H32" s="36">
        <f t="shared" si="10"/>
        <v>0</v>
      </c>
      <c r="I32" s="36">
        <f t="shared" si="10"/>
        <v>0</v>
      </c>
      <c r="J32" s="36">
        <f t="shared" si="10"/>
        <v>0</v>
      </c>
      <c r="K32" s="36">
        <f t="shared" si="10"/>
        <v>0</v>
      </c>
      <c r="L32" s="36">
        <f t="shared" si="10"/>
        <v>0</v>
      </c>
      <c r="M32" s="36">
        <f t="shared" si="10"/>
        <v>0</v>
      </c>
      <c r="N32" s="36">
        <f t="shared" si="10"/>
        <v>0</v>
      </c>
      <c r="O32" s="36">
        <f t="shared" si="10"/>
        <v>0</v>
      </c>
      <c r="P32" s="36">
        <f t="shared" si="10"/>
        <v>0</v>
      </c>
      <c r="Q32" s="66">
        <f>SUM(Q29:Q31)</f>
        <v>0</v>
      </c>
      <c r="S32" s="36">
        <f>SUM(S29:S31)</f>
        <v>0</v>
      </c>
      <c r="T32" s="36">
        <f t="shared" ref="T32:AE32" si="11">SUM(T29:T31)</f>
        <v>0</v>
      </c>
      <c r="U32" s="36">
        <f t="shared" si="11"/>
        <v>0</v>
      </c>
      <c r="V32" s="275">
        <f t="shared" si="11"/>
        <v>0</v>
      </c>
      <c r="W32" s="275">
        <f t="shared" si="11"/>
        <v>0</v>
      </c>
      <c r="X32" s="275">
        <f t="shared" si="11"/>
        <v>0</v>
      </c>
      <c r="Y32" s="275">
        <f t="shared" si="11"/>
        <v>0</v>
      </c>
      <c r="Z32" s="275">
        <f t="shared" si="11"/>
        <v>0</v>
      </c>
      <c r="AA32" s="275">
        <f t="shared" si="11"/>
        <v>0</v>
      </c>
      <c r="AB32" s="275">
        <f t="shared" si="11"/>
        <v>0</v>
      </c>
      <c r="AC32" s="275">
        <f t="shared" si="11"/>
        <v>0</v>
      </c>
      <c r="AD32" s="275">
        <f t="shared" si="11"/>
        <v>0</v>
      </c>
      <c r="AE32" s="283">
        <f t="shared" si="11"/>
        <v>0</v>
      </c>
      <c r="AG32" s="36">
        <f>SUM(AG29:AG31)</f>
        <v>0</v>
      </c>
      <c r="AH32" s="36">
        <f t="shared" ref="AH32:AS32" si="12">SUM(AH29:AH31)</f>
        <v>0</v>
      </c>
      <c r="AI32" s="36">
        <f>SUM(AI29:AI31)</f>
        <v>0</v>
      </c>
      <c r="AJ32" s="275">
        <f t="shared" si="12"/>
        <v>0</v>
      </c>
      <c r="AK32" s="275">
        <f t="shared" si="12"/>
        <v>0</v>
      </c>
      <c r="AL32" s="275">
        <f t="shared" si="12"/>
        <v>0</v>
      </c>
      <c r="AM32" s="275">
        <f t="shared" si="12"/>
        <v>0</v>
      </c>
      <c r="AN32" s="275">
        <f>SUM(AN29:AN31)</f>
        <v>0</v>
      </c>
      <c r="AO32" s="275">
        <f t="shared" si="12"/>
        <v>0</v>
      </c>
      <c r="AP32" s="275">
        <f t="shared" si="12"/>
        <v>0</v>
      </c>
      <c r="AQ32" s="275">
        <f t="shared" si="12"/>
        <v>0</v>
      </c>
      <c r="AR32" s="275">
        <f t="shared" si="12"/>
        <v>0</v>
      </c>
      <c r="AS32" s="283">
        <f t="shared" si="12"/>
        <v>0</v>
      </c>
    </row>
    <row r="33" spans="1:45" ht="15" customHeight="1" x14ac:dyDescent="0.2">
      <c r="A33" s="56" t="s">
        <v>326</v>
      </c>
      <c r="B33" s="57"/>
      <c r="C33" s="57"/>
      <c r="D33" s="57"/>
      <c r="E33" s="58">
        <f>(E29*0.75) + (E30*0.5) + (E31*0.25)</f>
        <v>0</v>
      </c>
      <c r="F33" s="58">
        <f t="shared" ref="F33:Q33" si="13">(F29*0.75) + (F30*0.5) + (F31*0.25)</f>
        <v>0</v>
      </c>
      <c r="G33" s="58">
        <f t="shared" si="13"/>
        <v>0</v>
      </c>
      <c r="H33" s="58">
        <f t="shared" si="13"/>
        <v>0</v>
      </c>
      <c r="I33" s="58">
        <f t="shared" si="13"/>
        <v>0</v>
      </c>
      <c r="J33" s="58">
        <f t="shared" si="13"/>
        <v>0</v>
      </c>
      <c r="K33" s="58">
        <f t="shared" si="13"/>
        <v>0</v>
      </c>
      <c r="L33" s="58">
        <f t="shared" si="13"/>
        <v>0</v>
      </c>
      <c r="M33" s="58">
        <f t="shared" si="13"/>
        <v>0</v>
      </c>
      <c r="N33" s="58">
        <f t="shared" si="13"/>
        <v>0</v>
      </c>
      <c r="O33" s="58">
        <f t="shared" si="13"/>
        <v>0</v>
      </c>
      <c r="P33" s="58">
        <f t="shared" si="13"/>
        <v>0</v>
      </c>
      <c r="Q33" s="67">
        <f t="shared" si="13"/>
        <v>0</v>
      </c>
      <c r="S33" s="58">
        <f>(S29*0.75) + (S30*0.5) + (S31*0.25)</f>
        <v>0</v>
      </c>
      <c r="T33" s="58">
        <f t="shared" ref="T33:AE33" si="14">(T29*0.75) + (T30*0.5) + (T31*0.25)</f>
        <v>0</v>
      </c>
      <c r="U33" s="58">
        <f t="shared" si="14"/>
        <v>0</v>
      </c>
      <c r="V33" s="284">
        <f t="shared" si="14"/>
        <v>0</v>
      </c>
      <c r="W33" s="284">
        <f t="shared" si="14"/>
        <v>0</v>
      </c>
      <c r="X33" s="284">
        <f t="shared" si="14"/>
        <v>0</v>
      </c>
      <c r="Y33" s="284">
        <f t="shared" si="14"/>
        <v>0</v>
      </c>
      <c r="Z33" s="284">
        <f t="shared" si="14"/>
        <v>0</v>
      </c>
      <c r="AA33" s="284">
        <f t="shared" si="14"/>
        <v>0</v>
      </c>
      <c r="AB33" s="284">
        <f t="shared" si="14"/>
        <v>0</v>
      </c>
      <c r="AC33" s="284">
        <f t="shared" si="14"/>
        <v>0</v>
      </c>
      <c r="AD33" s="284">
        <f t="shared" si="14"/>
        <v>0</v>
      </c>
      <c r="AE33" s="285">
        <f t="shared" si="14"/>
        <v>0</v>
      </c>
      <c r="AG33" s="58">
        <f>(AG29*0.75) + (AG30*0.5) + (AG31*0.25)</f>
        <v>0</v>
      </c>
      <c r="AH33" s="58">
        <f t="shared" ref="AH33:AR33" si="15">(AH29*0.75) + (AH30*0.5) + (AH31*0.25)</f>
        <v>0</v>
      </c>
      <c r="AI33" s="58">
        <f>(AI29*0.75) + (AI30*0.5) + (AI31*0.25)</f>
        <v>0</v>
      </c>
      <c r="AJ33" s="284">
        <f t="shared" si="15"/>
        <v>0</v>
      </c>
      <c r="AK33" s="284">
        <f t="shared" si="15"/>
        <v>0</v>
      </c>
      <c r="AL33" s="284">
        <f t="shared" si="15"/>
        <v>0</v>
      </c>
      <c r="AM33" s="284">
        <f t="shared" si="15"/>
        <v>0</v>
      </c>
      <c r="AN33" s="284">
        <f>(AN29*0.75) + (AN30*0.5) + (AN31*0.25)</f>
        <v>0</v>
      </c>
      <c r="AO33" s="284">
        <f t="shared" si="15"/>
        <v>0</v>
      </c>
      <c r="AP33" s="284">
        <f t="shared" si="15"/>
        <v>0</v>
      </c>
      <c r="AQ33" s="284">
        <f t="shared" si="15"/>
        <v>0</v>
      </c>
      <c r="AR33" s="284">
        <f t="shared" si="15"/>
        <v>0</v>
      </c>
      <c r="AS33" s="285">
        <f>(AS29*0.75) + (AS30*0.5) + (AS31*0.25)</f>
        <v>0</v>
      </c>
    </row>
    <row r="34" spans="1:45" ht="15" customHeight="1" x14ac:dyDescent="0.2">
      <c r="A34" s="8" t="s">
        <v>327</v>
      </c>
      <c r="B34" s="41"/>
      <c r="C34" s="41"/>
      <c r="D34" s="41"/>
      <c r="E34" s="36">
        <f>E28+E33</f>
        <v>0</v>
      </c>
      <c r="F34" s="36">
        <f t="shared" ref="F34:P34" si="16">F28+F33</f>
        <v>0</v>
      </c>
      <c r="G34" s="36">
        <f t="shared" si="16"/>
        <v>0</v>
      </c>
      <c r="H34" s="36">
        <f t="shared" si="16"/>
        <v>0</v>
      </c>
      <c r="I34" s="36">
        <f t="shared" si="16"/>
        <v>0</v>
      </c>
      <c r="J34" s="36">
        <f t="shared" si="16"/>
        <v>0</v>
      </c>
      <c r="K34" s="36">
        <f t="shared" si="16"/>
        <v>0</v>
      </c>
      <c r="L34" s="36">
        <f t="shared" si="16"/>
        <v>0</v>
      </c>
      <c r="M34" s="36">
        <f t="shared" si="16"/>
        <v>0</v>
      </c>
      <c r="N34" s="36">
        <f t="shared" si="16"/>
        <v>0</v>
      </c>
      <c r="O34" s="36">
        <f t="shared" si="16"/>
        <v>0</v>
      </c>
      <c r="P34" s="36">
        <f t="shared" si="16"/>
        <v>0</v>
      </c>
      <c r="Q34" s="66">
        <f>Q28+Q33</f>
        <v>0</v>
      </c>
      <c r="S34" s="36">
        <f>S28+S33</f>
        <v>0</v>
      </c>
      <c r="T34" s="36">
        <f t="shared" ref="T34:AE34" si="17">T28+T33</f>
        <v>0</v>
      </c>
      <c r="U34" s="36">
        <f t="shared" si="17"/>
        <v>0</v>
      </c>
      <c r="V34" s="275">
        <f t="shared" si="17"/>
        <v>0</v>
      </c>
      <c r="W34" s="275">
        <f t="shared" si="17"/>
        <v>0</v>
      </c>
      <c r="X34" s="275">
        <f t="shared" si="17"/>
        <v>0</v>
      </c>
      <c r="Y34" s="275">
        <f t="shared" si="17"/>
        <v>0</v>
      </c>
      <c r="Z34" s="275">
        <f t="shared" si="17"/>
        <v>0</v>
      </c>
      <c r="AA34" s="275">
        <f t="shared" si="17"/>
        <v>0</v>
      </c>
      <c r="AB34" s="275">
        <f t="shared" si="17"/>
        <v>0</v>
      </c>
      <c r="AC34" s="275">
        <f t="shared" si="17"/>
        <v>0</v>
      </c>
      <c r="AD34" s="275">
        <f t="shared" si="17"/>
        <v>0</v>
      </c>
      <c r="AE34" s="283">
        <f t="shared" si="17"/>
        <v>0</v>
      </c>
      <c r="AG34" s="36">
        <f>AG28+AG33</f>
        <v>0</v>
      </c>
      <c r="AH34" s="36">
        <f t="shared" ref="AH34:AQ34" si="18">AH28+AH33</f>
        <v>0</v>
      </c>
      <c r="AI34" s="36">
        <f>AI28+AI33</f>
        <v>32500</v>
      </c>
      <c r="AJ34" s="275">
        <f t="shared" si="18"/>
        <v>30000</v>
      </c>
      <c r="AK34" s="275">
        <f t="shared" si="18"/>
        <v>21625</v>
      </c>
      <c r="AL34" s="275">
        <f t="shared" si="18"/>
        <v>22375</v>
      </c>
      <c r="AM34" s="275">
        <f t="shared" si="18"/>
        <v>36440</v>
      </c>
      <c r="AN34" s="275">
        <f>AN28+AN33</f>
        <v>51560</v>
      </c>
      <c r="AO34" s="275">
        <f t="shared" si="18"/>
        <v>50950</v>
      </c>
      <c r="AP34" s="275">
        <f t="shared" si="18"/>
        <v>43650</v>
      </c>
      <c r="AQ34" s="275">
        <f t="shared" si="18"/>
        <v>101350</v>
      </c>
      <c r="AR34" s="275">
        <f>AR28+AR33</f>
        <v>69360</v>
      </c>
      <c r="AS34" s="283">
        <f>AS28+AS33</f>
        <v>459810</v>
      </c>
    </row>
    <row r="35" spans="1:45" ht="15" customHeight="1" x14ac:dyDescent="0.2">
      <c r="A35" s="8"/>
      <c r="B35" s="41"/>
      <c r="C35" s="41"/>
      <c r="D35" s="41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66"/>
      <c r="S35" s="36"/>
      <c r="T35" s="36"/>
      <c r="U35" s="36"/>
      <c r="V35" s="275"/>
      <c r="W35" s="275"/>
      <c r="X35" s="275"/>
      <c r="Y35" s="275"/>
      <c r="Z35" s="275"/>
      <c r="AA35" s="275"/>
      <c r="AB35" s="275"/>
      <c r="AC35" s="275"/>
      <c r="AD35" s="275"/>
      <c r="AE35" s="283"/>
      <c r="AG35" s="36"/>
      <c r="AH35" s="36"/>
      <c r="AI35" s="294"/>
      <c r="AJ35" s="275"/>
      <c r="AK35" s="275"/>
      <c r="AL35" s="275"/>
      <c r="AM35" s="275"/>
      <c r="AN35" s="275"/>
      <c r="AO35" s="275"/>
      <c r="AP35" s="275"/>
      <c r="AQ35" s="275"/>
      <c r="AR35" s="275"/>
      <c r="AS35" s="283"/>
    </row>
    <row r="36" spans="1:45" ht="15" customHeight="1" x14ac:dyDescent="0.2">
      <c r="A36" s="56" t="s">
        <v>328</v>
      </c>
      <c r="B36" s="57"/>
      <c r="C36" s="57"/>
      <c r="D36" s="57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67"/>
      <c r="S36" s="58"/>
      <c r="T36" s="58"/>
      <c r="U36" s="58"/>
      <c r="V36" s="284"/>
      <c r="W36" s="284"/>
      <c r="X36" s="284"/>
      <c r="Y36" s="284"/>
      <c r="Z36" s="284"/>
      <c r="AA36" s="284"/>
      <c r="AB36" s="284"/>
      <c r="AC36" s="284"/>
      <c r="AD36" s="284"/>
      <c r="AE36" s="285"/>
      <c r="AG36" s="58"/>
      <c r="AH36" s="58"/>
      <c r="AI36" s="58"/>
      <c r="AJ36" s="284"/>
      <c r="AK36" s="284"/>
      <c r="AL36" s="284"/>
      <c r="AM36" s="284"/>
      <c r="AN36" s="284"/>
      <c r="AO36" s="284"/>
      <c r="AP36" s="284"/>
      <c r="AQ36" s="284"/>
      <c r="AR36" s="284"/>
      <c r="AS36" s="285"/>
    </row>
    <row r="37" spans="1:45" ht="15" customHeight="1" x14ac:dyDescent="0.2">
      <c r="A37" s="8" t="s">
        <v>301</v>
      </c>
      <c r="B37" s="41"/>
      <c r="C37" s="41"/>
      <c r="D37" s="41"/>
      <c r="E37" s="36">
        <f>SUMIF($D$5:$D26,"DS",E$5:E26)</f>
        <v>0</v>
      </c>
      <c r="F37" s="36">
        <f>SUMIF($D$5:$D26,"DS",F$5:F26)</f>
        <v>0</v>
      </c>
      <c r="G37" s="36">
        <f>SUMIF($D$5:$D26,"DS",G$5:G26)</f>
        <v>0</v>
      </c>
      <c r="H37" s="36">
        <f>SUMIF($D$5:$D26,"DS",H$5:H26)</f>
        <v>0</v>
      </c>
      <c r="I37" s="36">
        <f>SUMIF($D$5:$D26,"DS",I$5:I26)</f>
        <v>0</v>
      </c>
      <c r="J37" s="36">
        <f>SUMIF($D$5:$D26,"DS",J$5:J26)</f>
        <v>0</v>
      </c>
      <c r="K37" s="36">
        <f>SUMIF($D$5:$D26,"DS",K$5:K26)</f>
        <v>0</v>
      </c>
      <c r="L37" s="36">
        <f>SUMIF($D$5:$D26,"DS",L$5:L26)</f>
        <v>0</v>
      </c>
      <c r="M37" s="36">
        <f>SUMIF($D$5:$D26,"DS",M$5:M26)</f>
        <v>0</v>
      </c>
      <c r="N37" s="36">
        <f>SUMIF($D$5:$D26,"DS",N$5:N26)</f>
        <v>0</v>
      </c>
      <c r="O37" s="36">
        <f>SUMIF($D$5:$D26,"DS",O$5:O26)</f>
        <v>0</v>
      </c>
      <c r="P37" s="36">
        <f>SUMIF($D$5:$D26,"DS",P$5:P26)</f>
        <v>0</v>
      </c>
      <c r="Q37" s="259">
        <f>SUMIF($D$5:$D26,"DS",Q$5:Q26)</f>
        <v>0</v>
      </c>
      <c r="S37" s="36">
        <f>SUMIF($D$5:$D26,"DS",S$5:S26)</f>
        <v>0</v>
      </c>
      <c r="T37" s="36">
        <f>SUMIF($D$5:$D26,"DS",T$5:T26)</f>
        <v>0</v>
      </c>
      <c r="U37" s="36">
        <f>SUMIF($D$5:$D26,"DS",U$5:U26)</f>
        <v>0</v>
      </c>
      <c r="V37" s="275">
        <f>SUMIF($D$5:$D26,"DS",V$5:V26)</f>
        <v>0</v>
      </c>
      <c r="W37" s="275">
        <f>SUMIF($D$5:$D26,"DS",W$5:W26)</f>
        <v>0</v>
      </c>
      <c r="X37" s="275">
        <f>SUMIF($D$5:$D26,"DS",X$5:X26)</f>
        <v>0</v>
      </c>
      <c r="Y37" s="275">
        <f>SUMIF($D$5:$D26,"DS",Y$5:Y26)</f>
        <v>0</v>
      </c>
      <c r="Z37" s="275">
        <f>SUMIF($D$5:$D26,"DS",Z$5:Z26)</f>
        <v>0</v>
      </c>
      <c r="AA37" s="275">
        <f>SUMIF($D$5:$D26,"DS",AA$5:AA26)</f>
        <v>0</v>
      </c>
      <c r="AB37" s="275">
        <f>SUMIF($D$5:$D26,"DS",AB$5:AB26)</f>
        <v>0</v>
      </c>
      <c r="AC37" s="275">
        <f>SUMIF($D$5:$D26,"DS",AC$5:AC26)</f>
        <v>0</v>
      </c>
      <c r="AD37" s="275">
        <f>SUMIF($D$5:$D26,"DS",AD$5:AD26)</f>
        <v>0</v>
      </c>
      <c r="AE37" s="283">
        <f>SUMIF($D$5:$D26,"DS",AE$5:AE26)</f>
        <v>0</v>
      </c>
      <c r="AG37" s="36">
        <f>SUMIF($D$5:$D26,"DS",AG$5:AG26)</f>
        <v>0</v>
      </c>
      <c r="AH37" s="36">
        <f>SUMIF($D$5:$D26,"DS",AH$5:AH26)</f>
        <v>0</v>
      </c>
      <c r="AI37" s="36">
        <f>SUMIF($D$5:$D26,"DS",AI$5:AI26)</f>
        <v>0</v>
      </c>
      <c r="AJ37" s="275">
        <f>SUMIF($D$5:$D26,"DS",AJ$5:AJ26)</f>
        <v>0</v>
      </c>
      <c r="AK37" s="275">
        <f>SUMIF($D$5:$D26,"DS",AK$5:AK26)</f>
        <v>0</v>
      </c>
      <c r="AL37" s="275">
        <f>SUMIF($D$5:$D26,"DS",AL$5:AL26)</f>
        <v>0</v>
      </c>
      <c r="AM37" s="275">
        <f>SUMIF($D$5:$D26,"DS",AM$5:AM26)</f>
        <v>0</v>
      </c>
      <c r="AN37" s="275">
        <f>SUMIF($D$5:$D26,"DS",AN$5:AN26)</f>
        <v>0</v>
      </c>
      <c r="AO37" s="275">
        <f>SUMIF($D$5:$D26,"DS",AO$5:AO26)</f>
        <v>0</v>
      </c>
      <c r="AP37" s="275">
        <f>SUMIF($D$5:$D26,"DS",AP$5:AP26)</f>
        <v>0</v>
      </c>
      <c r="AQ37" s="275">
        <f>SUMIF($D$5:$D26,"DS",AQ$5:AQ26)</f>
        <v>0</v>
      </c>
      <c r="AR37" s="275">
        <f>SUMIF($D$5:$D26,"DS",AR$5:AR26)</f>
        <v>0</v>
      </c>
      <c r="AS37" s="283">
        <f>SUMIF($D$5:$D26,"DS",AS$5:AS26)</f>
        <v>0</v>
      </c>
    </row>
    <row r="38" spans="1:45" ht="15" customHeight="1" x14ac:dyDescent="0.2">
      <c r="A38" s="8" t="s">
        <v>329</v>
      </c>
      <c r="B38" s="41"/>
      <c r="C38" s="41"/>
      <c r="D38" s="41"/>
      <c r="E38" s="36">
        <f>SUMIF($D$5:$D26,"Adobe",E$5:E26)</f>
        <v>0</v>
      </c>
      <c r="F38" s="36">
        <f>SUMIF($D$5:$D26,"Adobe",F$5:F26)</f>
        <v>0</v>
      </c>
      <c r="G38" s="36">
        <f>SUMIF($D$5:$D26,"Adobe",G$5:G26)</f>
        <v>0</v>
      </c>
      <c r="H38" s="36">
        <f>SUMIF($D$5:$D26,"Adobe",H$5:H26)</f>
        <v>0</v>
      </c>
      <c r="I38" s="36">
        <f>SUMIF($D$5:$D26,"Adobe",I$5:I26)</f>
        <v>0</v>
      </c>
      <c r="J38" s="36">
        <f>SUMIF($D$5:$D26,"Adobe",J$5:J26)</f>
        <v>0</v>
      </c>
      <c r="K38" s="36">
        <f>SUMIF($D$5:$D26,"Adobe",K$5:K26)</f>
        <v>0</v>
      </c>
      <c r="L38" s="36">
        <f>SUMIF($D$5:$D26,"Adobe",L$5:L26)</f>
        <v>0</v>
      </c>
      <c r="M38" s="36">
        <f>SUMIF($D$5:$D26,"Adobe",M$5:M26)</f>
        <v>0</v>
      </c>
      <c r="N38" s="36">
        <f>SUMIF($D$5:$D26,"Adobe",N$5:N26)</f>
        <v>0</v>
      </c>
      <c r="O38" s="36">
        <f>SUMIF($D$5:$D26,"Adobe",O$5:O26)</f>
        <v>0</v>
      </c>
      <c r="P38" s="36">
        <f>SUMIF($D$5:$D26,"Adobe",P$5:P26)</f>
        <v>0</v>
      </c>
      <c r="Q38" s="66">
        <f>SUMIF($D$5:$D26,"Adobe",Q$5:Q26)</f>
        <v>0</v>
      </c>
      <c r="S38" s="36">
        <f>SUMIF($D$5:$D26,"Adobe",S$5:S26)</f>
        <v>0</v>
      </c>
      <c r="T38" s="36">
        <f>SUMIF($D$5:$D26,"Adobe",T$5:T26)</f>
        <v>0</v>
      </c>
      <c r="U38" s="36">
        <f>SUMIF($D$5:$D26,"Adobe",U$5:U26)</f>
        <v>0</v>
      </c>
      <c r="V38" s="275">
        <f>SUMIF($D$5:$D26,"Adobe",V$5:V26)</f>
        <v>0</v>
      </c>
      <c r="W38" s="275">
        <f>SUMIF($D$5:$D26,"Adobe",W$5:W26)</f>
        <v>0</v>
      </c>
      <c r="X38" s="275">
        <f>SUMIF($D$5:$D26,"Adobe",X$5:X26)</f>
        <v>0</v>
      </c>
      <c r="Y38" s="275">
        <f>SUMIF($D$5:$D26,"Adobe",Y$5:Y26)</f>
        <v>0</v>
      </c>
      <c r="Z38" s="275">
        <f>SUMIF($D$5:$D26,"Adobe",Z$5:Z26)</f>
        <v>0</v>
      </c>
      <c r="AA38" s="275">
        <f>SUMIF($D$5:$D26,"Adobe",AA$5:AA26)</f>
        <v>0</v>
      </c>
      <c r="AB38" s="275">
        <f>SUMIF($D$5:$D26,"Adobe",AB$5:AB26)</f>
        <v>0</v>
      </c>
      <c r="AC38" s="275">
        <f>SUMIF($D$5:$D26,"Adobe",AC$5:AC26)</f>
        <v>0</v>
      </c>
      <c r="AD38" s="275">
        <f>SUMIF($D$5:$D26,"Adobe",AD$5:AD26)</f>
        <v>0</v>
      </c>
      <c r="AE38" s="283">
        <f>SUMIF($D$5:$D26,"Adobe",AE$5:AE26)</f>
        <v>0</v>
      </c>
      <c r="AG38" s="36">
        <f>SUMIF($D$5:$D26,"Adobe",AG$5:AG26)</f>
        <v>0</v>
      </c>
      <c r="AH38" s="36">
        <f>SUMIF($D$5:$D26,"Adobe",AH$5:AH26)</f>
        <v>0</v>
      </c>
      <c r="AI38" s="36">
        <f>SUMIF($D$5:$D26,"Adobe",AI$5:AI26)</f>
        <v>0</v>
      </c>
      <c r="AJ38" s="275">
        <f>SUMIF($D$5:$D26,"Adobe",AJ$5:AJ26)</f>
        <v>0</v>
      </c>
      <c r="AK38" s="275">
        <f>SUMIF($D$5:$D26,"Adobe",AK$5:AK26)</f>
        <v>0</v>
      </c>
      <c r="AL38" s="275">
        <f>SUMIF($D$5:$D26,"Adobe",AL$5:AL26)</f>
        <v>0</v>
      </c>
      <c r="AM38" s="275">
        <f>SUMIF($D$5:$D26,"Adobe",AM$5:AM26)</f>
        <v>0</v>
      </c>
      <c r="AN38" s="275">
        <f>SUMIF($D$5:$D26,"Adobe",AN$5:AN26)</f>
        <v>0</v>
      </c>
      <c r="AO38" s="275">
        <f>SUMIF($D$5:$D26,"Adobe",AO$5:AO26)</f>
        <v>0</v>
      </c>
      <c r="AP38" s="275">
        <f>SUMIF($D$5:$D26,"Adobe",AP$5:AP26)</f>
        <v>0</v>
      </c>
      <c r="AQ38" s="275">
        <f>SUMIF($D$5:$D26,"Adobe",AQ$5:AQ26)</f>
        <v>0</v>
      </c>
      <c r="AR38" s="275">
        <f>SUMIF($D$5:$D26,"Adobe",AR$5:AR26)</f>
        <v>0</v>
      </c>
      <c r="AS38" s="283">
        <f>SUMIF($D$5:$D26,"Adobe",AS$5:AS26)</f>
        <v>0</v>
      </c>
    </row>
    <row r="39" spans="1:45" ht="15" customHeight="1" x14ac:dyDescent="0.2">
      <c r="A39" s="8" t="s">
        <v>299</v>
      </c>
      <c r="B39" s="41"/>
      <c r="C39" s="41"/>
      <c r="D39" s="41"/>
      <c r="E39" s="36">
        <f>SUMIF($D$5:$D26,"Tech",E$5:E26)</f>
        <v>0</v>
      </c>
      <c r="F39" s="36">
        <f>SUMIF($D$5:$D26,"Tech",F$5:F26)</f>
        <v>0</v>
      </c>
      <c r="G39" s="36">
        <f>SUMIF($D$5:$D26,"Tech",G$5:G26)</f>
        <v>0</v>
      </c>
      <c r="H39" s="36">
        <f>SUMIF($D$5:$D26,"Tech",H$5:H26)</f>
        <v>0</v>
      </c>
      <c r="I39" s="36">
        <f>SUMIF($D$5:$D26,"Tech",I$5:I26)</f>
        <v>0</v>
      </c>
      <c r="J39" s="36">
        <f>SUMIF($D$5:$D26,"Tech",J$5:J26)</f>
        <v>0</v>
      </c>
      <c r="K39" s="36">
        <f>SUMIF($D$5:$D26,"Tech",K$5:K26)</f>
        <v>0</v>
      </c>
      <c r="L39" s="36">
        <f>SUMIF($D$5:$D26,"Tech",L$5:L26)</f>
        <v>0</v>
      </c>
      <c r="M39" s="36">
        <f>SUMIF($D$5:$D26,"Tech",M$5:M26)</f>
        <v>0</v>
      </c>
      <c r="N39" s="36">
        <f>SUMIF($D$5:$D26,"Tech",N$5:N26)</f>
        <v>0</v>
      </c>
      <c r="O39" s="36">
        <f>SUMIF($D$5:$D26,"Tech",O$5:O26)</f>
        <v>0</v>
      </c>
      <c r="P39" s="36">
        <f>SUMIF($D$5:$D26,"Tech",P$5:P26)</f>
        <v>0</v>
      </c>
      <c r="Q39" s="66">
        <f>SUMIF($D$5:$D26,"Tech",Q$5:Q26)</f>
        <v>0</v>
      </c>
      <c r="S39" s="36">
        <f>SUMIF($D$5:$D26,"Tech",S$5:S26)</f>
        <v>0</v>
      </c>
      <c r="T39" s="36">
        <f>SUMIF($D$5:$D26,"Tech",T$5:T26)</f>
        <v>0</v>
      </c>
      <c r="U39" s="36">
        <f>SUMIF($D$5:$D26,"Tech",U$5:U26)</f>
        <v>0</v>
      </c>
      <c r="V39" s="275">
        <f>SUMIF($D$5:$D26,"Tech",V$5:V26)</f>
        <v>0</v>
      </c>
      <c r="W39" s="275">
        <f>SUMIF($D$5:$D26,"Tech",W$5:W26)</f>
        <v>0</v>
      </c>
      <c r="X39" s="275">
        <f>SUMIF($D$5:$D26,"Tech",X$5:X26)</f>
        <v>0</v>
      </c>
      <c r="Y39" s="275">
        <f>SUMIF($D$5:$D26,"Tech",Y$5:Y26)</f>
        <v>0</v>
      </c>
      <c r="Z39" s="275">
        <f>SUMIF($D$5:$D26,"Tech",Z$5:Z26)</f>
        <v>0</v>
      </c>
      <c r="AA39" s="275">
        <f>SUMIF($D$5:$D26,"Tech",AA$5:AA26)</f>
        <v>0</v>
      </c>
      <c r="AB39" s="275">
        <f>SUMIF($D$5:$D26,"Tech",AB$5:AB26)</f>
        <v>0</v>
      </c>
      <c r="AC39" s="275">
        <f>SUMIF($D$5:$D26,"Tech",AC$5:AC26)</f>
        <v>0</v>
      </c>
      <c r="AD39" s="275">
        <f>SUMIF($D$5:$D26,"Tech",AD$5:AD26)</f>
        <v>0</v>
      </c>
      <c r="AE39" s="283">
        <f>SUMIF($D$5:$D26,"Tech",AE$5:AE26)</f>
        <v>0</v>
      </c>
      <c r="AG39" s="36">
        <f>SUMIF($D$5:$D26,"Tech",AG$5:AG26)</f>
        <v>0</v>
      </c>
      <c r="AH39" s="36">
        <f>SUMIF($D$5:$D26,"Tech",AH$5:AH26)</f>
        <v>0</v>
      </c>
      <c r="AI39" s="36">
        <f>SUMIF($D$5:$D26,"Tech",AI$5:AI26)</f>
        <v>0</v>
      </c>
      <c r="AJ39" s="275">
        <f>SUMIF($D$5:$D26,"Tech",AJ$5:AJ26)</f>
        <v>0</v>
      </c>
      <c r="AK39" s="275">
        <f>SUMIF($D$5:$D26,"Tech",AK$5:AK26)</f>
        <v>0</v>
      </c>
      <c r="AL39" s="275">
        <f>SUMIF($D$5:$D26,"Tech",AL$5:AL26)</f>
        <v>0</v>
      </c>
      <c r="AM39" s="275">
        <f>SUMIF($D$5:$D26,"Tech",AM$5:AM26)</f>
        <v>0</v>
      </c>
      <c r="AN39" s="275">
        <f>SUMIF($D$5:$D26,"Tech",AN$5:AN26)</f>
        <v>0</v>
      </c>
      <c r="AO39" s="275">
        <f>SUMIF($D$5:$D26,"Tech",AO$5:AO26)</f>
        <v>0</v>
      </c>
      <c r="AP39" s="275">
        <f>SUMIF($D$5:$D26,"Tech",AP$5:AP26)</f>
        <v>0</v>
      </c>
      <c r="AQ39" s="275">
        <f>SUMIF($D$5:$D26,"Tech",AQ$5:AQ26)</f>
        <v>0</v>
      </c>
      <c r="AR39" s="275">
        <f>SUMIF($D$5:$D26,"Tech",AR$5:AR26)</f>
        <v>0</v>
      </c>
      <c r="AS39" s="283">
        <f>SUMIF($D$5:$D26,"Tech",AS$5:AS26)</f>
        <v>0</v>
      </c>
    </row>
    <row r="40" spans="1:45" ht="15" customHeight="1" x14ac:dyDescent="0.2">
      <c r="A40" s="256" t="s">
        <v>330</v>
      </c>
      <c r="B40" s="257"/>
      <c r="C40" s="257"/>
      <c r="D40" s="257"/>
      <c r="E40" s="258">
        <f>SUM(E37:E39)</f>
        <v>0</v>
      </c>
      <c r="F40" s="258">
        <f t="shared" ref="F40:P40" si="19">SUM(F37:F39)</f>
        <v>0</v>
      </c>
      <c r="G40" s="258">
        <f t="shared" si="19"/>
        <v>0</v>
      </c>
      <c r="H40" s="258">
        <f t="shared" si="19"/>
        <v>0</v>
      </c>
      <c r="I40" s="258">
        <f t="shared" si="19"/>
        <v>0</v>
      </c>
      <c r="J40" s="258">
        <f t="shared" si="19"/>
        <v>0</v>
      </c>
      <c r="K40" s="258">
        <f t="shared" si="19"/>
        <v>0</v>
      </c>
      <c r="L40" s="258">
        <f t="shared" si="19"/>
        <v>0</v>
      </c>
      <c r="M40" s="258">
        <f t="shared" si="19"/>
        <v>0</v>
      </c>
      <c r="N40" s="258">
        <f t="shared" si="19"/>
        <v>0</v>
      </c>
      <c r="O40" s="258">
        <f t="shared" si="19"/>
        <v>0</v>
      </c>
      <c r="P40" s="258">
        <f t="shared" si="19"/>
        <v>0</v>
      </c>
      <c r="Q40" s="259">
        <f>SUM(Q37:Q39)</f>
        <v>0</v>
      </c>
      <c r="S40" s="260">
        <f>SUM(S37:S39)</f>
        <v>0</v>
      </c>
      <c r="T40" s="260">
        <f t="shared" ref="T40:AE40" si="20">SUM(T37:T39)</f>
        <v>0</v>
      </c>
      <c r="U40" s="260">
        <f t="shared" si="20"/>
        <v>0</v>
      </c>
      <c r="V40" s="286">
        <f t="shared" si="20"/>
        <v>0</v>
      </c>
      <c r="W40" s="286">
        <f t="shared" si="20"/>
        <v>0</v>
      </c>
      <c r="X40" s="286">
        <f t="shared" si="20"/>
        <v>0</v>
      </c>
      <c r="Y40" s="286">
        <f t="shared" si="20"/>
        <v>0</v>
      </c>
      <c r="Z40" s="286">
        <f t="shared" si="20"/>
        <v>0</v>
      </c>
      <c r="AA40" s="286">
        <f t="shared" si="20"/>
        <v>0</v>
      </c>
      <c r="AB40" s="286">
        <f t="shared" si="20"/>
        <v>0</v>
      </c>
      <c r="AC40" s="286">
        <f t="shared" si="20"/>
        <v>0</v>
      </c>
      <c r="AD40" s="286">
        <f t="shared" si="20"/>
        <v>0</v>
      </c>
      <c r="AE40" s="287">
        <f t="shared" si="20"/>
        <v>0</v>
      </c>
      <c r="AG40" s="260">
        <f>SUM(AG37:AG39)</f>
        <v>0</v>
      </c>
      <c r="AH40" s="260">
        <f t="shared" ref="AH40:AS40" si="21">SUM(AH37:AH39)</f>
        <v>0</v>
      </c>
      <c r="AI40" s="260">
        <f t="shared" si="21"/>
        <v>0</v>
      </c>
      <c r="AJ40" s="286">
        <f t="shared" si="21"/>
        <v>0</v>
      </c>
      <c r="AK40" s="286">
        <f t="shared" si="21"/>
        <v>0</v>
      </c>
      <c r="AL40" s="286">
        <f t="shared" si="21"/>
        <v>0</v>
      </c>
      <c r="AM40" s="286">
        <f t="shared" si="21"/>
        <v>0</v>
      </c>
      <c r="AN40" s="286">
        <f t="shared" si="21"/>
        <v>0</v>
      </c>
      <c r="AO40" s="286">
        <f t="shared" si="21"/>
        <v>0</v>
      </c>
      <c r="AP40" s="286">
        <f t="shared" si="21"/>
        <v>0</v>
      </c>
      <c r="AQ40" s="286">
        <f t="shared" si="21"/>
        <v>0</v>
      </c>
      <c r="AR40" s="286">
        <f t="shared" si="21"/>
        <v>0</v>
      </c>
      <c r="AS40" s="287">
        <f t="shared" si="21"/>
        <v>0</v>
      </c>
    </row>
    <row r="41" spans="1:45" ht="15" customHeight="1" x14ac:dyDescent="0.2">
      <c r="A41" s="8"/>
      <c r="B41" s="41"/>
      <c r="C41" s="41"/>
      <c r="D41" s="41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66"/>
      <c r="S41" s="36"/>
      <c r="T41" s="36"/>
      <c r="U41" s="36"/>
      <c r="V41" s="275"/>
      <c r="W41" s="275"/>
      <c r="X41" s="275"/>
      <c r="Y41" s="275"/>
      <c r="Z41" s="275"/>
      <c r="AA41" s="275"/>
      <c r="AB41" s="275"/>
      <c r="AC41" s="275"/>
      <c r="AD41" s="275"/>
      <c r="AE41" s="283"/>
      <c r="AG41" s="36"/>
      <c r="AH41" s="36"/>
      <c r="AI41" s="36"/>
      <c r="AJ41" s="275"/>
      <c r="AK41" s="275"/>
      <c r="AL41" s="275"/>
      <c r="AM41" s="275"/>
      <c r="AN41" s="275"/>
      <c r="AO41" s="275"/>
      <c r="AP41" s="275"/>
      <c r="AQ41" s="275"/>
      <c r="AR41" s="275"/>
      <c r="AS41" s="283"/>
    </row>
    <row r="42" spans="1:45" ht="15" customHeight="1" thickBot="1" x14ac:dyDescent="0.25">
      <c r="A42" s="38" t="s">
        <v>331</v>
      </c>
      <c r="B42" s="514"/>
      <c r="C42" s="514"/>
      <c r="D42" s="514"/>
      <c r="E42" s="143"/>
      <c r="F42" s="143"/>
      <c r="G42" s="143"/>
      <c r="H42" s="143"/>
      <c r="I42" s="143"/>
      <c r="J42" s="144"/>
      <c r="K42" s="143"/>
      <c r="L42" s="143"/>
      <c r="M42" s="143"/>
      <c r="N42" s="254"/>
      <c r="O42" s="254"/>
      <c r="P42" s="255"/>
      <c r="Q42" s="68">
        <f>SUM(E42:P42)</f>
        <v>0</v>
      </c>
      <c r="S42" s="261"/>
      <c r="T42" s="261"/>
      <c r="U42" s="261"/>
      <c r="V42" s="305"/>
      <c r="W42" s="305"/>
      <c r="X42" s="305"/>
      <c r="Y42" s="305"/>
      <c r="Z42" s="305"/>
      <c r="AA42" s="305"/>
      <c r="AB42" s="305"/>
      <c r="AC42" s="305"/>
      <c r="AD42" s="306">
        <v>0</v>
      </c>
      <c r="AE42" s="288">
        <f>SUM(S42:AD42)</f>
        <v>0</v>
      </c>
      <c r="AG42" s="261">
        <v>0</v>
      </c>
      <c r="AH42" s="261">
        <v>30000</v>
      </c>
      <c r="AI42" s="261">
        <v>30000</v>
      </c>
      <c r="AJ42" s="305">
        <v>45001</v>
      </c>
      <c r="AK42" s="305">
        <v>45001</v>
      </c>
      <c r="AL42" s="305">
        <v>45001</v>
      </c>
      <c r="AM42" s="305">
        <v>75001</v>
      </c>
      <c r="AN42" s="305">
        <v>75001</v>
      </c>
      <c r="AO42" s="305">
        <v>75001</v>
      </c>
      <c r="AP42" s="305">
        <v>104001</v>
      </c>
      <c r="AQ42" s="305">
        <v>104001</v>
      </c>
      <c r="AR42" s="305">
        <v>104001</v>
      </c>
      <c r="AS42" s="703">
        <f>SUM(AG42:AR42)</f>
        <v>732009</v>
      </c>
    </row>
    <row r="43" spans="1:45" ht="15" customHeight="1" x14ac:dyDescent="0.2">
      <c r="B43" s="33"/>
      <c r="C43" s="33"/>
      <c r="D43" s="33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66"/>
      <c r="S43" s="36"/>
      <c r="T43" s="36"/>
      <c r="U43" s="36"/>
      <c r="V43" s="275"/>
      <c r="W43" s="275"/>
      <c r="X43" s="275"/>
      <c r="Y43" s="275"/>
      <c r="Z43" s="275"/>
      <c r="AA43" s="275"/>
      <c r="AB43" s="275"/>
      <c r="AC43" s="275"/>
      <c r="AD43" s="275"/>
      <c r="AE43" s="283"/>
      <c r="AG43" s="36"/>
      <c r="AH43" s="36"/>
      <c r="AI43" s="36"/>
      <c r="AJ43" s="275"/>
      <c r="AK43" s="275"/>
      <c r="AL43" s="275"/>
      <c r="AM43" s="275"/>
      <c r="AN43" s="275"/>
      <c r="AO43" s="275"/>
      <c r="AP43" s="275"/>
      <c r="AQ43" s="275"/>
      <c r="AR43" s="275"/>
      <c r="AS43" s="313"/>
    </row>
    <row r="44" spans="1:45" ht="15" customHeight="1" x14ac:dyDescent="0.2">
      <c r="A44" s="5" t="s">
        <v>333</v>
      </c>
      <c r="B44" s="8"/>
      <c r="C44" s="8"/>
      <c r="D44" s="8"/>
      <c r="E44" s="47">
        <f t="shared" ref="E44:Q44" si="22">E28-E42</f>
        <v>0</v>
      </c>
      <c r="F44" s="47">
        <f t="shared" si="22"/>
        <v>0</v>
      </c>
      <c r="G44" s="47">
        <f t="shared" si="22"/>
        <v>0</v>
      </c>
      <c r="H44" s="47">
        <f t="shared" si="22"/>
        <v>0</v>
      </c>
      <c r="I44" s="47">
        <f t="shared" si="22"/>
        <v>0</v>
      </c>
      <c r="J44" s="47">
        <f t="shared" si="22"/>
        <v>0</v>
      </c>
      <c r="K44" s="47">
        <f t="shared" si="22"/>
        <v>0</v>
      </c>
      <c r="L44" s="47">
        <f t="shared" si="22"/>
        <v>0</v>
      </c>
      <c r="M44" s="47">
        <f t="shared" si="22"/>
        <v>0</v>
      </c>
      <c r="N44" s="47">
        <f t="shared" si="22"/>
        <v>0</v>
      </c>
      <c r="O44" s="47">
        <f t="shared" si="22"/>
        <v>0</v>
      </c>
      <c r="P44" s="47">
        <f t="shared" si="22"/>
        <v>0</v>
      </c>
      <c r="Q44" s="69">
        <f t="shared" si="22"/>
        <v>0</v>
      </c>
      <c r="S44" s="47">
        <f t="shared" ref="S44:AE44" si="23">S28-S42</f>
        <v>0</v>
      </c>
      <c r="T44" s="47">
        <f t="shared" si="23"/>
        <v>0</v>
      </c>
      <c r="U44" s="47">
        <f t="shared" si="23"/>
        <v>0</v>
      </c>
      <c r="V44" s="289">
        <f t="shared" si="23"/>
        <v>0</v>
      </c>
      <c r="W44" s="289">
        <f t="shared" si="23"/>
        <v>0</v>
      </c>
      <c r="X44" s="289">
        <f t="shared" si="23"/>
        <v>0</v>
      </c>
      <c r="Y44" s="289">
        <f t="shared" si="23"/>
        <v>0</v>
      </c>
      <c r="Z44" s="289">
        <f t="shared" si="23"/>
        <v>0</v>
      </c>
      <c r="AA44" s="289">
        <f t="shared" si="23"/>
        <v>0</v>
      </c>
      <c r="AB44" s="289">
        <f t="shared" si="23"/>
        <v>0</v>
      </c>
      <c r="AC44" s="289">
        <f t="shared" si="23"/>
        <v>0</v>
      </c>
      <c r="AD44" s="289">
        <f t="shared" si="23"/>
        <v>0</v>
      </c>
      <c r="AE44" s="290">
        <f t="shared" si="23"/>
        <v>0</v>
      </c>
      <c r="AG44" s="47">
        <f>AG28+'EF+DSX EMEA'!AG28-AG42</f>
        <v>0</v>
      </c>
      <c r="AH44" s="47">
        <f>AH28+'EF+DSX EMEA'!AH28-AH42</f>
        <v>-30000</v>
      </c>
      <c r="AI44" s="47">
        <f>AI28+'EF+DSX EMEA'!AI28-AI42</f>
        <v>2500</v>
      </c>
      <c r="AJ44" s="47">
        <f>AJ28+'EF+DSX EMEA'!AJ28-AJ42</f>
        <v>-15001</v>
      </c>
      <c r="AK44" s="47">
        <f>AK28+'EF+DSX EMEA'!AK28-AK42</f>
        <v>-23376</v>
      </c>
      <c r="AL44" s="47">
        <f>AL28+'EF+DSX EMEA'!AL28-AL42</f>
        <v>-22626</v>
      </c>
      <c r="AM44" s="47">
        <f>AM28+'EF+DSX EMEA'!AM28-AM42</f>
        <v>-38561</v>
      </c>
      <c r="AN44" s="47">
        <f>AN28+'EF+DSX EMEA'!AN28-AN42</f>
        <v>-14066</v>
      </c>
      <c r="AO44" s="47">
        <f>AO28+'EF+DSX EMEA'!AO28-AO42</f>
        <v>-5301</v>
      </c>
      <c r="AP44" s="47">
        <f>AP28+'EF+DSX EMEA'!AP28-AP42</f>
        <v>-31601</v>
      </c>
      <c r="AQ44" s="47">
        <f>AQ28+'EF+DSX EMEA'!AQ28-AQ42</f>
        <v>100099</v>
      </c>
      <c r="AR44" s="47">
        <f>AR28+'EF+DSX EMEA'!AR28-AR42</f>
        <v>80675</v>
      </c>
      <c r="AS44" s="69">
        <f>AS28+'EF+DSX EMEA'!AS28-AS42</f>
        <v>2742</v>
      </c>
    </row>
    <row r="45" spans="1:45" ht="15" customHeight="1" x14ac:dyDescent="0.2">
      <c r="A45" s="5"/>
      <c r="B45" s="8"/>
      <c r="C45" s="8"/>
      <c r="D45" s="8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70"/>
      <c r="S45" s="55"/>
      <c r="T45" s="55"/>
      <c r="U45" s="55"/>
      <c r="V45" s="291"/>
      <c r="W45" s="291"/>
      <c r="X45" s="291"/>
      <c r="Y45" s="291"/>
      <c r="Z45" s="291"/>
      <c r="AA45" s="291"/>
      <c r="AB45" s="291"/>
      <c r="AC45" s="291"/>
      <c r="AD45" s="291"/>
      <c r="AE45" s="292"/>
      <c r="AG45" s="55"/>
      <c r="AH45" s="55"/>
      <c r="AI45" s="55"/>
      <c r="AJ45" s="291"/>
      <c r="AK45" s="291"/>
      <c r="AL45" s="291"/>
      <c r="AM45" s="291"/>
      <c r="AN45" s="291"/>
      <c r="AO45" s="291"/>
      <c r="AP45" s="291"/>
      <c r="AQ45" s="291"/>
      <c r="AR45" s="291"/>
      <c r="AS45" s="292"/>
    </row>
    <row r="46" spans="1:45" ht="15" customHeight="1" x14ac:dyDescent="0.2">
      <c r="A46" s="5" t="s">
        <v>334</v>
      </c>
      <c r="E46" s="47">
        <f t="shared" ref="E46:Q46" si="24">E34-E42</f>
        <v>0</v>
      </c>
      <c r="F46" s="47">
        <f t="shared" si="24"/>
        <v>0</v>
      </c>
      <c r="G46" s="47">
        <f t="shared" si="24"/>
        <v>0</v>
      </c>
      <c r="H46" s="47">
        <f t="shared" si="24"/>
        <v>0</v>
      </c>
      <c r="I46" s="47">
        <f t="shared" si="24"/>
        <v>0</v>
      </c>
      <c r="J46" s="47">
        <f t="shared" si="24"/>
        <v>0</v>
      </c>
      <c r="K46" s="47">
        <f t="shared" si="24"/>
        <v>0</v>
      </c>
      <c r="L46" s="47">
        <f t="shared" si="24"/>
        <v>0</v>
      </c>
      <c r="M46" s="47">
        <f t="shared" si="24"/>
        <v>0</v>
      </c>
      <c r="N46" s="47">
        <f t="shared" si="24"/>
        <v>0</v>
      </c>
      <c r="O46" s="47">
        <f t="shared" si="24"/>
        <v>0</v>
      </c>
      <c r="P46" s="47">
        <f t="shared" si="24"/>
        <v>0</v>
      </c>
      <c r="Q46" s="69">
        <f t="shared" si="24"/>
        <v>0</v>
      </c>
      <c r="S46" s="47">
        <f t="shared" ref="S46:AE46" si="25">S34-S42</f>
        <v>0</v>
      </c>
      <c r="T46" s="47">
        <f t="shared" si="25"/>
        <v>0</v>
      </c>
      <c r="U46" s="47">
        <f t="shared" si="25"/>
        <v>0</v>
      </c>
      <c r="V46" s="289">
        <f t="shared" si="25"/>
        <v>0</v>
      </c>
      <c r="W46" s="289">
        <f t="shared" si="25"/>
        <v>0</v>
      </c>
      <c r="X46" s="289">
        <f t="shared" si="25"/>
        <v>0</v>
      </c>
      <c r="Y46" s="289">
        <f t="shared" si="25"/>
        <v>0</v>
      </c>
      <c r="Z46" s="289">
        <f t="shared" si="25"/>
        <v>0</v>
      </c>
      <c r="AA46" s="289">
        <f t="shared" si="25"/>
        <v>0</v>
      </c>
      <c r="AB46" s="289">
        <f t="shared" si="25"/>
        <v>0</v>
      </c>
      <c r="AC46" s="289">
        <f t="shared" si="25"/>
        <v>0</v>
      </c>
      <c r="AD46" s="289">
        <f t="shared" si="25"/>
        <v>0</v>
      </c>
      <c r="AE46" s="290">
        <f t="shared" si="25"/>
        <v>0</v>
      </c>
      <c r="AG46" s="47">
        <f>AG34+'EF+DSX EMEA'!AG34-AG42</f>
        <v>0</v>
      </c>
      <c r="AH46" s="47">
        <f>AH34+'EF+DSX EMEA'!AH34-AH42</f>
        <v>-30000</v>
      </c>
      <c r="AI46" s="47">
        <f>AI34+'EF+DSX EMEA'!AI34-AI42</f>
        <v>2500</v>
      </c>
      <c r="AJ46" s="47">
        <f>AJ34+'EF+DSX EMEA'!AJ34-AJ42</f>
        <v>-15001</v>
      </c>
      <c r="AK46" s="47">
        <f>AK34+'EF+DSX EMEA'!AK34-AK42</f>
        <v>-23376</v>
      </c>
      <c r="AL46" s="47">
        <f>AL34+'EF+DSX EMEA'!AL34-AL42</f>
        <v>-22626</v>
      </c>
      <c r="AM46" s="47">
        <f>AM34+'EF+DSX EMEA'!AM34-AM42</f>
        <v>-38561</v>
      </c>
      <c r="AN46" s="47">
        <f>AN34+'EF+DSX EMEA'!AN34-AN42</f>
        <v>-14066</v>
      </c>
      <c r="AO46" s="47">
        <f>AO34+'EF+DSX EMEA'!AO34-AO42</f>
        <v>-5301</v>
      </c>
      <c r="AP46" s="47">
        <f>AP34+'EF+DSX EMEA'!AP34-AP42</f>
        <v>-31601</v>
      </c>
      <c r="AQ46" s="47">
        <f>AQ34+'EF+DSX EMEA'!AQ34-AQ42</f>
        <v>100099</v>
      </c>
      <c r="AR46" s="47">
        <f>AR34+'EF+DSX EMEA'!AR34-AR42</f>
        <v>80675</v>
      </c>
      <c r="AS46" s="69">
        <f>AS34+'EF+DSX EMEA'!AS34-AS42</f>
        <v>2742</v>
      </c>
    </row>
    <row r="47" spans="1:45" ht="15" customHeight="1" x14ac:dyDescent="0.2">
      <c r="A47" s="5"/>
      <c r="B47" s="8"/>
      <c r="C47" s="8"/>
      <c r="D47" s="8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70"/>
      <c r="S47" s="55"/>
      <c r="T47" s="55"/>
      <c r="U47" s="55"/>
      <c r="V47" s="291"/>
      <c r="W47" s="291"/>
      <c r="X47" s="291"/>
      <c r="Y47" s="291"/>
      <c r="Z47" s="291"/>
      <c r="AA47" s="291"/>
      <c r="AB47" s="291"/>
      <c r="AC47" s="291"/>
      <c r="AD47" s="291"/>
      <c r="AE47" s="292"/>
      <c r="AG47" s="55"/>
      <c r="AH47" s="55"/>
      <c r="AI47" s="55"/>
      <c r="AJ47" s="291"/>
      <c r="AK47" s="291"/>
      <c r="AL47" s="291"/>
      <c r="AM47" s="291"/>
      <c r="AN47" s="291"/>
      <c r="AO47" s="291"/>
      <c r="AP47" s="291"/>
      <c r="AQ47" s="291"/>
      <c r="AR47" s="291"/>
      <c r="AS47" s="292"/>
    </row>
    <row r="48" spans="1:45" ht="15" customHeight="1" thickBot="1" x14ac:dyDescent="0.25">
      <c r="A48" s="5" t="s">
        <v>335</v>
      </c>
      <c r="E48" s="47">
        <f t="shared" ref="E48:Q48" si="26">E27-E42</f>
        <v>0</v>
      </c>
      <c r="F48" s="47">
        <f t="shared" si="26"/>
        <v>0</v>
      </c>
      <c r="G48" s="47">
        <f t="shared" si="26"/>
        <v>0</v>
      </c>
      <c r="H48" s="47">
        <f t="shared" si="26"/>
        <v>0</v>
      </c>
      <c r="I48" s="47">
        <f t="shared" si="26"/>
        <v>0</v>
      </c>
      <c r="J48" s="47">
        <f t="shared" si="26"/>
        <v>0</v>
      </c>
      <c r="K48" s="47">
        <f t="shared" si="26"/>
        <v>0</v>
      </c>
      <c r="L48" s="47">
        <f t="shared" si="26"/>
        <v>0</v>
      </c>
      <c r="M48" s="47">
        <f t="shared" si="26"/>
        <v>0</v>
      </c>
      <c r="N48" s="47">
        <f t="shared" si="26"/>
        <v>0</v>
      </c>
      <c r="O48" s="47">
        <f t="shared" si="26"/>
        <v>0</v>
      </c>
      <c r="P48" s="47">
        <f t="shared" si="26"/>
        <v>0</v>
      </c>
      <c r="Q48" s="71" t="e">
        <f t="shared" si="26"/>
        <v>#REF!</v>
      </c>
      <c r="S48" s="47">
        <f t="shared" ref="S48:AE48" si="27">S27-S42</f>
        <v>0</v>
      </c>
      <c r="T48" s="47">
        <f t="shared" si="27"/>
        <v>0</v>
      </c>
      <c r="U48" s="47">
        <f t="shared" si="27"/>
        <v>0</v>
      </c>
      <c r="V48" s="289">
        <f t="shared" si="27"/>
        <v>0</v>
      </c>
      <c r="W48" s="289">
        <f t="shared" si="27"/>
        <v>0</v>
      </c>
      <c r="X48" s="289">
        <f t="shared" si="27"/>
        <v>0</v>
      </c>
      <c r="Y48" s="289">
        <f t="shared" si="27"/>
        <v>0</v>
      </c>
      <c r="Z48" s="289">
        <f t="shared" si="27"/>
        <v>0</v>
      </c>
      <c r="AA48" s="289">
        <f t="shared" si="27"/>
        <v>0</v>
      </c>
      <c r="AB48" s="289">
        <f t="shared" si="27"/>
        <v>0</v>
      </c>
      <c r="AC48" s="289">
        <f t="shared" si="27"/>
        <v>0</v>
      </c>
      <c r="AD48" s="289">
        <f t="shared" si="27"/>
        <v>0</v>
      </c>
      <c r="AE48" s="293">
        <f t="shared" si="27"/>
        <v>0</v>
      </c>
      <c r="AG48" s="47">
        <f>AG27+'EF+DSX EMEA'!AG27-AG42</f>
        <v>0</v>
      </c>
      <c r="AH48" s="47">
        <f>AH27+'EF+DSX EMEA'!AH27-AH42</f>
        <v>-30000</v>
      </c>
      <c r="AI48" s="47">
        <f>AI27+'EF+DSX EMEA'!AI27-AI42</f>
        <v>2500</v>
      </c>
      <c r="AJ48" s="47">
        <f>AJ27+'EF+DSX EMEA'!AJ27-AJ42</f>
        <v>-15001</v>
      </c>
      <c r="AK48" s="47">
        <f>AK27+'EF+DSX EMEA'!AK27-AK42</f>
        <v>-23376</v>
      </c>
      <c r="AL48" s="47">
        <f>AL27+'EF+DSX EMEA'!AL27-AL42</f>
        <v>-22626</v>
      </c>
      <c r="AM48" s="47">
        <f>AM27+'EF+DSX EMEA'!AM27-AM42</f>
        <v>-38561</v>
      </c>
      <c r="AN48" s="47">
        <f>AN27+'EF+DSX EMEA'!AN27-AN42</f>
        <v>-14066</v>
      </c>
      <c r="AO48" s="47">
        <f>AO27+'EF+DSX EMEA'!AO27-AO42</f>
        <v>-5301</v>
      </c>
      <c r="AP48" s="47">
        <f>AP27+'EF+DSX EMEA'!AP27-AP42</f>
        <v>-31601</v>
      </c>
      <c r="AQ48" s="47">
        <f>AQ27+'EF+DSX EMEA'!AQ27-AQ42</f>
        <v>100099</v>
      </c>
      <c r="AR48" s="47">
        <f>AR27+'EF+DSX EMEA'!AR27-AR42</f>
        <v>80675</v>
      </c>
      <c r="AS48" s="293">
        <f>AS27+'EF+DSX EMEA'!AS27-AS42</f>
        <v>2742</v>
      </c>
    </row>
    <row r="49" spans="5:45" ht="15" customHeight="1" x14ac:dyDescent="0.2"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3"/>
    </row>
    <row r="50" spans="5:45" ht="15" customHeight="1" x14ac:dyDescent="0.2"/>
    <row r="51" spans="5:45" ht="15" customHeight="1" x14ac:dyDescent="0.2"/>
    <row r="52" spans="5:45" ht="15" customHeight="1" x14ac:dyDescent="0.2"/>
    <row r="53" spans="5:45" ht="15" customHeight="1" x14ac:dyDescent="0.2">
      <c r="E53" s="11"/>
    </row>
    <row r="54" spans="5:45" ht="15" customHeight="1" x14ac:dyDescent="0.2">
      <c r="E54" s="11"/>
    </row>
    <row r="55" spans="5:45" ht="15" customHeight="1" x14ac:dyDescent="0.2">
      <c r="E55" s="11"/>
    </row>
    <row r="56" spans="5:45" ht="15" customHeight="1" x14ac:dyDescent="0.2">
      <c r="E56" s="11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</row>
    <row r="57" spans="5:45" ht="15" customHeight="1" x14ac:dyDescent="0.2">
      <c r="G57" s="14"/>
      <c r="H57" s="12"/>
    </row>
    <row r="58" spans="5:45" ht="15" customHeight="1" x14ac:dyDescent="0.2"/>
    <row r="59" spans="5:45" ht="15" customHeight="1" x14ac:dyDescent="0.2"/>
    <row r="60" spans="5:45" ht="15" customHeight="1" x14ac:dyDescent="0.2"/>
    <row r="61" spans="5:45" ht="15" customHeight="1" x14ac:dyDescent="0.2"/>
    <row r="62" spans="5:45" ht="15" customHeight="1" x14ac:dyDescent="0.2"/>
    <row r="63" spans="5:45" ht="15" customHeight="1" x14ac:dyDescent="0.2"/>
    <row r="64" spans="5:45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hidden="1" customHeight="1" x14ac:dyDescent="0.2"/>
    <row r="991" ht="15" hidden="1" customHeight="1" x14ac:dyDescent="0.2"/>
    <row r="992" ht="15" hidden="1" customHeight="1" x14ac:dyDescent="0.2"/>
    <row r="993" ht="15" hidden="1" customHeight="1" x14ac:dyDescent="0.2"/>
    <row r="994" ht="15" hidden="1" customHeight="1" x14ac:dyDescent="0.2"/>
    <row r="995" ht="15" hidden="1" customHeight="1" x14ac:dyDescent="0.2"/>
    <row r="996" ht="15" hidden="1" customHeight="1" x14ac:dyDescent="0.2"/>
    <row r="997" ht="15" hidden="1" customHeight="1" x14ac:dyDescent="0.2"/>
    <row r="998" ht="15" hidden="1" customHeight="1" x14ac:dyDescent="0.2"/>
    <row r="999" ht="15" hidden="1" customHeight="1" x14ac:dyDescent="0.2"/>
    <row r="1000" ht="15" hidden="1" customHeight="1" x14ac:dyDescent="0.2"/>
    <row r="1001" ht="15" hidden="1" customHeight="1" x14ac:dyDescent="0.2"/>
    <row r="1002" ht="15" hidden="1" customHeight="1" x14ac:dyDescent="0.2"/>
    <row r="1003" ht="15" hidden="1" customHeight="1" x14ac:dyDescent="0.2"/>
    <row r="1004" ht="15" hidden="1" customHeight="1" x14ac:dyDescent="0.2"/>
    <row r="1005" ht="15" hidden="1" customHeight="1" x14ac:dyDescent="0.2"/>
    <row r="1006" ht="15" hidden="1" customHeight="1" x14ac:dyDescent="0.2"/>
    <row r="1007" ht="15" hidden="1" customHeight="1" x14ac:dyDescent="0.2"/>
    <row r="1008" ht="15" hidden="1" customHeight="1" x14ac:dyDescent="0.2"/>
    <row r="1009" ht="15" hidden="1" customHeight="1" x14ac:dyDescent="0.2"/>
    <row r="1010" ht="15" hidden="1" customHeight="1" x14ac:dyDescent="0.2"/>
    <row r="1011" ht="15" hidden="1" customHeight="1" x14ac:dyDescent="0.2"/>
    <row r="1012" ht="15" hidden="1" customHeight="1" x14ac:dyDescent="0.2"/>
    <row r="1013" ht="15" hidden="1" customHeight="1" x14ac:dyDescent="0.2"/>
    <row r="1014" ht="15" hidden="1" customHeight="1" x14ac:dyDescent="0.2"/>
    <row r="1015" ht="15" hidden="1" customHeight="1" x14ac:dyDescent="0.2"/>
    <row r="1016" ht="15" hidden="1" customHeight="1" x14ac:dyDescent="0.2"/>
    <row r="1017" ht="15" hidden="1" customHeight="1" x14ac:dyDescent="0.2"/>
    <row r="1018" ht="15" hidden="1" customHeight="1" x14ac:dyDescent="0.2"/>
    <row r="1019" ht="15" hidden="1" customHeight="1" x14ac:dyDescent="0.2"/>
    <row r="1020" ht="15" hidden="1" customHeight="1" x14ac:dyDescent="0.2"/>
    <row r="1021" ht="15" hidden="1" customHeight="1" x14ac:dyDescent="0.2"/>
    <row r="1022" ht="15" hidden="1" customHeight="1" x14ac:dyDescent="0.2"/>
    <row r="1023" ht="15" hidden="1" customHeight="1" x14ac:dyDescent="0.2"/>
    <row r="1024" ht="15" hidden="1" customHeight="1" x14ac:dyDescent="0.2"/>
    <row r="1025" ht="15" hidden="1" customHeight="1" x14ac:dyDescent="0.2"/>
    <row r="1026" ht="15" hidden="1" customHeight="1" x14ac:dyDescent="0.2"/>
    <row r="1027" ht="15" hidden="1" customHeight="1" x14ac:dyDescent="0.2"/>
    <row r="1028" ht="15" hidden="1" customHeight="1" x14ac:dyDescent="0.2"/>
    <row r="1029" ht="15" hidden="1" customHeight="1" x14ac:dyDescent="0.2"/>
    <row r="1030" ht="15" hidden="1" customHeight="1" x14ac:dyDescent="0.2"/>
    <row r="1031" ht="15" hidden="1" customHeight="1" x14ac:dyDescent="0.2"/>
    <row r="1032" ht="15" hidden="1" customHeight="1" x14ac:dyDescent="0.2"/>
    <row r="1033" ht="15" hidden="1" customHeight="1" x14ac:dyDescent="0.2"/>
    <row r="1034" ht="15" hidden="1" customHeight="1" x14ac:dyDescent="0.2"/>
    <row r="1035" ht="15" hidden="1" customHeight="1" x14ac:dyDescent="0.2"/>
    <row r="1036" ht="15" hidden="1" customHeight="1" x14ac:dyDescent="0.2"/>
    <row r="1037" ht="15" hidden="1" customHeight="1" x14ac:dyDescent="0.2"/>
    <row r="1038" ht="15" hidden="1" customHeight="1" x14ac:dyDescent="0.2"/>
    <row r="1039" ht="15" hidden="1" customHeight="1" x14ac:dyDescent="0.2"/>
    <row r="1040" ht="15" hidden="1" customHeight="1" x14ac:dyDescent="0.2"/>
    <row r="1041" ht="15" hidden="1" customHeight="1" x14ac:dyDescent="0.2"/>
    <row r="1042" ht="15" hidden="1" customHeight="1" x14ac:dyDescent="0.2"/>
    <row r="1043" ht="15" hidden="1" customHeight="1" x14ac:dyDescent="0.2"/>
    <row r="1044" ht="15" hidden="1" customHeight="1" x14ac:dyDescent="0.2"/>
    <row r="1045" ht="15" hidden="1" customHeight="1" x14ac:dyDescent="0.2"/>
    <row r="1046" ht="15" hidden="1" customHeight="1" x14ac:dyDescent="0.2"/>
    <row r="1047" ht="15" hidden="1" customHeight="1" x14ac:dyDescent="0.2"/>
    <row r="1048" ht="15" hidden="1" customHeight="1" x14ac:dyDescent="0.2"/>
    <row r="1049" ht="15" hidden="1" customHeight="1" x14ac:dyDescent="0.2"/>
    <row r="1050" ht="15" hidden="1" customHeight="1" x14ac:dyDescent="0.2"/>
    <row r="1051" ht="15" hidden="1" customHeight="1" x14ac:dyDescent="0.2"/>
    <row r="1052" ht="15" hidden="1" customHeight="1" x14ac:dyDescent="0.2"/>
    <row r="1053" ht="15" hidden="1" customHeight="1" x14ac:dyDescent="0.2"/>
    <row r="1054" ht="15" hidden="1" customHeight="1" x14ac:dyDescent="0.2"/>
    <row r="1055" ht="15" hidden="1" customHeight="1" x14ac:dyDescent="0.2"/>
    <row r="1056" ht="15" hidden="1" customHeight="1" x14ac:dyDescent="0.2"/>
    <row r="1057" ht="15" hidden="1" customHeight="1" x14ac:dyDescent="0.2"/>
    <row r="1058" ht="15" hidden="1" customHeight="1" x14ac:dyDescent="0.2"/>
    <row r="1059" ht="15" hidden="1" customHeight="1" x14ac:dyDescent="0.2"/>
    <row r="1060" ht="15" hidden="1" customHeight="1" x14ac:dyDescent="0.2"/>
    <row r="1061" ht="15" hidden="1" customHeight="1" x14ac:dyDescent="0.2"/>
    <row r="1062" ht="15" hidden="1" customHeight="1" x14ac:dyDescent="0.2"/>
    <row r="1063" ht="15" hidden="1" customHeight="1" x14ac:dyDescent="0.2"/>
    <row r="1064" ht="15" hidden="1" customHeight="1" x14ac:dyDescent="0.2"/>
    <row r="1065" ht="15" hidden="1" customHeight="1" x14ac:dyDescent="0.2"/>
    <row r="1066" ht="15" hidden="1" customHeight="1" x14ac:dyDescent="0.2"/>
    <row r="1067" ht="15" hidden="1" customHeight="1" x14ac:dyDescent="0.2"/>
    <row r="1068" ht="15" hidden="1" customHeight="1" x14ac:dyDescent="0.2"/>
    <row r="1069" ht="15" hidden="1" customHeight="1" x14ac:dyDescent="0.2"/>
    <row r="1070" ht="15" hidden="1" customHeight="1" x14ac:dyDescent="0.2"/>
    <row r="1071" ht="15" hidden="1" customHeight="1" x14ac:dyDescent="0.2"/>
    <row r="1072" ht="15" hidden="1" customHeight="1" x14ac:dyDescent="0.2"/>
    <row r="1073" ht="15" hidden="1" customHeight="1" x14ac:dyDescent="0.2"/>
    <row r="1074" ht="15" hidden="1" customHeight="1" x14ac:dyDescent="0.2"/>
    <row r="1075" ht="15" hidden="1" customHeight="1" x14ac:dyDescent="0.2"/>
    <row r="1076" ht="15" hidden="1" customHeight="1" x14ac:dyDescent="0.2"/>
    <row r="1077" ht="15" hidden="1" customHeight="1" x14ac:dyDescent="0.2"/>
    <row r="1078" ht="15" hidden="1" customHeight="1" x14ac:dyDescent="0.2"/>
    <row r="1079" ht="15" hidden="1" customHeight="1" x14ac:dyDescent="0.2"/>
    <row r="1080" ht="15" hidden="1" customHeight="1" x14ac:dyDescent="0.2"/>
    <row r="1081" ht="15" hidden="1" customHeight="1" x14ac:dyDescent="0.2"/>
    <row r="1082" ht="15" hidden="1" customHeight="1" x14ac:dyDescent="0.2"/>
    <row r="1083" ht="15" hidden="1" customHeight="1" x14ac:dyDescent="0.2"/>
    <row r="1084" ht="15" hidden="1" customHeight="1" x14ac:dyDescent="0.2"/>
    <row r="1085" ht="15" hidden="1" customHeight="1" x14ac:dyDescent="0.2"/>
    <row r="1086" ht="15" hidden="1" customHeight="1" x14ac:dyDescent="0.2"/>
    <row r="1087" ht="15" hidden="1" customHeight="1" x14ac:dyDescent="0.2"/>
    <row r="1088" ht="15" hidden="1" customHeight="1" x14ac:dyDescent="0.2"/>
    <row r="1089" ht="15" hidden="1" customHeight="1" x14ac:dyDescent="0.2"/>
    <row r="1090" ht="15" hidden="1" customHeight="1" x14ac:dyDescent="0.2"/>
    <row r="1091" ht="15" hidden="1" customHeight="1" x14ac:dyDescent="0.2"/>
    <row r="1092" ht="15" hidden="1" customHeight="1" x14ac:dyDescent="0.2"/>
    <row r="1093" ht="15" hidden="1" customHeight="1" x14ac:dyDescent="0.2"/>
    <row r="1094" ht="15" hidden="1" customHeight="1" x14ac:dyDescent="0.2"/>
    <row r="1095" ht="15" hidden="1" customHeight="1" x14ac:dyDescent="0.2"/>
    <row r="1096" ht="15" hidden="1" customHeight="1" x14ac:dyDescent="0.2"/>
    <row r="1097" ht="15" hidden="1" customHeight="1" x14ac:dyDescent="0.2"/>
    <row r="1098" ht="15" hidden="1" customHeight="1" x14ac:dyDescent="0.2"/>
    <row r="1099" ht="15" hidden="1" customHeight="1" x14ac:dyDescent="0.2"/>
    <row r="1100" ht="15" hidden="1" customHeight="1" x14ac:dyDescent="0.2"/>
    <row r="1101" ht="15" hidden="1" customHeight="1" x14ac:dyDescent="0.2"/>
    <row r="1102" ht="15" hidden="1" customHeight="1" x14ac:dyDescent="0.2"/>
    <row r="1103" ht="15" hidden="1" customHeight="1" x14ac:dyDescent="0.2"/>
    <row r="1104" ht="15" hidden="1" customHeight="1" x14ac:dyDescent="0.2"/>
    <row r="1105" ht="15" hidden="1" customHeight="1" x14ac:dyDescent="0.2"/>
    <row r="1106" ht="15" hidden="1" customHeight="1" x14ac:dyDescent="0.2"/>
    <row r="1107" ht="15" hidden="1" customHeight="1" x14ac:dyDescent="0.2"/>
    <row r="1108" ht="15" hidden="1" customHeight="1" x14ac:dyDescent="0.2"/>
    <row r="1109" ht="15" hidden="1" customHeight="1" x14ac:dyDescent="0.2"/>
    <row r="1110" ht="15" hidden="1" customHeight="1" x14ac:dyDescent="0.2"/>
    <row r="1111" ht="15" hidden="1" customHeight="1" x14ac:dyDescent="0.2"/>
    <row r="1112" ht="15" hidden="1" customHeight="1" x14ac:dyDescent="0.2"/>
    <row r="1113" ht="15" hidden="1" customHeight="1" x14ac:dyDescent="0.2"/>
    <row r="1114" ht="15" hidden="1" customHeight="1" x14ac:dyDescent="0.2"/>
    <row r="1115" ht="15" hidden="1" customHeight="1" x14ac:dyDescent="0.2"/>
    <row r="1116" ht="15" hidden="1" customHeight="1" x14ac:dyDescent="0.2"/>
    <row r="1117" ht="15" hidden="1" customHeight="1" x14ac:dyDescent="0.2"/>
    <row r="1118" ht="15" hidden="1" customHeight="1" x14ac:dyDescent="0.2"/>
    <row r="1119" ht="15" hidden="1" customHeight="1" x14ac:dyDescent="0.2"/>
    <row r="1120" ht="15" hidden="1" customHeight="1" x14ac:dyDescent="0.2"/>
    <row r="1121" ht="15" hidden="1" customHeight="1" x14ac:dyDescent="0.2"/>
    <row r="1122" ht="15" hidden="1" customHeight="1" x14ac:dyDescent="0.2"/>
    <row r="1123" ht="15" hidden="1" customHeight="1" x14ac:dyDescent="0.2"/>
    <row r="1124" ht="15" hidden="1" customHeight="1" x14ac:dyDescent="0.2"/>
    <row r="1125" ht="15" hidden="1" customHeight="1" x14ac:dyDescent="0.2"/>
    <row r="1126" ht="15" hidden="1" customHeight="1" x14ac:dyDescent="0.2"/>
    <row r="1127" ht="15" hidden="1" customHeight="1" x14ac:dyDescent="0.2"/>
    <row r="1128" ht="15" hidden="1" customHeight="1" x14ac:dyDescent="0.2"/>
    <row r="1129" ht="15" hidden="1" customHeight="1" x14ac:dyDescent="0.2"/>
    <row r="1130" ht="15" hidden="1" customHeight="1" x14ac:dyDescent="0.2"/>
    <row r="1131" ht="15" hidden="1" customHeight="1" x14ac:dyDescent="0.2"/>
    <row r="1132" ht="15" hidden="1" customHeight="1" x14ac:dyDescent="0.2"/>
    <row r="1133" ht="15" hidden="1" customHeight="1" x14ac:dyDescent="0.2"/>
    <row r="1134" ht="15" hidden="1" customHeight="1" x14ac:dyDescent="0.2"/>
    <row r="1135" ht="15" hidden="1" customHeight="1" x14ac:dyDescent="0.2"/>
    <row r="1136" ht="15" hidden="1" customHeight="1" x14ac:dyDescent="0.2"/>
    <row r="1137" ht="15" hidden="1" customHeight="1" x14ac:dyDescent="0.2"/>
    <row r="1138" ht="15" hidden="1" customHeight="1" x14ac:dyDescent="0.2"/>
    <row r="1139" ht="15" hidden="1" customHeight="1" x14ac:dyDescent="0.2"/>
    <row r="1140" ht="15" hidden="1" customHeight="1" x14ac:dyDescent="0.2"/>
    <row r="1141" ht="15" hidden="1" customHeight="1" x14ac:dyDescent="0.2"/>
    <row r="1142" ht="15" hidden="1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ht="15" hidden="1" customHeight="1" x14ac:dyDescent="0.2"/>
    <row r="2450" ht="15" hidden="1" customHeight="1" x14ac:dyDescent="0.2"/>
    <row r="2451" ht="15" hidden="1" customHeight="1" x14ac:dyDescent="0.2"/>
    <row r="2452" ht="15" hidden="1" customHeight="1" x14ac:dyDescent="0.2"/>
    <row r="2453" ht="15" hidden="1" customHeight="1" x14ac:dyDescent="0.2"/>
    <row r="2454" ht="15" hidden="1" customHeight="1" x14ac:dyDescent="0.2"/>
    <row r="2455" ht="15" hidden="1" customHeight="1" x14ac:dyDescent="0.2"/>
    <row r="2456" ht="15" hidden="1" customHeight="1" x14ac:dyDescent="0.2"/>
    <row r="2457" ht="15" hidden="1" customHeight="1" x14ac:dyDescent="0.2"/>
    <row r="2458" ht="15" hidden="1" customHeight="1" x14ac:dyDescent="0.2"/>
    <row r="2459" ht="15" hidden="1" customHeight="1" x14ac:dyDescent="0.2"/>
    <row r="2460" ht="15" hidden="1" customHeight="1" x14ac:dyDescent="0.2"/>
    <row r="2461" ht="15" hidden="1" customHeight="1" x14ac:dyDescent="0.2"/>
    <row r="2462" ht="15" hidden="1" customHeight="1" x14ac:dyDescent="0.2"/>
    <row r="2463" ht="15" hidden="1" customHeight="1" x14ac:dyDescent="0.2"/>
    <row r="2464" ht="15" hidden="1" customHeight="1" x14ac:dyDescent="0.2"/>
    <row r="2465" spans="1:1" ht="15" hidden="1" customHeight="1" x14ac:dyDescent="0.2"/>
    <row r="2466" spans="1:1" ht="15" hidden="1" customHeight="1" x14ac:dyDescent="0.2"/>
    <row r="2467" spans="1:1" ht="15" hidden="1" customHeight="1" x14ac:dyDescent="0.2"/>
    <row r="2468" spans="1:1" ht="15" hidden="1" customHeight="1" x14ac:dyDescent="0.2"/>
    <row r="2469" spans="1:1" ht="15" hidden="1" customHeight="1" x14ac:dyDescent="0.2"/>
    <row r="2470" spans="1:1" ht="15" hidden="1" customHeight="1" x14ac:dyDescent="0.2"/>
    <row r="2471" spans="1:1" ht="15" hidden="1" customHeight="1" x14ac:dyDescent="0.2">
      <c r="A2471" s="1" t="s">
        <v>337</v>
      </c>
    </row>
    <row r="2472" spans="1:1" ht="15" hidden="1" customHeight="1" x14ac:dyDescent="0.2"/>
    <row r="2473" spans="1:1" ht="15" hidden="1" customHeight="1" x14ac:dyDescent="0.2"/>
    <row r="2474" spans="1:1" ht="15" hidden="1" customHeight="1" x14ac:dyDescent="0.2"/>
    <row r="2475" spans="1:1" ht="15" hidden="1" customHeight="1" x14ac:dyDescent="0.2"/>
    <row r="2476" spans="1:1" ht="15" hidden="1" customHeight="1" x14ac:dyDescent="0.2"/>
    <row r="2477" spans="1:1" ht="15" hidden="1" customHeight="1" x14ac:dyDescent="0.2"/>
    <row r="2478" spans="1:1" ht="15" hidden="1" customHeight="1" x14ac:dyDescent="0.2">
      <c r="A2478" s="1" t="s">
        <v>37</v>
      </c>
    </row>
    <row r="2479" spans="1:1" ht="15" hidden="1" customHeight="1" x14ac:dyDescent="0.2">
      <c r="A2479" s="1" t="s">
        <v>338</v>
      </c>
    </row>
    <row r="2480" spans="1:1" ht="15" hidden="1" customHeight="1" x14ac:dyDescent="0.2">
      <c r="A2480" s="1" t="s">
        <v>37</v>
      </c>
    </row>
    <row r="2481" spans="1:1" ht="15" hidden="1" customHeight="1" x14ac:dyDescent="0.2"/>
    <row r="2482" spans="1:1" ht="15" hidden="1" customHeight="1" x14ac:dyDescent="0.2">
      <c r="A2482" s="1" t="s">
        <v>37</v>
      </c>
    </row>
    <row r="2483" spans="1:1" ht="15" hidden="1" customHeight="1" x14ac:dyDescent="0.2"/>
    <row r="2484" spans="1:1" ht="15" hidden="1" customHeight="1" x14ac:dyDescent="0.2"/>
    <row r="2485" spans="1:1" ht="15" hidden="1" customHeight="1" x14ac:dyDescent="0.2">
      <c r="A2485" s="1" t="s">
        <v>113</v>
      </c>
    </row>
    <row r="2486" spans="1:1" ht="15" hidden="1" customHeight="1" x14ac:dyDescent="0.2">
      <c r="A2486" s="1" t="s">
        <v>78</v>
      </c>
    </row>
    <row r="2487" spans="1:1" ht="15" hidden="1" customHeight="1" x14ac:dyDescent="0.2">
      <c r="A2487" s="1" t="s">
        <v>37</v>
      </c>
    </row>
    <row r="2488" spans="1:1" ht="15" hidden="1" customHeight="1" x14ac:dyDescent="0.2">
      <c r="A2488" s="1" t="s">
        <v>78</v>
      </c>
    </row>
    <row r="2489" spans="1:1" ht="15" hidden="1" customHeight="1" x14ac:dyDescent="0.2">
      <c r="A2489" s="1" t="s">
        <v>38</v>
      </c>
    </row>
    <row r="2490" spans="1:1" ht="15" hidden="1" customHeight="1" x14ac:dyDescent="0.2">
      <c r="A2490" s="1" t="s">
        <v>39</v>
      </c>
    </row>
    <row r="2491" spans="1:1" ht="15" hidden="1" customHeight="1" x14ac:dyDescent="0.2">
      <c r="A2491" s="1" t="s">
        <v>38</v>
      </c>
    </row>
    <row r="2492" spans="1:1" ht="15" hidden="1" customHeight="1" x14ac:dyDescent="0.2"/>
    <row r="2493" spans="1:1" ht="15" hidden="1" customHeight="1" x14ac:dyDescent="0.2"/>
    <row r="2494" spans="1:1" ht="15" hidden="1" customHeight="1" x14ac:dyDescent="0.2"/>
    <row r="2495" spans="1:1" ht="15" hidden="1" customHeight="1" x14ac:dyDescent="0.2"/>
    <row r="2496" spans="1:1" ht="15" hidden="1" customHeight="1" x14ac:dyDescent="0.2"/>
    <row r="2497" ht="15" hidden="1" customHeight="1" x14ac:dyDescent="0.2"/>
    <row r="2498" ht="15" hidden="1" customHeight="1" x14ac:dyDescent="0.2"/>
    <row r="2499" ht="15" hidden="1" customHeight="1" x14ac:dyDescent="0.2"/>
    <row r="2500" ht="15" hidden="1" customHeight="1" x14ac:dyDescent="0.2"/>
    <row r="2501" ht="15" hidden="1" customHeight="1" x14ac:dyDescent="0.2"/>
    <row r="2502" ht="15" hidden="1" customHeight="1" x14ac:dyDescent="0.2"/>
    <row r="2503" ht="15" hidden="1" customHeight="1" x14ac:dyDescent="0.2"/>
    <row r="2504" ht="15" hidden="1" customHeight="1" x14ac:dyDescent="0.2"/>
    <row r="2505" ht="15" hidden="1" customHeight="1" x14ac:dyDescent="0.2"/>
    <row r="2506" ht="15" hidden="1" customHeight="1" x14ac:dyDescent="0.2"/>
    <row r="2507" ht="15" hidden="1" customHeight="1" x14ac:dyDescent="0.2"/>
    <row r="2508" ht="15" hidden="1" customHeight="1" x14ac:dyDescent="0.2"/>
    <row r="2509" ht="15" customHeight="1" x14ac:dyDescent="0.2"/>
    <row r="2510" ht="15" customHeight="1" x14ac:dyDescent="0.2"/>
    <row r="2511" ht="15" customHeight="1" x14ac:dyDescent="0.2"/>
    <row r="2512" ht="15" customHeight="1" x14ac:dyDescent="0.2"/>
    <row r="2513" spans="1:1" ht="15" customHeight="1" x14ac:dyDescent="0.2"/>
    <row r="2514" spans="1:1" ht="15" customHeight="1" x14ac:dyDescent="0.2"/>
    <row r="2515" spans="1:1" ht="15" customHeight="1" x14ac:dyDescent="0.2"/>
    <row r="2516" spans="1:1" ht="15" customHeight="1" x14ac:dyDescent="0.2"/>
    <row r="2517" spans="1:1" ht="15" customHeight="1" x14ac:dyDescent="0.2">
      <c r="A2517" s="1" t="s">
        <v>336</v>
      </c>
    </row>
    <row r="2518" spans="1:1" ht="15" customHeight="1" x14ac:dyDescent="0.2"/>
    <row r="2519" spans="1:1" ht="15" customHeight="1" x14ac:dyDescent="0.2"/>
    <row r="2520" spans="1:1" ht="15" customHeight="1" x14ac:dyDescent="0.2"/>
    <row r="2521" spans="1:1" ht="15" customHeight="1" x14ac:dyDescent="0.2"/>
    <row r="2522" spans="1:1" ht="15" customHeight="1" x14ac:dyDescent="0.2"/>
    <row r="2523" spans="1:1" ht="15" customHeight="1" x14ac:dyDescent="0.2"/>
    <row r="2524" spans="1:1" ht="15" customHeight="1" x14ac:dyDescent="0.2"/>
    <row r="2525" spans="1:1" ht="15" customHeight="1" x14ac:dyDescent="0.2"/>
    <row r="2526" spans="1:1" ht="15" customHeight="1" x14ac:dyDescent="0.2"/>
    <row r="2527" spans="1:1" ht="15" customHeight="1" x14ac:dyDescent="0.2"/>
    <row r="2528" spans="1:1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  <row r="2536" ht="15" customHeight="1" x14ac:dyDescent="0.2"/>
    <row r="2537" ht="15" customHeight="1" x14ac:dyDescent="0.2"/>
    <row r="2538" ht="15" customHeight="1" x14ac:dyDescent="0.2"/>
    <row r="2539" ht="15" customHeight="1" x14ac:dyDescent="0.2"/>
    <row r="2540" ht="15" customHeight="1" x14ac:dyDescent="0.2"/>
    <row r="2541" ht="15" customHeight="1" x14ac:dyDescent="0.2"/>
    <row r="2542" ht="15" customHeight="1" x14ac:dyDescent="0.2"/>
    <row r="2543" ht="15" customHeight="1" x14ac:dyDescent="0.2"/>
    <row r="2544" ht="15" customHeight="1" x14ac:dyDescent="0.2"/>
    <row r="2545" ht="15" customHeight="1" x14ac:dyDescent="0.2"/>
    <row r="2546" ht="15" customHeight="1" x14ac:dyDescent="0.2"/>
    <row r="2547" ht="15" customHeight="1" x14ac:dyDescent="0.2"/>
    <row r="2548" ht="15" customHeight="1" x14ac:dyDescent="0.2"/>
    <row r="2549" ht="15" customHeight="1" x14ac:dyDescent="0.2"/>
    <row r="2550" ht="15" customHeight="1" x14ac:dyDescent="0.2"/>
    <row r="2551" ht="15" customHeight="1" x14ac:dyDescent="0.2"/>
    <row r="2552" ht="15" customHeight="1" x14ac:dyDescent="0.2"/>
    <row r="2553" ht="15" customHeight="1" x14ac:dyDescent="0.2"/>
    <row r="2554" ht="15" customHeight="1" x14ac:dyDescent="0.2"/>
    <row r="2555" ht="15" customHeight="1" x14ac:dyDescent="0.2"/>
    <row r="2556" ht="15" customHeight="1" x14ac:dyDescent="0.2"/>
    <row r="2557" ht="15" customHeight="1" x14ac:dyDescent="0.2"/>
    <row r="2558" ht="15" customHeight="1" x14ac:dyDescent="0.2"/>
    <row r="2559" ht="15" customHeight="1" x14ac:dyDescent="0.2"/>
    <row r="2560" ht="15" customHeight="1" x14ac:dyDescent="0.2"/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  <row r="2592" ht="15" customHeight="1" x14ac:dyDescent="0.2"/>
    <row r="2593" ht="15" customHeight="1" x14ac:dyDescent="0.2"/>
    <row r="2594" ht="15" customHeight="1" x14ac:dyDescent="0.2"/>
    <row r="2595" ht="15" customHeight="1" x14ac:dyDescent="0.2"/>
    <row r="2596" ht="15" customHeight="1" x14ac:dyDescent="0.2"/>
    <row r="2597" ht="15" customHeight="1" x14ac:dyDescent="0.2"/>
    <row r="2598" ht="15" customHeight="1" x14ac:dyDescent="0.2"/>
    <row r="2599" ht="15" customHeight="1" x14ac:dyDescent="0.2"/>
    <row r="2600" ht="15" customHeight="1" x14ac:dyDescent="0.2"/>
    <row r="2601" ht="15" customHeight="1" x14ac:dyDescent="0.2"/>
    <row r="2602" ht="15" customHeight="1" x14ac:dyDescent="0.2"/>
    <row r="2603" ht="15" customHeight="1" x14ac:dyDescent="0.2"/>
    <row r="2604" ht="15" customHeight="1" x14ac:dyDescent="0.2"/>
    <row r="2605" ht="15" customHeight="1" x14ac:dyDescent="0.2"/>
    <row r="2606" ht="15" customHeight="1" x14ac:dyDescent="0.2"/>
    <row r="2607" ht="15" customHeight="1" x14ac:dyDescent="0.2"/>
    <row r="2608" ht="15" customHeight="1" x14ac:dyDescent="0.2"/>
    <row r="2609" ht="15" customHeight="1" x14ac:dyDescent="0.2"/>
    <row r="2610" ht="15" customHeight="1" x14ac:dyDescent="0.2"/>
    <row r="2611" ht="15" customHeight="1" x14ac:dyDescent="0.2"/>
    <row r="2612" ht="15" customHeight="1" x14ac:dyDescent="0.2"/>
    <row r="2613" ht="15" customHeight="1" x14ac:dyDescent="0.2"/>
    <row r="2614" ht="15" customHeight="1" x14ac:dyDescent="0.2"/>
    <row r="2615" ht="15" customHeight="1" x14ac:dyDescent="0.2"/>
    <row r="2616" ht="15" customHeight="1" x14ac:dyDescent="0.2"/>
    <row r="2617" ht="15" customHeight="1" x14ac:dyDescent="0.2"/>
    <row r="2618" ht="15" customHeight="1" x14ac:dyDescent="0.2"/>
    <row r="2619" ht="15" customHeight="1" x14ac:dyDescent="0.2"/>
    <row r="2620" ht="15" customHeight="1" x14ac:dyDescent="0.2"/>
    <row r="2621" ht="15" customHeight="1" x14ac:dyDescent="0.2"/>
    <row r="2622" ht="15" customHeight="1" x14ac:dyDescent="0.2"/>
    <row r="2623" ht="15" customHeight="1" x14ac:dyDescent="0.2"/>
    <row r="2624" ht="15" customHeight="1" x14ac:dyDescent="0.2"/>
    <row r="2625" ht="15" customHeight="1" x14ac:dyDescent="0.2"/>
    <row r="2626" ht="15" customHeight="1" x14ac:dyDescent="0.2"/>
    <row r="2627" ht="15" customHeight="1" x14ac:dyDescent="0.2"/>
    <row r="2628" ht="15" customHeight="1" x14ac:dyDescent="0.2"/>
    <row r="2629" ht="15" customHeight="1" x14ac:dyDescent="0.2"/>
    <row r="2630" ht="15" customHeight="1" x14ac:dyDescent="0.2"/>
    <row r="2631" ht="15" customHeight="1" x14ac:dyDescent="0.2"/>
    <row r="2632" ht="15" customHeight="1" x14ac:dyDescent="0.2"/>
    <row r="2633" ht="15" customHeight="1" x14ac:dyDescent="0.2"/>
    <row r="2634" ht="15" customHeight="1" x14ac:dyDescent="0.2"/>
    <row r="2635" ht="15" customHeight="1" x14ac:dyDescent="0.2"/>
    <row r="2636" ht="15" customHeight="1" x14ac:dyDescent="0.2"/>
    <row r="2637" ht="15" customHeight="1" x14ac:dyDescent="0.2"/>
    <row r="2638" ht="15" customHeight="1" x14ac:dyDescent="0.2"/>
    <row r="2639" ht="15" customHeight="1" x14ac:dyDescent="0.2"/>
    <row r="2640" ht="15" customHeight="1" x14ac:dyDescent="0.2"/>
    <row r="2641" ht="15" customHeight="1" x14ac:dyDescent="0.2"/>
    <row r="2642" ht="15" customHeight="1" x14ac:dyDescent="0.2"/>
    <row r="2643" ht="15" customHeight="1" x14ac:dyDescent="0.2"/>
    <row r="2644" ht="15" customHeight="1" x14ac:dyDescent="0.2"/>
    <row r="2645" ht="15" customHeight="1" x14ac:dyDescent="0.2"/>
    <row r="2646" ht="15" customHeight="1" x14ac:dyDescent="0.2"/>
    <row r="2647" ht="15" customHeight="1" x14ac:dyDescent="0.2"/>
    <row r="2648" ht="15" customHeight="1" x14ac:dyDescent="0.2"/>
    <row r="2649" ht="15" customHeight="1" x14ac:dyDescent="0.2"/>
    <row r="2650" ht="15" customHeight="1" x14ac:dyDescent="0.2"/>
    <row r="2651" ht="15" customHeight="1" x14ac:dyDescent="0.2"/>
    <row r="2652" ht="15" customHeight="1" x14ac:dyDescent="0.2"/>
    <row r="2653" ht="15" customHeight="1" x14ac:dyDescent="0.2"/>
    <row r="2654" ht="15" customHeight="1" x14ac:dyDescent="0.2"/>
    <row r="2655" ht="15" customHeight="1" x14ac:dyDescent="0.2"/>
    <row r="2656" ht="15" customHeight="1" x14ac:dyDescent="0.2"/>
    <row r="2657" ht="15" customHeight="1" x14ac:dyDescent="0.2"/>
    <row r="2658" ht="15" customHeight="1" x14ac:dyDescent="0.2"/>
    <row r="2659" ht="15" customHeight="1" x14ac:dyDescent="0.2"/>
    <row r="2660" ht="15" customHeight="1" x14ac:dyDescent="0.2"/>
    <row r="2661" ht="15" customHeight="1" x14ac:dyDescent="0.2"/>
    <row r="2662" ht="15" customHeight="1" x14ac:dyDescent="0.2"/>
    <row r="2663" ht="15" customHeight="1" x14ac:dyDescent="0.2"/>
    <row r="2664" ht="15" customHeight="1" x14ac:dyDescent="0.2"/>
    <row r="2665" ht="15" customHeight="1" x14ac:dyDescent="0.2"/>
    <row r="2666" ht="15" customHeight="1" x14ac:dyDescent="0.2"/>
    <row r="2667" ht="15" customHeight="1" x14ac:dyDescent="0.2"/>
    <row r="2668" ht="15" customHeight="1" x14ac:dyDescent="0.2"/>
    <row r="2669" ht="15" customHeight="1" x14ac:dyDescent="0.2"/>
    <row r="2670" ht="15" customHeight="1" x14ac:dyDescent="0.2"/>
    <row r="2671" ht="15" customHeight="1" x14ac:dyDescent="0.2"/>
    <row r="2672" ht="15" customHeight="1" x14ac:dyDescent="0.2"/>
    <row r="2673" ht="15" customHeight="1" x14ac:dyDescent="0.2"/>
    <row r="2674" ht="15" customHeight="1" x14ac:dyDescent="0.2"/>
    <row r="2675" ht="15" customHeight="1" x14ac:dyDescent="0.2"/>
    <row r="2676" ht="15" customHeight="1" x14ac:dyDescent="0.2"/>
    <row r="2677" ht="15" customHeight="1" x14ac:dyDescent="0.2"/>
    <row r="2678" ht="15" customHeight="1" x14ac:dyDescent="0.2"/>
    <row r="2679" ht="15" customHeight="1" x14ac:dyDescent="0.2"/>
    <row r="2680" ht="15" customHeight="1" x14ac:dyDescent="0.2"/>
    <row r="2681" ht="15" customHeight="1" x14ac:dyDescent="0.2"/>
    <row r="2682" ht="15" customHeight="1" x14ac:dyDescent="0.2"/>
    <row r="2683" ht="15" customHeight="1" x14ac:dyDescent="0.2"/>
    <row r="2684" ht="15" customHeight="1" x14ac:dyDescent="0.2"/>
    <row r="2685" ht="15" customHeight="1" x14ac:dyDescent="0.2"/>
    <row r="2686" ht="15" customHeight="1" x14ac:dyDescent="0.2"/>
    <row r="2687" ht="15" customHeight="1" x14ac:dyDescent="0.2"/>
    <row r="2688" ht="15" customHeight="1" x14ac:dyDescent="0.2"/>
    <row r="2689" ht="15" customHeight="1" x14ac:dyDescent="0.2"/>
    <row r="2690" ht="15" customHeight="1" x14ac:dyDescent="0.2"/>
    <row r="2691" ht="15" customHeight="1" x14ac:dyDescent="0.2"/>
    <row r="2692" ht="15" customHeight="1" x14ac:dyDescent="0.2"/>
    <row r="2693" ht="15" customHeight="1" x14ac:dyDescent="0.2"/>
    <row r="2694" ht="15" customHeight="1" x14ac:dyDescent="0.2"/>
    <row r="2695" ht="15" customHeight="1" x14ac:dyDescent="0.2"/>
    <row r="2696" ht="15" customHeight="1" x14ac:dyDescent="0.2"/>
    <row r="2697" ht="15" customHeight="1" x14ac:dyDescent="0.2"/>
    <row r="2698" ht="15" customHeight="1" x14ac:dyDescent="0.2"/>
    <row r="2699" ht="15" customHeight="1" x14ac:dyDescent="0.2"/>
    <row r="2700" ht="15" customHeight="1" x14ac:dyDescent="0.2"/>
    <row r="2701" ht="15" customHeight="1" x14ac:dyDescent="0.2"/>
    <row r="2702" ht="15" customHeight="1" x14ac:dyDescent="0.2"/>
    <row r="2703" ht="15" customHeight="1" x14ac:dyDescent="0.2"/>
    <row r="2704" ht="15" customHeight="1" x14ac:dyDescent="0.2"/>
    <row r="2705" ht="15" customHeight="1" x14ac:dyDescent="0.2"/>
    <row r="2706" ht="15" customHeight="1" x14ac:dyDescent="0.2"/>
    <row r="2707" ht="15" customHeight="1" x14ac:dyDescent="0.2"/>
    <row r="2708" ht="15" customHeight="1" x14ac:dyDescent="0.2"/>
    <row r="2709" ht="15" customHeight="1" x14ac:dyDescent="0.2"/>
    <row r="2710" ht="15" customHeight="1" x14ac:dyDescent="0.2"/>
    <row r="2711" ht="15" customHeight="1" x14ac:dyDescent="0.2"/>
    <row r="2712" ht="15" customHeight="1" x14ac:dyDescent="0.2"/>
    <row r="2713" ht="15" customHeight="1" x14ac:dyDescent="0.2"/>
    <row r="2714" ht="15" customHeight="1" x14ac:dyDescent="0.2"/>
    <row r="2715" ht="15" customHeight="1" x14ac:dyDescent="0.2"/>
    <row r="2716" ht="15" customHeight="1" x14ac:dyDescent="0.2"/>
    <row r="2717" ht="15" customHeight="1" x14ac:dyDescent="0.2"/>
    <row r="2718" ht="15" customHeight="1" x14ac:dyDescent="0.2"/>
    <row r="2719" ht="15" customHeight="1" x14ac:dyDescent="0.2"/>
    <row r="2720" ht="15" customHeight="1" x14ac:dyDescent="0.2"/>
    <row r="2721" ht="15" customHeight="1" x14ac:dyDescent="0.2"/>
    <row r="2722" ht="15" customHeight="1" x14ac:dyDescent="0.2"/>
    <row r="2723" ht="15" customHeight="1" x14ac:dyDescent="0.2"/>
    <row r="2724" ht="15" customHeight="1" x14ac:dyDescent="0.2"/>
    <row r="2725" ht="15" customHeight="1" x14ac:dyDescent="0.2"/>
    <row r="2726" ht="15" customHeight="1" x14ac:dyDescent="0.2"/>
    <row r="2727" ht="15" customHeight="1" x14ac:dyDescent="0.2"/>
    <row r="2728" ht="15" customHeight="1" x14ac:dyDescent="0.2"/>
    <row r="2729" ht="15" customHeight="1" x14ac:dyDescent="0.2"/>
    <row r="2730" ht="15" customHeight="1" x14ac:dyDescent="0.2"/>
    <row r="2731" ht="15" customHeight="1" x14ac:dyDescent="0.2"/>
    <row r="2732" ht="15" customHeight="1" x14ac:dyDescent="0.2"/>
    <row r="2733" ht="15" customHeight="1" x14ac:dyDescent="0.2"/>
    <row r="2734" ht="15" customHeight="1" x14ac:dyDescent="0.2"/>
    <row r="2735" ht="15" customHeight="1" x14ac:dyDescent="0.2"/>
    <row r="2736" ht="15" customHeight="1" x14ac:dyDescent="0.2"/>
    <row r="2737" ht="15" customHeight="1" x14ac:dyDescent="0.2"/>
    <row r="2738" ht="15" customHeight="1" x14ac:dyDescent="0.2"/>
    <row r="2739" ht="15" customHeight="1" x14ac:dyDescent="0.2"/>
    <row r="2740" ht="15" customHeight="1" x14ac:dyDescent="0.2"/>
    <row r="2741" ht="15" customHeight="1" x14ac:dyDescent="0.2"/>
    <row r="2742" ht="15" customHeight="1" x14ac:dyDescent="0.2"/>
    <row r="2743" ht="15" customHeight="1" x14ac:dyDescent="0.2"/>
    <row r="2744" ht="15" customHeight="1" x14ac:dyDescent="0.2"/>
    <row r="2745" ht="15" customHeight="1" x14ac:dyDescent="0.2"/>
    <row r="2746" ht="15" customHeight="1" x14ac:dyDescent="0.2"/>
    <row r="2747" ht="15" customHeight="1" x14ac:dyDescent="0.2"/>
    <row r="2748" ht="15" customHeight="1" x14ac:dyDescent="0.2"/>
    <row r="2749" ht="15" customHeight="1" x14ac:dyDescent="0.2"/>
    <row r="2750" ht="15" customHeight="1" x14ac:dyDescent="0.2"/>
    <row r="2751" ht="15" customHeight="1" x14ac:dyDescent="0.2"/>
    <row r="2752" ht="15" customHeight="1" x14ac:dyDescent="0.2"/>
    <row r="2753" ht="15" customHeight="1" x14ac:dyDescent="0.2"/>
    <row r="2754" ht="15" customHeight="1" x14ac:dyDescent="0.2"/>
    <row r="2755" ht="15" customHeight="1" x14ac:dyDescent="0.2"/>
    <row r="2756" ht="15" customHeight="1" x14ac:dyDescent="0.2"/>
    <row r="2757" ht="15" customHeight="1" x14ac:dyDescent="0.2"/>
    <row r="2758" ht="15" customHeight="1" x14ac:dyDescent="0.2"/>
    <row r="2759" ht="15" customHeight="1" x14ac:dyDescent="0.2"/>
    <row r="2760" ht="15" customHeight="1" x14ac:dyDescent="0.2"/>
    <row r="2761" ht="15" customHeight="1" x14ac:dyDescent="0.2"/>
    <row r="2762" ht="15" customHeight="1" x14ac:dyDescent="0.2"/>
    <row r="2763" ht="15" customHeight="1" x14ac:dyDescent="0.2"/>
    <row r="2764" ht="15" customHeight="1" x14ac:dyDescent="0.2"/>
    <row r="2765" ht="15" customHeight="1" x14ac:dyDescent="0.2"/>
    <row r="2766" ht="15" customHeight="1" x14ac:dyDescent="0.2"/>
    <row r="2767" ht="15" customHeight="1" x14ac:dyDescent="0.2"/>
    <row r="2768" ht="15" customHeight="1" x14ac:dyDescent="0.2"/>
    <row r="2769" ht="15" customHeight="1" x14ac:dyDescent="0.2"/>
    <row r="2770" ht="15" customHeight="1" x14ac:dyDescent="0.2"/>
    <row r="2771" ht="15" customHeight="1" x14ac:dyDescent="0.2"/>
    <row r="2772" ht="15" customHeight="1" x14ac:dyDescent="0.2"/>
    <row r="2773" ht="15" customHeight="1" x14ac:dyDescent="0.2"/>
    <row r="2774" ht="15" customHeight="1" x14ac:dyDescent="0.2"/>
    <row r="2775" ht="15" customHeight="1" x14ac:dyDescent="0.2"/>
    <row r="2776" ht="15" customHeight="1" x14ac:dyDescent="0.2"/>
    <row r="2777" ht="15" customHeight="1" x14ac:dyDescent="0.2"/>
    <row r="2778" ht="15" customHeight="1" x14ac:dyDescent="0.2"/>
    <row r="2779" ht="15" customHeight="1" x14ac:dyDescent="0.2"/>
    <row r="2780" ht="15" customHeight="1" x14ac:dyDescent="0.2"/>
    <row r="2781" ht="15" customHeight="1" x14ac:dyDescent="0.2"/>
    <row r="2782" ht="15" customHeight="1" x14ac:dyDescent="0.2"/>
    <row r="2783" ht="15" customHeight="1" x14ac:dyDescent="0.2"/>
    <row r="2784" ht="15" customHeight="1" x14ac:dyDescent="0.2"/>
    <row r="2785" ht="15" customHeight="1" x14ac:dyDescent="0.2"/>
    <row r="2786" ht="15" customHeight="1" x14ac:dyDescent="0.2"/>
    <row r="2787" ht="15" customHeight="1" x14ac:dyDescent="0.2"/>
    <row r="2788" ht="15" customHeight="1" x14ac:dyDescent="0.2"/>
    <row r="2789" ht="15" customHeight="1" x14ac:dyDescent="0.2"/>
    <row r="2790" ht="15" customHeight="1" x14ac:dyDescent="0.2"/>
    <row r="2791" ht="15" customHeight="1" x14ac:dyDescent="0.2"/>
    <row r="2792" ht="15" customHeight="1" x14ac:dyDescent="0.2"/>
    <row r="2793" ht="15" customHeight="1" x14ac:dyDescent="0.2"/>
    <row r="2794" ht="15" customHeight="1" x14ac:dyDescent="0.2"/>
    <row r="2795" ht="15" customHeight="1" x14ac:dyDescent="0.2"/>
    <row r="2796" ht="15" customHeight="1" x14ac:dyDescent="0.2"/>
    <row r="2797" ht="15" customHeight="1" x14ac:dyDescent="0.2"/>
    <row r="2798" ht="15" customHeight="1" x14ac:dyDescent="0.2"/>
    <row r="2799" ht="15" customHeight="1" x14ac:dyDescent="0.2"/>
    <row r="2800" ht="15" customHeight="1" x14ac:dyDescent="0.2"/>
    <row r="2801" ht="15" customHeight="1" x14ac:dyDescent="0.2"/>
    <row r="2802" ht="15" customHeight="1" x14ac:dyDescent="0.2"/>
    <row r="2803" ht="15" customHeight="1" x14ac:dyDescent="0.2"/>
    <row r="2804" ht="15" customHeight="1" x14ac:dyDescent="0.2"/>
    <row r="2805" ht="15" customHeight="1" x14ac:dyDescent="0.2"/>
    <row r="2806" ht="15" customHeight="1" x14ac:dyDescent="0.2"/>
    <row r="2807" ht="15" customHeight="1" x14ac:dyDescent="0.2"/>
    <row r="2808" ht="15" customHeight="1" x14ac:dyDescent="0.2"/>
    <row r="2809" ht="15" customHeight="1" x14ac:dyDescent="0.2"/>
    <row r="2810" ht="15" customHeight="1" x14ac:dyDescent="0.2"/>
    <row r="2811" ht="15" customHeight="1" x14ac:dyDescent="0.2"/>
    <row r="2812" ht="15" customHeight="1" x14ac:dyDescent="0.2"/>
    <row r="2813" ht="15" customHeight="1" x14ac:dyDescent="0.2"/>
    <row r="2814" ht="15" customHeight="1" x14ac:dyDescent="0.2"/>
    <row r="2815" ht="15" customHeight="1" x14ac:dyDescent="0.2"/>
    <row r="2816" ht="15" customHeight="1" x14ac:dyDescent="0.2"/>
    <row r="2817" ht="15" customHeight="1" x14ac:dyDescent="0.2"/>
    <row r="2818" ht="15" customHeight="1" x14ac:dyDescent="0.2"/>
    <row r="2819" ht="15" customHeight="1" x14ac:dyDescent="0.2"/>
    <row r="2820" ht="15" customHeight="1" x14ac:dyDescent="0.2"/>
    <row r="2821" ht="15" customHeight="1" x14ac:dyDescent="0.2"/>
    <row r="2822" ht="15" customHeight="1" x14ac:dyDescent="0.2"/>
    <row r="2823" ht="15" customHeight="1" x14ac:dyDescent="0.2"/>
    <row r="2824" ht="15" customHeight="1" x14ac:dyDescent="0.2"/>
    <row r="2825" ht="15" customHeight="1" x14ac:dyDescent="0.2"/>
    <row r="2826" ht="15" customHeight="1" x14ac:dyDescent="0.2"/>
    <row r="2827" ht="15" customHeight="1" x14ac:dyDescent="0.2"/>
    <row r="2828" ht="15" customHeight="1" x14ac:dyDescent="0.2"/>
    <row r="2829" ht="15" customHeight="1" x14ac:dyDescent="0.2"/>
    <row r="2830" ht="15" customHeight="1" x14ac:dyDescent="0.2"/>
    <row r="2831" ht="15" customHeight="1" x14ac:dyDescent="0.2"/>
    <row r="2832" ht="15" customHeight="1" x14ac:dyDescent="0.2"/>
    <row r="2833" ht="15" customHeight="1" x14ac:dyDescent="0.2"/>
    <row r="2834" ht="15" customHeight="1" x14ac:dyDescent="0.2"/>
    <row r="2835" ht="15" customHeight="1" x14ac:dyDescent="0.2"/>
    <row r="2836" ht="15" customHeight="1" x14ac:dyDescent="0.2"/>
    <row r="2837" ht="15" customHeight="1" x14ac:dyDescent="0.2"/>
    <row r="2838" ht="15" customHeight="1" x14ac:dyDescent="0.2"/>
    <row r="2839" ht="15" customHeight="1" x14ac:dyDescent="0.2"/>
    <row r="2840" ht="15" customHeight="1" x14ac:dyDescent="0.2"/>
    <row r="2841" ht="15" customHeight="1" x14ac:dyDescent="0.2"/>
    <row r="2842" ht="15" customHeight="1" x14ac:dyDescent="0.2"/>
    <row r="2843" ht="15" customHeight="1" x14ac:dyDescent="0.2"/>
    <row r="2844" ht="15" customHeight="1" x14ac:dyDescent="0.2"/>
    <row r="2845" ht="15" customHeight="1" x14ac:dyDescent="0.2"/>
    <row r="2846" ht="15" customHeight="1" x14ac:dyDescent="0.2"/>
    <row r="2847" ht="15" customHeight="1" x14ac:dyDescent="0.2"/>
    <row r="2848" ht="15" customHeight="1" x14ac:dyDescent="0.2"/>
    <row r="2849" ht="15" customHeight="1" x14ac:dyDescent="0.2"/>
    <row r="2850" ht="15" customHeight="1" x14ac:dyDescent="0.2"/>
    <row r="2851" ht="15" customHeight="1" x14ac:dyDescent="0.2"/>
    <row r="2852" ht="15" customHeight="1" x14ac:dyDescent="0.2"/>
    <row r="2853" ht="15" customHeight="1" x14ac:dyDescent="0.2"/>
    <row r="2854" ht="15" customHeight="1" x14ac:dyDescent="0.2"/>
    <row r="2855" ht="15" customHeight="1" x14ac:dyDescent="0.2"/>
    <row r="2856" ht="15" customHeight="1" x14ac:dyDescent="0.2"/>
    <row r="2857" ht="15" customHeight="1" x14ac:dyDescent="0.2"/>
    <row r="2858" ht="15" customHeight="1" x14ac:dyDescent="0.2"/>
    <row r="2859" ht="15" customHeight="1" x14ac:dyDescent="0.2"/>
    <row r="2860" ht="15" customHeight="1" x14ac:dyDescent="0.2"/>
    <row r="2861" ht="15" customHeight="1" x14ac:dyDescent="0.2"/>
    <row r="2862" ht="15" customHeight="1" x14ac:dyDescent="0.2"/>
    <row r="2863" ht="15" customHeight="1" x14ac:dyDescent="0.2"/>
    <row r="2864" ht="15" customHeight="1" x14ac:dyDescent="0.2"/>
    <row r="2865" ht="15" customHeight="1" x14ac:dyDescent="0.2"/>
    <row r="2866" ht="15" customHeight="1" x14ac:dyDescent="0.2"/>
    <row r="2867" ht="15" customHeight="1" x14ac:dyDescent="0.2"/>
    <row r="2868" ht="15" customHeight="1" x14ac:dyDescent="0.2"/>
    <row r="2869" ht="15" customHeight="1" x14ac:dyDescent="0.2"/>
    <row r="2870" ht="15" customHeight="1" x14ac:dyDescent="0.2"/>
    <row r="2871" ht="15" customHeight="1" x14ac:dyDescent="0.2"/>
    <row r="2872" ht="15" customHeight="1" x14ac:dyDescent="0.2"/>
    <row r="2873" ht="15" customHeight="1" x14ac:dyDescent="0.2"/>
  </sheetData>
  <mergeCells count="3">
    <mergeCell ref="E2:P2"/>
    <mergeCell ref="S2:AD2"/>
    <mergeCell ref="AG2:AR2"/>
  </mergeCells>
  <conditionalFormatting sqref="E44:Q45">
    <cfRule type="cellIs" dxfId="1698" priority="67" operator="greaterThan">
      <formula>0</formula>
    </cfRule>
    <cfRule type="cellIs" dxfId="1697" priority="68" operator="lessThan">
      <formula>0</formula>
    </cfRule>
  </conditionalFormatting>
  <conditionalFormatting sqref="E46:Q46">
    <cfRule type="cellIs" dxfId="1696" priority="65" operator="greaterThan">
      <formula>0</formula>
    </cfRule>
    <cfRule type="cellIs" dxfId="1695" priority="66" operator="lessThan">
      <formula>0</formula>
    </cfRule>
  </conditionalFormatting>
  <conditionalFormatting sqref="E48:Q48">
    <cfRule type="cellIs" dxfId="1694" priority="63" operator="greaterThan">
      <formula>0</formula>
    </cfRule>
    <cfRule type="cellIs" dxfId="1693" priority="64" operator="lessThan">
      <formula>0</formula>
    </cfRule>
  </conditionalFormatting>
  <conditionalFormatting sqref="E47:Q47">
    <cfRule type="cellIs" dxfId="1692" priority="61" operator="greaterThan">
      <formula>0</formula>
    </cfRule>
    <cfRule type="cellIs" dxfId="1691" priority="62" operator="lessThan">
      <formula>0</formula>
    </cfRule>
  </conditionalFormatting>
  <conditionalFormatting sqref="AE44:AE45">
    <cfRule type="cellIs" dxfId="1690" priority="59" operator="greaterThan">
      <formula>0</formula>
    </cfRule>
    <cfRule type="cellIs" dxfId="1689" priority="60" operator="lessThan">
      <formula>0</formula>
    </cfRule>
  </conditionalFormatting>
  <conditionalFormatting sqref="AE46">
    <cfRule type="cellIs" dxfId="1688" priority="57" operator="greaterThan">
      <formula>0</formula>
    </cfRule>
    <cfRule type="cellIs" dxfId="1687" priority="58" operator="lessThan">
      <formula>0</formula>
    </cfRule>
  </conditionalFormatting>
  <conditionalFormatting sqref="AE48">
    <cfRule type="cellIs" dxfId="1686" priority="55" operator="greaterThan">
      <formula>0</formula>
    </cfRule>
    <cfRule type="cellIs" dxfId="1685" priority="56" operator="lessThan">
      <formula>0</formula>
    </cfRule>
  </conditionalFormatting>
  <conditionalFormatting sqref="AE47">
    <cfRule type="cellIs" dxfId="1684" priority="53" operator="greaterThan">
      <formula>0</formula>
    </cfRule>
    <cfRule type="cellIs" dxfId="1683" priority="54" operator="lessThan">
      <formula>0</formula>
    </cfRule>
  </conditionalFormatting>
  <conditionalFormatting sqref="S44:AD45">
    <cfRule type="cellIs" dxfId="1682" priority="51" operator="greaterThan">
      <formula>0</formula>
    </cfRule>
    <cfRule type="cellIs" dxfId="1681" priority="52" operator="lessThan">
      <formula>0</formula>
    </cfRule>
  </conditionalFormatting>
  <conditionalFormatting sqref="S46:AD46">
    <cfRule type="cellIs" dxfId="1680" priority="49" operator="greaterThan">
      <formula>0</formula>
    </cfRule>
    <cfRule type="cellIs" dxfId="1679" priority="50" operator="lessThan">
      <formula>0</formula>
    </cfRule>
  </conditionalFormatting>
  <conditionalFormatting sqref="S48:AD48">
    <cfRule type="cellIs" dxfId="1678" priority="47" operator="greaterThan">
      <formula>0</formula>
    </cfRule>
    <cfRule type="cellIs" dxfId="1677" priority="48" operator="lessThan">
      <formula>0</formula>
    </cfRule>
  </conditionalFormatting>
  <conditionalFormatting sqref="S47:AD47">
    <cfRule type="cellIs" dxfId="1676" priority="45" operator="greaterThan">
      <formula>0</formula>
    </cfRule>
    <cfRule type="cellIs" dxfId="1675" priority="46" operator="lessThan">
      <formula>0</formula>
    </cfRule>
  </conditionalFormatting>
  <conditionalFormatting sqref="AC23:AO23 AQ23:AR23 O23:AA23 E23:M23 AT23:XFD23 AN17:AN20 AC6:AH20 E6:M20 O6:AA20 AT6:XFD20">
    <cfRule type="cellIs" dxfId="1674" priority="43" operator="greaterThan">
      <formula>0</formula>
    </cfRule>
  </conditionalFormatting>
  <conditionalFormatting sqref="AS45">
    <cfRule type="cellIs" dxfId="1673" priority="41" operator="greaterThan">
      <formula>0</formula>
    </cfRule>
    <cfRule type="cellIs" dxfId="1672" priority="42" operator="lessThan">
      <formula>0</formula>
    </cfRule>
  </conditionalFormatting>
  <conditionalFormatting sqref="AS48">
    <cfRule type="cellIs" dxfId="1671" priority="37" operator="greaterThan">
      <formula>0</formula>
    </cfRule>
    <cfRule type="cellIs" dxfId="1670" priority="38" operator="lessThan">
      <formula>0</formula>
    </cfRule>
  </conditionalFormatting>
  <conditionalFormatting sqref="AS47">
    <cfRule type="cellIs" dxfId="1669" priority="35" operator="greaterThan">
      <formula>0</formula>
    </cfRule>
    <cfRule type="cellIs" dxfId="1668" priority="36" operator="lessThan">
      <formula>0</formula>
    </cfRule>
  </conditionalFormatting>
  <conditionalFormatting sqref="AG44:AR45">
    <cfRule type="cellIs" dxfId="1667" priority="33" operator="greaterThan">
      <formula>0</formula>
    </cfRule>
    <cfRule type="cellIs" dxfId="1666" priority="34" operator="lessThan">
      <formula>0</formula>
    </cfRule>
  </conditionalFormatting>
  <conditionalFormatting sqref="AG46:AR46">
    <cfRule type="cellIs" dxfId="1665" priority="31" operator="greaterThan">
      <formula>0</formula>
    </cfRule>
    <cfRule type="cellIs" dxfId="1664" priority="32" operator="lessThan">
      <formula>0</formula>
    </cfRule>
  </conditionalFormatting>
  <conditionalFormatting sqref="AG48:AR48">
    <cfRule type="cellIs" dxfId="1663" priority="29" operator="greaterThan">
      <formula>0</formula>
    </cfRule>
    <cfRule type="cellIs" dxfId="1662" priority="30" operator="lessThan">
      <formula>0</formula>
    </cfRule>
  </conditionalFormatting>
  <conditionalFormatting sqref="AG47:AR47">
    <cfRule type="cellIs" dxfId="1661" priority="27" operator="greaterThan">
      <formula>0</formula>
    </cfRule>
    <cfRule type="cellIs" dxfId="1660" priority="28" operator="lessThan">
      <formula>0</formula>
    </cfRule>
  </conditionalFormatting>
  <conditionalFormatting sqref="AO19:AP19">
    <cfRule type="cellIs" dxfId="1659" priority="25" operator="greaterThan">
      <formula>0</formula>
    </cfRule>
  </conditionalFormatting>
  <conditionalFormatting sqref="AS44">
    <cfRule type="cellIs" dxfId="1658" priority="3" operator="greaterThan">
      <formula>0</formula>
    </cfRule>
    <cfRule type="cellIs" dxfId="1657" priority="4" operator="lessThan">
      <formula>0</formula>
    </cfRule>
  </conditionalFormatting>
  <conditionalFormatting sqref="AS46">
    <cfRule type="cellIs" dxfId="1656" priority="1" operator="greaterThan">
      <formula>0</formula>
    </cfRule>
    <cfRule type="cellIs" dxfId="1655" priority="2" operator="lessThan">
      <formula>0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E277-84E6-4081-9B45-6A606FDAA05A}">
  <sheetPr>
    <tabColor rgb="FFFFC000"/>
  </sheetPr>
  <dimension ref="A1:CP2902"/>
  <sheetViews>
    <sheetView showGridLines="0" topLeftCell="AI1" zoomScale="80" zoomScaleNormal="80" workbookViewId="0">
      <selection activeCell="AO33" sqref="AO33"/>
    </sheetView>
  </sheetViews>
  <sheetFormatPr baseColWidth="10" defaultColWidth="8.5" defaultRowHeight="15" zeroHeight="1" x14ac:dyDescent="0.2"/>
  <cols>
    <col min="1" max="1" width="47.5" style="582" customWidth="1"/>
    <col min="2" max="2" width="6" style="582" customWidth="1"/>
    <col min="3" max="4" width="10" style="582" customWidth="1"/>
    <col min="5" max="28" width="0" style="582" hidden="1" customWidth="1"/>
    <col min="29" max="30" width="11" style="582" customWidth="1"/>
    <col min="31" max="31" width="13" style="582" customWidth="1"/>
    <col min="32" max="32" width="9" style="582" bestFit="1" customWidth="1"/>
    <col min="33" max="44" width="11" style="582" customWidth="1"/>
    <col min="45" max="45" width="13" style="582" customWidth="1"/>
    <col min="46" max="58" width="9" style="582" bestFit="1" customWidth="1"/>
    <col min="59" max="59" width="10.5" style="582" bestFit="1" customWidth="1"/>
    <col min="60" max="93" width="9" style="582" bestFit="1" customWidth="1"/>
    <col min="94" max="94" width="4" style="582" bestFit="1" customWidth="1"/>
    <col min="95" max="16384" width="8.5" style="582"/>
  </cols>
  <sheetData>
    <row r="1" spans="1:94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 t="s">
        <v>0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</row>
    <row r="2" spans="1:94" ht="19" x14ac:dyDescent="0.25">
      <c r="A2" s="125"/>
      <c r="B2" s="8"/>
      <c r="C2" s="8"/>
      <c r="D2" s="8"/>
      <c r="E2" s="736">
        <v>2019</v>
      </c>
      <c r="F2" s="736"/>
      <c r="G2" s="736"/>
      <c r="H2" s="736"/>
      <c r="I2" s="736"/>
      <c r="J2" s="736"/>
      <c r="K2" s="736"/>
      <c r="L2" s="736"/>
      <c r="M2" s="736"/>
      <c r="N2" s="736"/>
      <c r="O2" s="736"/>
      <c r="P2" s="736"/>
      <c r="Q2" s="8"/>
      <c r="R2" s="8"/>
      <c r="S2" s="737">
        <v>2020</v>
      </c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E2" s="8"/>
      <c r="AF2" s="8"/>
      <c r="AG2" s="737">
        <v>2021</v>
      </c>
      <c r="AH2" s="737"/>
      <c r="AI2" s="737"/>
      <c r="AJ2" s="737"/>
      <c r="AK2" s="737"/>
      <c r="AL2" s="737"/>
      <c r="AM2" s="737"/>
      <c r="AN2" s="737"/>
      <c r="AO2" s="737"/>
      <c r="AP2" s="737"/>
      <c r="AQ2" s="737"/>
      <c r="AR2" s="737"/>
      <c r="AS2" s="8"/>
      <c r="AT2" s="8"/>
      <c r="AU2" s="737">
        <v>2022</v>
      </c>
      <c r="AV2" s="737"/>
      <c r="AW2" s="737"/>
      <c r="AX2" s="737"/>
      <c r="AY2" s="737"/>
      <c r="AZ2" s="737"/>
      <c r="BA2" s="737"/>
      <c r="BB2" s="737"/>
      <c r="BC2" s="737"/>
      <c r="BD2" s="737"/>
      <c r="BE2" s="737"/>
      <c r="BF2" s="737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</row>
    <row r="3" spans="1:94" ht="16" x14ac:dyDescent="0.2">
      <c r="A3" s="59" t="s">
        <v>459</v>
      </c>
      <c r="B3" s="60" t="s">
        <v>303</v>
      </c>
      <c r="C3" s="60" t="s">
        <v>304</v>
      </c>
      <c r="D3" s="60" t="s">
        <v>305</v>
      </c>
      <c r="E3" s="60" t="s">
        <v>5</v>
      </c>
      <c r="F3" s="60" t="s">
        <v>6</v>
      </c>
      <c r="G3" s="60" t="s">
        <v>7</v>
      </c>
      <c r="H3" s="60" t="s">
        <v>8</v>
      </c>
      <c r="I3" s="60" t="s">
        <v>9</v>
      </c>
      <c r="J3" s="60" t="s">
        <v>10</v>
      </c>
      <c r="K3" s="60" t="s">
        <v>11</v>
      </c>
      <c r="L3" s="60" t="s">
        <v>12</v>
      </c>
      <c r="M3" s="60" t="s">
        <v>13</v>
      </c>
      <c r="N3" s="60" t="s">
        <v>2</v>
      </c>
      <c r="O3" s="60" t="s">
        <v>3</v>
      </c>
      <c r="P3" s="60" t="s">
        <v>4</v>
      </c>
      <c r="Q3" s="60" t="s">
        <v>14</v>
      </c>
      <c r="R3" s="8"/>
      <c r="S3" s="60" t="s">
        <v>5</v>
      </c>
      <c r="T3" s="60" t="s">
        <v>6</v>
      </c>
      <c r="U3" s="60" t="s">
        <v>7</v>
      </c>
      <c r="V3" s="303" t="s">
        <v>306</v>
      </c>
      <c r="W3" s="303" t="s">
        <v>9</v>
      </c>
      <c r="X3" s="303" t="s">
        <v>10</v>
      </c>
      <c r="Y3" s="303" t="s">
        <v>307</v>
      </c>
      <c r="Z3" s="303" t="s">
        <v>12</v>
      </c>
      <c r="AA3" s="303" t="s">
        <v>13</v>
      </c>
      <c r="AB3" s="303" t="s">
        <v>2</v>
      </c>
      <c r="AC3" s="303" t="s">
        <v>3</v>
      </c>
      <c r="AD3" s="303" t="s">
        <v>4</v>
      </c>
      <c r="AE3" s="303" t="s">
        <v>14</v>
      </c>
      <c r="AF3" s="8"/>
      <c r="AG3" s="60" t="s">
        <v>5</v>
      </c>
      <c r="AH3" s="60" t="s">
        <v>6</v>
      </c>
      <c r="AI3" s="60" t="s">
        <v>7</v>
      </c>
      <c r="AJ3" s="303" t="s">
        <v>306</v>
      </c>
      <c r="AK3" s="303" t="s">
        <v>9</v>
      </c>
      <c r="AL3" s="303" t="s">
        <v>10</v>
      </c>
      <c r="AM3" s="303" t="s">
        <v>307</v>
      </c>
      <c r="AN3" s="303" t="s">
        <v>12</v>
      </c>
      <c r="AO3" s="303" t="s">
        <v>13</v>
      </c>
      <c r="AP3" s="303" t="s">
        <v>2</v>
      </c>
      <c r="AQ3" s="303" t="s">
        <v>3</v>
      </c>
      <c r="AR3" s="303" t="s">
        <v>4</v>
      </c>
      <c r="AS3" s="303" t="s">
        <v>14</v>
      </c>
      <c r="AT3" s="8"/>
      <c r="AU3" s="60" t="s">
        <v>5</v>
      </c>
      <c r="AV3" s="60" t="s">
        <v>6</v>
      </c>
      <c r="AW3" s="60" t="s">
        <v>7</v>
      </c>
      <c r="AX3" s="303" t="s">
        <v>306</v>
      </c>
      <c r="AY3" s="303" t="s">
        <v>9</v>
      </c>
      <c r="AZ3" s="303" t="s">
        <v>10</v>
      </c>
      <c r="BA3" s="303" t="s">
        <v>307</v>
      </c>
      <c r="BB3" s="303" t="s">
        <v>12</v>
      </c>
      <c r="BC3" s="303" t="s">
        <v>13</v>
      </c>
      <c r="BD3" s="303" t="s">
        <v>2</v>
      </c>
      <c r="BE3" s="303" t="s">
        <v>3</v>
      </c>
      <c r="BF3" s="303" t="s">
        <v>4</v>
      </c>
      <c r="BG3" s="303" t="s">
        <v>14</v>
      </c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</row>
    <row r="4" spans="1:94" x14ac:dyDescent="0.2">
      <c r="A4" s="8"/>
      <c r="B4" s="41"/>
      <c r="C4" s="41"/>
      <c r="D4" s="41"/>
      <c r="E4" s="437"/>
      <c r="F4" s="437"/>
      <c r="G4" s="437"/>
      <c r="H4" s="437"/>
      <c r="I4" s="8"/>
      <c r="J4" s="8"/>
      <c r="K4" s="8"/>
      <c r="L4" s="8"/>
      <c r="M4" s="8"/>
      <c r="N4" s="8"/>
      <c r="O4" s="8"/>
      <c r="P4" s="8"/>
      <c r="Q4" s="8"/>
      <c r="R4" s="8"/>
      <c r="S4" s="437"/>
      <c r="T4" s="437"/>
      <c r="U4" s="437"/>
      <c r="V4" s="270"/>
      <c r="W4" s="295"/>
      <c r="X4" s="295"/>
      <c r="Y4" s="295"/>
      <c r="Z4" s="295"/>
      <c r="AA4" s="295"/>
      <c r="AB4" s="295"/>
      <c r="AC4" s="295"/>
      <c r="AD4" s="295"/>
      <c r="AE4" s="295"/>
      <c r="AF4" s="8"/>
      <c r="AG4" s="437"/>
      <c r="AH4" s="437"/>
      <c r="AI4" s="437"/>
      <c r="AJ4" s="270"/>
      <c r="AK4" s="295"/>
      <c r="AL4" s="295"/>
      <c r="AM4" s="295"/>
      <c r="AN4" s="295"/>
      <c r="AO4" s="295"/>
      <c r="AP4" s="295"/>
      <c r="AQ4" s="295"/>
      <c r="AR4" s="295"/>
      <c r="AS4" s="295"/>
      <c r="AT4" s="8"/>
      <c r="AU4" s="437"/>
      <c r="AV4" s="437"/>
      <c r="AW4" s="437"/>
      <c r="AX4" s="270"/>
      <c r="AY4" s="295"/>
      <c r="AZ4" s="295"/>
      <c r="BA4" s="295"/>
      <c r="BB4" s="295"/>
      <c r="BC4" s="295"/>
      <c r="BD4" s="295"/>
      <c r="BE4" s="295"/>
      <c r="BF4" s="295"/>
      <c r="BG4" s="295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</row>
    <row r="5" spans="1:94" customFormat="1" ht="15" customHeight="1" thickBot="1" x14ac:dyDescent="0.25">
      <c r="A5" s="110" t="s">
        <v>460</v>
      </c>
      <c r="B5" s="111"/>
      <c r="C5" s="111"/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3"/>
      <c r="S5" s="112"/>
      <c r="T5" s="112"/>
      <c r="U5" s="112"/>
      <c r="V5" s="299"/>
      <c r="W5" s="299"/>
      <c r="X5" s="299"/>
      <c r="Y5" s="299"/>
      <c r="Z5" s="299"/>
      <c r="AA5" s="299"/>
      <c r="AB5" s="299"/>
      <c r="AC5" s="299"/>
      <c r="AD5" s="299"/>
      <c r="AE5" s="300"/>
      <c r="AG5" s="112"/>
      <c r="AH5" s="112"/>
      <c r="AI5" s="112"/>
      <c r="AJ5" s="299"/>
      <c r="AK5" s="299"/>
      <c r="AL5" s="299"/>
      <c r="AM5" s="299"/>
      <c r="AN5" s="299"/>
      <c r="AO5" s="299"/>
      <c r="AP5" s="299"/>
      <c r="AQ5" s="299"/>
      <c r="AR5" s="299"/>
      <c r="AS5" s="300"/>
      <c r="AU5" s="112"/>
      <c r="AV5" s="112"/>
      <c r="AW5" s="112"/>
      <c r="AX5" s="299"/>
      <c r="AY5" s="299"/>
      <c r="AZ5" s="299"/>
      <c r="BA5" s="299"/>
      <c r="BB5" s="299"/>
      <c r="BC5" s="299"/>
      <c r="BD5" s="299"/>
      <c r="BE5" s="299"/>
      <c r="BF5" s="299"/>
      <c r="BG5" s="300"/>
    </row>
    <row r="6" spans="1:94" customFormat="1" x14ac:dyDescent="0.2">
      <c r="A6" s="600" t="s">
        <v>461</v>
      </c>
      <c r="B6" s="701" t="s">
        <v>308</v>
      </c>
      <c r="C6" s="39">
        <f t="shared" ref="C6:C13" si="0">IF(B6="L1",1,IF(B6="L2",0.75,IF(B6="L3",0.5,IF(B6="L4",0.25,0))))</f>
        <v>1</v>
      </c>
      <c r="D6" s="106" t="s">
        <v>443</v>
      </c>
      <c r="E6" s="109"/>
      <c r="F6" s="109"/>
      <c r="G6" s="109"/>
      <c r="H6" s="108"/>
      <c r="I6" s="108"/>
      <c r="J6" s="108"/>
      <c r="K6" s="108"/>
      <c r="L6" s="109"/>
      <c r="M6" s="109"/>
      <c r="O6" s="109"/>
      <c r="P6" s="109"/>
      <c r="Q6" s="109"/>
      <c r="S6" s="109"/>
      <c r="T6" s="109"/>
      <c r="U6" s="109"/>
      <c r="V6" s="301"/>
      <c r="W6" s="301"/>
      <c r="X6" s="301"/>
      <c r="Y6" s="301"/>
      <c r="Z6" s="302"/>
      <c r="AA6" s="302"/>
      <c r="AB6" s="277"/>
      <c r="AC6" s="302"/>
      <c r="AD6" s="302"/>
      <c r="AE6" s="302"/>
      <c r="AG6" s="109"/>
      <c r="AH6" s="109"/>
      <c r="AI6" s="109"/>
      <c r="AJ6" s="301"/>
      <c r="AK6" s="301"/>
      <c r="AL6" s="301"/>
      <c r="AM6" s="301"/>
      <c r="AN6" s="301">
        <v>9375</v>
      </c>
      <c r="AO6" s="301">
        <v>18750</v>
      </c>
      <c r="AP6" s="301">
        <v>18750</v>
      </c>
      <c r="AQ6" s="301">
        <v>18750</v>
      </c>
      <c r="AR6" s="301">
        <v>18750</v>
      </c>
      <c r="AS6" s="278">
        <f t="shared" ref="AS6:AS11" si="1">SUM(AG6:AR6)</f>
        <v>84375</v>
      </c>
      <c r="AU6" s="109">
        <v>18750</v>
      </c>
      <c r="AV6" s="109">
        <v>18750</v>
      </c>
      <c r="AW6" s="109">
        <v>18750</v>
      </c>
      <c r="AX6" s="109">
        <v>18750</v>
      </c>
      <c r="AY6" s="109">
        <v>18750</v>
      </c>
      <c r="AZ6" s="109">
        <v>18750</v>
      </c>
      <c r="BA6" s="109">
        <v>18750</v>
      </c>
      <c r="BB6" s="109">
        <v>18750</v>
      </c>
      <c r="BC6" s="301"/>
      <c r="BD6" s="301"/>
      <c r="BE6" s="301"/>
      <c r="BF6" s="301"/>
      <c r="BG6" s="278">
        <f t="shared" ref="BG6:BG11" si="2">SUM(AU6:BF6)</f>
        <v>150000</v>
      </c>
    </row>
    <row r="7" spans="1:94" customFormat="1" ht="16" x14ac:dyDescent="0.2">
      <c r="A7" s="587" t="s">
        <v>462</v>
      </c>
      <c r="B7" s="702" t="s">
        <v>308</v>
      </c>
      <c r="C7" s="39">
        <f t="shared" si="0"/>
        <v>1</v>
      </c>
      <c r="D7" s="106" t="s">
        <v>443</v>
      </c>
      <c r="E7" s="109"/>
      <c r="F7" s="109"/>
      <c r="G7" s="109"/>
      <c r="H7" s="108"/>
      <c r="I7" s="108"/>
      <c r="J7" s="108"/>
      <c r="K7" s="108"/>
      <c r="L7" s="109"/>
      <c r="M7" s="109"/>
      <c r="O7" s="109"/>
      <c r="P7" s="109"/>
      <c r="Q7" s="109"/>
      <c r="S7" s="109"/>
      <c r="T7" s="109"/>
      <c r="U7" s="109"/>
      <c r="V7" s="301"/>
      <c r="W7" s="301"/>
      <c r="X7" s="301"/>
      <c r="Y7" s="301"/>
      <c r="Z7" s="302"/>
      <c r="AA7" s="302"/>
      <c r="AB7" s="277"/>
      <c r="AC7" s="302"/>
      <c r="AD7" s="302"/>
      <c r="AE7" s="302"/>
      <c r="AG7" s="109"/>
      <c r="AH7" s="109"/>
      <c r="AI7" s="581"/>
      <c r="AJ7" s="581"/>
      <c r="AK7" s="581"/>
      <c r="AL7" s="581"/>
      <c r="AM7" s="581"/>
      <c r="AN7" s="301"/>
      <c r="AO7" s="581"/>
      <c r="AP7" s="581"/>
      <c r="AQ7" s="601">
        <v>14000</v>
      </c>
      <c r="AR7" s="601">
        <f>21305*1.2-AQ7</f>
        <v>11566</v>
      </c>
      <c r="AS7" s="278">
        <f t="shared" si="1"/>
        <v>25566</v>
      </c>
      <c r="AW7" s="109"/>
      <c r="AX7" s="581"/>
      <c r="AY7" s="581"/>
      <c r="AZ7" s="581"/>
      <c r="BA7" s="301"/>
      <c r="BB7" s="301"/>
      <c r="BC7" s="301"/>
      <c r="BD7" s="301"/>
      <c r="BE7" s="301"/>
      <c r="BF7" s="301"/>
      <c r="BG7" s="278">
        <f t="shared" si="2"/>
        <v>0</v>
      </c>
    </row>
    <row r="8" spans="1:94" customFormat="1" ht="16" x14ac:dyDescent="0.2">
      <c r="A8" s="587" t="s">
        <v>463</v>
      </c>
      <c r="B8" s="702" t="s">
        <v>308</v>
      </c>
      <c r="C8" s="592">
        <f>IF(B8="L1",1,IF(B8="L2",0.75,IF(B8="L3",0.5,IF(B8="L4",0.25,0))))</f>
        <v>1</v>
      </c>
      <c r="D8" s="106" t="s">
        <v>443</v>
      </c>
      <c r="E8" s="109"/>
      <c r="F8" s="109"/>
      <c r="G8" s="109"/>
      <c r="H8" s="108"/>
      <c r="I8" s="108"/>
      <c r="J8" s="108"/>
      <c r="K8" s="108"/>
      <c r="L8" s="109"/>
      <c r="M8" s="109"/>
      <c r="O8" s="109"/>
      <c r="P8" s="109"/>
      <c r="Q8" s="109"/>
      <c r="S8" s="109"/>
      <c r="T8" s="109"/>
      <c r="U8" s="109"/>
      <c r="V8" s="301"/>
      <c r="W8" s="301"/>
      <c r="X8" s="301"/>
      <c r="Y8" s="301"/>
      <c r="Z8" s="302"/>
      <c r="AA8" s="302"/>
      <c r="AB8" s="277"/>
      <c r="AC8" s="302"/>
      <c r="AD8" s="302"/>
      <c r="AE8" s="302"/>
      <c r="AG8" s="109"/>
      <c r="AH8" s="109"/>
      <c r="AI8" s="581"/>
      <c r="AJ8" s="581"/>
      <c r="AK8" s="581"/>
      <c r="AL8" s="581"/>
      <c r="AM8" s="581"/>
      <c r="AN8" s="301"/>
      <c r="AO8" s="581"/>
      <c r="AP8" s="581"/>
      <c r="AQ8" s="581"/>
      <c r="AR8" s="601">
        <f>1.2*25000</f>
        <v>30000</v>
      </c>
      <c r="AS8" s="278">
        <f>SUM(AG8:AR8)</f>
        <v>30000</v>
      </c>
      <c r="AU8" s="109">
        <f>(56000*1.2-$AR8)/3</f>
        <v>12400</v>
      </c>
      <c r="AV8" s="109">
        <f>(56000*1.2-$AR8)/3</f>
        <v>12400</v>
      </c>
      <c r="AW8" s="109">
        <f>(56000*1.2-$AR8)/3</f>
        <v>12400</v>
      </c>
      <c r="AX8" s="109"/>
      <c r="AY8" s="109"/>
      <c r="AZ8" s="581"/>
      <c r="BA8" s="301"/>
      <c r="BB8" s="301"/>
      <c r="BC8" s="301"/>
      <c r="BD8" s="301"/>
      <c r="BE8" s="301"/>
      <c r="BF8" s="301"/>
      <c r="BG8" s="278"/>
    </row>
    <row r="9" spans="1:94" customFormat="1" ht="16" x14ac:dyDescent="0.2">
      <c r="A9" s="587" t="s">
        <v>464</v>
      </c>
      <c r="B9" s="704" t="s">
        <v>312</v>
      </c>
      <c r="C9" s="592">
        <f>IF(B9="L1",1,IF(B9="L2",0.75,IF(B9="L3",0.5,IF(B9="L4",0.25,0))))</f>
        <v>0.25</v>
      </c>
      <c r="D9" s="106" t="s">
        <v>443</v>
      </c>
      <c r="E9" s="109"/>
      <c r="F9" s="109"/>
      <c r="G9" s="109"/>
      <c r="H9" s="108"/>
      <c r="I9" s="108"/>
      <c r="J9" s="108"/>
      <c r="K9" s="108"/>
      <c r="L9" s="109"/>
      <c r="M9" s="109"/>
      <c r="O9" s="109"/>
      <c r="P9" s="109"/>
      <c r="Q9" s="109"/>
      <c r="S9" s="109"/>
      <c r="T9" s="109"/>
      <c r="U9" s="109"/>
      <c r="V9" s="301"/>
      <c r="W9" s="301"/>
      <c r="X9" s="301"/>
      <c r="Y9" s="301"/>
      <c r="Z9" s="302"/>
      <c r="AA9" s="302"/>
      <c r="AB9" s="277"/>
      <c r="AC9" s="302"/>
      <c r="AD9" s="302"/>
      <c r="AE9" s="302"/>
      <c r="AG9" s="109"/>
      <c r="AH9" s="109"/>
      <c r="AI9" s="581"/>
      <c r="AJ9" s="581"/>
      <c r="AK9" s="581"/>
      <c r="AL9" s="581"/>
      <c r="AM9" s="581"/>
      <c r="AN9" s="301"/>
      <c r="AO9" s="581"/>
      <c r="AP9" s="581"/>
      <c r="AQ9" s="581"/>
      <c r="AR9" s="581"/>
      <c r="AS9" s="278"/>
      <c r="AU9" s="109"/>
      <c r="AV9" s="109"/>
      <c r="AW9" s="109">
        <f>40000*1.2/2</f>
        <v>24000</v>
      </c>
      <c r="AX9" s="109">
        <f>40000*1.2/2</f>
        <v>24000</v>
      </c>
      <c r="AY9" s="581"/>
      <c r="AZ9" s="581"/>
      <c r="BA9" s="301"/>
      <c r="BB9" s="301"/>
      <c r="BC9" s="301"/>
      <c r="BD9" s="301"/>
      <c r="BE9" s="301"/>
      <c r="BF9" s="301"/>
      <c r="BG9" s="278"/>
    </row>
    <row r="10" spans="1:94" customFormat="1" x14ac:dyDescent="0.2">
      <c r="A10" s="600" t="s">
        <v>465</v>
      </c>
      <c r="B10" s="701" t="s">
        <v>308</v>
      </c>
      <c r="C10" s="39">
        <f t="shared" si="0"/>
        <v>1</v>
      </c>
      <c r="D10" s="106" t="s">
        <v>443</v>
      </c>
      <c r="E10" s="109"/>
      <c r="F10" s="109"/>
      <c r="G10" s="109"/>
      <c r="H10" s="108"/>
      <c r="I10" s="108"/>
      <c r="J10" s="108"/>
      <c r="K10" s="108"/>
      <c r="L10" s="109"/>
      <c r="M10" s="109"/>
      <c r="O10" s="109"/>
      <c r="P10" s="109"/>
      <c r="Q10" s="109"/>
      <c r="S10" s="109"/>
      <c r="T10" s="109"/>
      <c r="U10" s="109"/>
      <c r="V10" s="301"/>
      <c r="W10" s="301"/>
      <c r="X10" s="301"/>
      <c r="Y10" s="301"/>
      <c r="Z10" s="302"/>
      <c r="AA10" s="302"/>
      <c r="AB10" s="277"/>
      <c r="AC10" s="302"/>
      <c r="AD10" s="302"/>
      <c r="AE10" s="302"/>
      <c r="AG10" s="109"/>
      <c r="AH10" s="109"/>
      <c r="AI10" s="109"/>
      <c r="AJ10" s="301"/>
      <c r="AK10" s="301"/>
      <c r="AL10" s="301"/>
      <c r="AM10" s="301"/>
      <c r="AN10" s="301"/>
      <c r="AO10" s="301"/>
      <c r="AP10" s="301">
        <v>10000</v>
      </c>
      <c r="AQ10" s="301">
        <v>30000</v>
      </c>
      <c r="AR10" s="301">
        <v>20000</v>
      </c>
      <c r="AS10" s="278">
        <f t="shared" si="1"/>
        <v>60000</v>
      </c>
      <c r="AU10" s="109"/>
      <c r="AV10" s="109"/>
      <c r="AW10" s="109"/>
      <c r="AX10" s="301"/>
      <c r="AY10" s="301"/>
      <c r="AZ10" s="301"/>
      <c r="BA10" s="301"/>
      <c r="BB10" s="301"/>
      <c r="BC10" s="301"/>
      <c r="BD10" s="301"/>
      <c r="BE10" s="301"/>
      <c r="BF10" s="301"/>
      <c r="BG10" s="278">
        <f t="shared" si="2"/>
        <v>0</v>
      </c>
    </row>
    <row r="11" spans="1:94" customFormat="1" x14ac:dyDescent="0.2">
      <c r="A11" s="600" t="s">
        <v>466</v>
      </c>
      <c r="B11" s="701" t="s">
        <v>308</v>
      </c>
      <c r="C11" s="39">
        <f t="shared" si="0"/>
        <v>1</v>
      </c>
      <c r="D11" s="106" t="s">
        <v>443</v>
      </c>
      <c r="E11" s="109"/>
      <c r="F11" s="109"/>
      <c r="G11" s="109"/>
      <c r="H11" s="108"/>
      <c r="I11" s="108"/>
      <c r="J11" s="108"/>
      <c r="K11" s="108"/>
      <c r="L11" s="109"/>
      <c r="M11" s="109"/>
      <c r="O11" s="109"/>
      <c r="P11" s="109"/>
      <c r="Q11" s="109"/>
      <c r="S11" s="109"/>
      <c r="T11" s="109"/>
      <c r="U11" s="109"/>
      <c r="V11" s="301"/>
      <c r="W11" s="301"/>
      <c r="X11" s="301"/>
      <c r="Y11" s="301"/>
      <c r="Z11" s="302"/>
      <c r="AA11" s="302"/>
      <c r="AB11" s="277"/>
      <c r="AC11" s="302"/>
      <c r="AD11" s="302"/>
      <c r="AE11" s="302"/>
      <c r="AG11" s="109"/>
      <c r="AH11" s="109"/>
      <c r="AI11" s="109"/>
      <c r="AJ11" s="301"/>
      <c r="AK11" s="301"/>
      <c r="AL11" s="301"/>
      <c r="AM11" s="301"/>
      <c r="AN11" s="301"/>
      <c r="AO11" s="301"/>
      <c r="AP11" s="301"/>
      <c r="AQ11" s="601">
        <v>40000</v>
      </c>
      <c r="AR11" s="601">
        <v>35000</v>
      </c>
      <c r="AS11" s="278">
        <f t="shared" si="1"/>
        <v>75000</v>
      </c>
      <c r="AU11" s="109"/>
      <c r="AV11" s="109">
        <v>70000</v>
      </c>
      <c r="AW11" s="109">
        <v>70000</v>
      </c>
      <c r="AX11" s="109">
        <v>70000</v>
      </c>
      <c r="AY11" s="109"/>
      <c r="AZ11" s="301"/>
      <c r="BA11" s="301"/>
      <c r="BB11" s="301"/>
      <c r="BC11" s="301"/>
      <c r="BD11" s="301"/>
      <c r="BE11" s="301"/>
      <c r="BF11" s="301"/>
      <c r="BG11" s="278">
        <f t="shared" si="2"/>
        <v>210000</v>
      </c>
    </row>
    <row r="12" spans="1:94" customFormat="1" ht="16" x14ac:dyDescent="0.2">
      <c r="A12" s="587" t="s">
        <v>467</v>
      </c>
      <c r="B12" s="588" t="s">
        <v>308</v>
      </c>
      <c r="C12" s="39">
        <f t="shared" si="0"/>
        <v>1</v>
      </c>
      <c r="D12" s="106" t="s">
        <v>443</v>
      </c>
      <c r="E12" s="109"/>
      <c r="F12" s="109"/>
      <c r="G12" s="109"/>
      <c r="H12" s="108"/>
      <c r="I12" s="108"/>
      <c r="J12" s="108"/>
      <c r="K12" s="108"/>
      <c r="L12" s="109"/>
      <c r="M12" s="109"/>
      <c r="O12" s="109"/>
      <c r="P12" s="109"/>
      <c r="Q12" s="109"/>
      <c r="S12" s="109"/>
      <c r="T12" s="109"/>
      <c r="U12" s="109"/>
      <c r="V12" s="301"/>
      <c r="W12" s="301"/>
      <c r="X12" s="301"/>
      <c r="Y12" s="301"/>
      <c r="Z12" s="302"/>
      <c r="AA12" s="302"/>
      <c r="AB12" s="277"/>
      <c r="AC12" s="302"/>
      <c r="AD12" s="302"/>
      <c r="AE12" s="302"/>
      <c r="AG12" s="696"/>
      <c r="AH12" s="696"/>
      <c r="AI12" s="696"/>
      <c r="AJ12" s="697"/>
      <c r="AK12" s="697"/>
      <c r="AL12" s="697"/>
      <c r="AM12" s="697"/>
      <c r="AN12" s="697"/>
      <c r="AO12" s="697"/>
      <c r="AP12" s="697"/>
      <c r="AQ12" s="697"/>
      <c r="AR12" s="697"/>
      <c r="AS12" s="698"/>
      <c r="AU12" s="109"/>
      <c r="AV12" s="109"/>
      <c r="AW12" s="109">
        <v>10000</v>
      </c>
      <c r="AX12" s="109">
        <v>10000</v>
      </c>
      <c r="AY12" s="109">
        <v>10000</v>
      </c>
      <c r="AZ12" s="109">
        <v>10000</v>
      </c>
      <c r="BA12" s="109">
        <v>10000</v>
      </c>
      <c r="BB12" s="109">
        <v>10000</v>
      </c>
      <c r="BC12" s="109">
        <v>10000</v>
      </c>
      <c r="BD12" s="109">
        <v>10000</v>
      </c>
      <c r="BE12" s="109">
        <v>10000</v>
      </c>
      <c r="BF12" s="109">
        <v>10000</v>
      </c>
      <c r="BG12" s="278">
        <f t="shared" ref="BG12:BG22" si="3">SUM(AU12:BF12)</f>
        <v>100000</v>
      </c>
    </row>
    <row r="13" spans="1:94" customFormat="1" ht="16" x14ac:dyDescent="0.2">
      <c r="A13" s="587" t="s">
        <v>468</v>
      </c>
      <c r="B13" s="588" t="s">
        <v>312</v>
      </c>
      <c r="C13" s="39">
        <f t="shared" si="0"/>
        <v>0.25</v>
      </c>
      <c r="D13" s="106" t="s">
        <v>443</v>
      </c>
      <c r="E13" s="109"/>
      <c r="F13" s="109"/>
      <c r="G13" s="109"/>
      <c r="H13" s="108"/>
      <c r="I13" s="108"/>
      <c r="J13" s="108"/>
      <c r="K13" s="108"/>
      <c r="L13" s="109"/>
      <c r="M13" s="109"/>
      <c r="O13" s="109"/>
      <c r="P13" s="109"/>
      <c r="Q13" s="109"/>
      <c r="S13" s="109"/>
      <c r="T13" s="109"/>
      <c r="U13" s="109"/>
      <c r="V13" s="301"/>
      <c r="W13" s="301"/>
      <c r="X13" s="301"/>
      <c r="Y13" s="301"/>
      <c r="Z13" s="302"/>
      <c r="AA13" s="302"/>
      <c r="AB13" s="277"/>
      <c r="AC13" s="302"/>
      <c r="AD13" s="302"/>
      <c r="AE13" s="302"/>
      <c r="AG13" s="696"/>
      <c r="AH13" s="696"/>
      <c r="AI13" s="696"/>
      <c r="AJ13" s="697"/>
      <c r="AK13" s="697"/>
      <c r="AL13" s="697"/>
      <c r="AM13" s="697"/>
      <c r="AN13" s="699"/>
      <c r="AO13" s="699"/>
      <c r="AP13" s="700"/>
      <c r="AQ13" s="699"/>
      <c r="AR13" s="699"/>
      <c r="AS13" s="698"/>
      <c r="AU13" s="109"/>
      <c r="AV13" s="109"/>
      <c r="AW13" s="581"/>
      <c r="AX13" s="581"/>
      <c r="AY13" s="581"/>
      <c r="AZ13" s="581"/>
      <c r="BA13" s="109">
        <v>20000</v>
      </c>
      <c r="BB13" s="109">
        <v>20000</v>
      </c>
      <c r="BC13" s="109">
        <v>20000</v>
      </c>
      <c r="BD13" s="109">
        <v>20000</v>
      </c>
      <c r="BE13" s="109">
        <v>20000</v>
      </c>
      <c r="BF13" s="581"/>
      <c r="BG13" s="278">
        <f t="shared" si="3"/>
        <v>100000</v>
      </c>
    </row>
    <row r="14" spans="1:94" customFormat="1" ht="16" x14ac:dyDescent="0.2">
      <c r="A14" s="587" t="s">
        <v>449</v>
      </c>
      <c r="B14" s="588" t="s">
        <v>308</v>
      </c>
      <c r="C14" s="39">
        <f>IF(B14="L1",1,IF(B14="L2",0.75,IF(B14="L3",0.5,IF(B14="L4",0.25,0))))</f>
        <v>1</v>
      </c>
      <c r="D14" s="106" t="s">
        <v>443</v>
      </c>
      <c r="E14" s="109"/>
      <c r="F14" s="109"/>
      <c r="G14" s="109"/>
      <c r="H14" s="108"/>
      <c r="I14" s="108"/>
      <c r="J14" s="108"/>
      <c r="K14" s="108"/>
      <c r="L14" s="109"/>
      <c r="M14" s="109"/>
      <c r="O14" s="109"/>
      <c r="P14" s="109"/>
      <c r="Q14" s="109"/>
      <c r="S14" s="109"/>
      <c r="T14" s="109"/>
      <c r="U14" s="109"/>
      <c r="V14" s="301"/>
      <c r="W14" s="301"/>
      <c r="X14" s="301"/>
      <c r="Y14" s="301"/>
      <c r="Z14" s="302"/>
      <c r="AA14" s="302"/>
      <c r="AB14" s="277"/>
      <c r="AC14" s="302"/>
      <c r="AD14" s="302"/>
      <c r="AE14" s="302"/>
      <c r="AG14" s="696"/>
      <c r="AH14" s="696"/>
      <c r="AI14" s="696"/>
      <c r="AJ14" s="697"/>
      <c r="AK14" s="697"/>
      <c r="AL14" s="697"/>
      <c r="AM14" s="697"/>
      <c r="AN14" s="699"/>
      <c r="AO14" s="699"/>
      <c r="AP14" s="700"/>
      <c r="AQ14" s="699"/>
      <c r="AR14" s="699"/>
      <c r="AS14" s="698"/>
      <c r="AU14" s="109">
        <v>25000</v>
      </c>
      <c r="AV14" s="109">
        <v>25000</v>
      </c>
      <c r="AW14" s="109">
        <v>25000</v>
      </c>
      <c r="AX14" s="109">
        <v>25000</v>
      </c>
      <c r="AY14" s="109">
        <v>25000</v>
      </c>
      <c r="AZ14" s="109">
        <v>25000</v>
      </c>
      <c r="BA14" s="109">
        <v>25000</v>
      </c>
      <c r="BB14" s="109">
        <v>25000</v>
      </c>
      <c r="BC14" s="109">
        <v>25000</v>
      </c>
      <c r="BD14" s="109">
        <v>25000</v>
      </c>
      <c r="BE14" s="109">
        <v>25000</v>
      </c>
      <c r="BF14" s="109">
        <v>25000</v>
      </c>
      <c r="BG14" s="278">
        <f t="shared" si="3"/>
        <v>300000</v>
      </c>
    </row>
    <row r="15" spans="1:94" customFormat="1" ht="16" x14ac:dyDescent="0.2">
      <c r="A15" s="587" t="s">
        <v>450</v>
      </c>
      <c r="B15" s="588" t="s">
        <v>308</v>
      </c>
      <c r="C15" s="39">
        <f>IF(B15="L1",1,IF(B15="L2",0.75,IF(B15="L3",0.5,IF(B15="L4",0.25,0))))</f>
        <v>1</v>
      </c>
      <c r="D15" s="106" t="s">
        <v>443</v>
      </c>
      <c r="E15" s="109"/>
      <c r="F15" s="109"/>
      <c r="G15" s="109"/>
      <c r="H15" s="108"/>
      <c r="I15" s="108"/>
      <c r="J15" s="108"/>
      <c r="K15" s="108"/>
      <c r="L15" s="109"/>
      <c r="M15" s="109"/>
      <c r="O15" s="109"/>
      <c r="P15" s="109"/>
      <c r="Q15" s="109"/>
      <c r="S15" s="109"/>
      <c r="T15" s="109"/>
      <c r="U15" s="109"/>
      <c r="V15" s="301"/>
      <c r="W15" s="301"/>
      <c r="X15" s="301"/>
      <c r="Y15" s="301"/>
      <c r="Z15" s="302"/>
      <c r="AA15" s="302"/>
      <c r="AB15" s="277"/>
      <c r="AC15" s="302"/>
      <c r="AD15" s="302"/>
      <c r="AE15" s="302"/>
      <c r="AG15" s="696"/>
      <c r="AH15" s="696"/>
      <c r="AI15" s="696"/>
      <c r="AJ15" s="697"/>
      <c r="AK15" s="697"/>
      <c r="AL15" s="697"/>
      <c r="AM15" s="697"/>
      <c r="AN15" s="699"/>
      <c r="AO15" s="699"/>
      <c r="AP15" s="700"/>
      <c r="AQ15" s="699"/>
      <c r="AR15" s="699"/>
      <c r="AS15" s="698"/>
      <c r="AU15" s="109">
        <v>11800</v>
      </c>
      <c r="AV15" s="109">
        <v>11800</v>
      </c>
      <c r="AW15" s="109">
        <v>11800</v>
      </c>
      <c r="AX15" s="109">
        <v>11800</v>
      </c>
      <c r="AY15" s="109">
        <v>11800</v>
      </c>
      <c r="AZ15" s="109">
        <v>11800</v>
      </c>
      <c r="BA15" s="109"/>
      <c r="BB15" s="109"/>
      <c r="BC15" s="109"/>
      <c r="BD15" s="109"/>
      <c r="BE15" s="109"/>
      <c r="BF15" s="109"/>
      <c r="BG15" s="278">
        <f t="shared" si="3"/>
        <v>70800</v>
      </c>
    </row>
    <row r="16" spans="1:94" customFormat="1" ht="16" x14ac:dyDescent="0.2">
      <c r="A16" s="587" t="s">
        <v>469</v>
      </c>
      <c r="B16" s="588" t="s">
        <v>308</v>
      </c>
      <c r="C16" s="39">
        <f t="shared" ref="C16:C22" si="4">IF(B16="L1",1,IF(B16="L2",0.75,IF(B16="L3",0.5,IF(B16="L4",0.25,0))))</f>
        <v>1</v>
      </c>
      <c r="D16" s="106" t="s">
        <v>443</v>
      </c>
      <c r="E16" s="109"/>
      <c r="F16" s="109"/>
      <c r="G16" s="109"/>
      <c r="H16" s="108"/>
      <c r="I16" s="108"/>
      <c r="J16" s="108"/>
      <c r="K16" s="108"/>
      <c r="L16" s="109"/>
      <c r="M16" s="109"/>
      <c r="O16" s="109"/>
      <c r="P16" s="109"/>
      <c r="Q16" s="109"/>
      <c r="S16" s="109"/>
      <c r="T16" s="109"/>
      <c r="U16" s="109"/>
      <c r="V16" s="301"/>
      <c r="W16" s="301"/>
      <c r="X16" s="301"/>
      <c r="Y16" s="301"/>
      <c r="Z16" s="302"/>
      <c r="AA16" s="302"/>
      <c r="AB16" s="277"/>
      <c r="AC16" s="302"/>
      <c r="AD16" s="302"/>
      <c r="AE16" s="302"/>
      <c r="AG16" s="696"/>
      <c r="AH16" s="696"/>
      <c r="AI16" s="696"/>
      <c r="AJ16" s="697"/>
      <c r="AK16" s="697"/>
      <c r="AL16" s="697"/>
      <c r="AM16" s="697"/>
      <c r="AN16" s="699"/>
      <c r="AO16" s="699"/>
      <c r="AP16" s="700"/>
      <c r="AQ16" s="699"/>
      <c r="AR16" s="699"/>
      <c r="AS16" s="698"/>
      <c r="AV16" s="109">
        <v>15000</v>
      </c>
      <c r="AW16" s="109">
        <v>15000</v>
      </c>
      <c r="AX16" s="109">
        <v>15000</v>
      </c>
      <c r="AY16" s="109"/>
      <c r="AZ16" s="109"/>
      <c r="BA16" s="109"/>
      <c r="BB16" s="109"/>
      <c r="BC16" s="109"/>
      <c r="BD16" s="109"/>
      <c r="BE16" s="109"/>
      <c r="BF16" s="109"/>
      <c r="BG16" s="278">
        <f t="shared" si="3"/>
        <v>45000</v>
      </c>
    </row>
    <row r="17" spans="1:94" customFormat="1" ht="16" x14ac:dyDescent="0.2">
      <c r="A17" s="587" t="s">
        <v>453</v>
      </c>
      <c r="B17" s="591" t="s">
        <v>308</v>
      </c>
      <c r="C17" s="39">
        <f t="shared" si="4"/>
        <v>1</v>
      </c>
      <c r="D17" s="106" t="s">
        <v>443</v>
      </c>
      <c r="E17" s="109"/>
      <c r="F17" s="109"/>
      <c r="G17" s="109"/>
      <c r="H17" s="108"/>
      <c r="I17" s="108"/>
      <c r="J17" s="108"/>
      <c r="K17" s="108"/>
      <c r="L17" s="109"/>
      <c r="M17" s="109"/>
      <c r="O17" s="109"/>
      <c r="P17" s="109"/>
      <c r="Q17" s="109"/>
      <c r="S17" s="109"/>
      <c r="T17" s="109"/>
      <c r="U17" s="109"/>
      <c r="V17" s="301"/>
      <c r="W17" s="301"/>
      <c r="X17" s="301"/>
      <c r="Y17" s="301"/>
      <c r="Z17" s="302"/>
      <c r="AA17" s="302"/>
      <c r="AB17" s="277"/>
      <c r="AC17" s="302"/>
      <c r="AD17" s="302"/>
      <c r="AE17" s="302"/>
      <c r="AG17" s="696"/>
      <c r="AH17" s="696"/>
      <c r="AI17" s="696"/>
      <c r="AJ17" s="697"/>
      <c r="AK17" s="697"/>
      <c r="AL17" s="697"/>
      <c r="AM17" s="697"/>
      <c r="AN17" s="699"/>
      <c r="AO17" s="699"/>
      <c r="AP17" s="700"/>
      <c r="AQ17" s="699"/>
      <c r="AR17" s="699"/>
      <c r="AS17" s="698"/>
      <c r="AU17" s="109">
        <v>4160</v>
      </c>
      <c r="AV17" s="109">
        <v>4160</v>
      </c>
      <c r="AW17" s="109">
        <v>4160</v>
      </c>
      <c r="AX17" s="109">
        <v>4160</v>
      </c>
      <c r="AY17" s="109">
        <v>4160</v>
      </c>
      <c r="AZ17" s="109">
        <v>4160</v>
      </c>
      <c r="BA17" s="109"/>
      <c r="BB17" s="581"/>
      <c r="BC17" s="581"/>
      <c r="BD17" s="581"/>
      <c r="BE17" s="581"/>
      <c r="BF17" s="581"/>
      <c r="BG17" s="278">
        <f t="shared" si="3"/>
        <v>24960</v>
      </c>
    </row>
    <row r="18" spans="1:94" customFormat="1" ht="16" x14ac:dyDescent="0.2">
      <c r="A18" s="587" t="s">
        <v>470</v>
      </c>
      <c r="B18" s="588" t="s">
        <v>308</v>
      </c>
      <c r="C18" s="39">
        <f t="shared" si="4"/>
        <v>1</v>
      </c>
      <c r="D18" s="106" t="s">
        <v>443</v>
      </c>
      <c r="E18" s="109"/>
      <c r="F18" s="109"/>
      <c r="G18" s="109"/>
      <c r="H18" s="108"/>
      <c r="I18" s="108"/>
      <c r="J18" s="108"/>
      <c r="K18" s="108"/>
      <c r="L18" s="109"/>
      <c r="M18" s="109"/>
      <c r="O18" s="109"/>
      <c r="P18" s="109"/>
      <c r="Q18" s="109"/>
      <c r="S18" s="109"/>
      <c r="T18" s="109"/>
      <c r="U18" s="109"/>
      <c r="V18" s="301"/>
      <c r="W18" s="301"/>
      <c r="X18" s="301"/>
      <c r="Y18" s="301"/>
      <c r="Z18" s="302"/>
      <c r="AA18" s="302"/>
      <c r="AB18" s="277"/>
      <c r="AC18" s="302"/>
      <c r="AD18" s="302"/>
      <c r="AE18" s="302"/>
      <c r="AG18" s="696"/>
      <c r="AH18" s="696"/>
      <c r="AI18" s="696"/>
      <c r="AJ18" s="697"/>
      <c r="AK18" s="697"/>
      <c r="AL18" s="697"/>
      <c r="AM18" s="697"/>
      <c r="AN18" s="699"/>
      <c r="AO18" s="699"/>
      <c r="AP18" s="700"/>
      <c r="AQ18" s="699"/>
      <c r="AR18" s="699"/>
      <c r="AS18" s="698"/>
      <c r="AU18" s="109">
        <v>6000</v>
      </c>
      <c r="AV18" s="109">
        <v>6000</v>
      </c>
      <c r="AW18" s="109">
        <v>6000</v>
      </c>
      <c r="AX18" s="109">
        <v>6000</v>
      </c>
      <c r="AY18" s="109">
        <v>6000</v>
      </c>
      <c r="AZ18" s="109">
        <v>6000</v>
      </c>
      <c r="BA18" s="109"/>
      <c r="BB18" s="109"/>
      <c r="BC18" s="109"/>
      <c r="BD18" s="109"/>
      <c r="BE18" s="109"/>
      <c r="BF18" s="109"/>
      <c r="BG18" s="278">
        <f t="shared" si="3"/>
        <v>36000</v>
      </c>
    </row>
    <row r="19" spans="1:94" customFormat="1" ht="16" x14ac:dyDescent="0.2">
      <c r="A19" s="587" t="s">
        <v>454</v>
      </c>
      <c r="B19" s="591" t="s">
        <v>308</v>
      </c>
      <c r="C19" s="39">
        <f t="shared" si="4"/>
        <v>1</v>
      </c>
      <c r="D19" s="106" t="s">
        <v>443</v>
      </c>
      <c r="E19" s="109"/>
      <c r="F19" s="109"/>
      <c r="G19" s="109"/>
      <c r="H19" s="108"/>
      <c r="I19" s="108"/>
      <c r="J19" s="108"/>
      <c r="K19" s="108"/>
      <c r="L19" s="109"/>
      <c r="M19" s="109"/>
      <c r="O19" s="109"/>
      <c r="P19" s="109"/>
      <c r="Q19" s="109"/>
      <c r="S19" s="109"/>
      <c r="T19" s="109"/>
      <c r="U19" s="109"/>
      <c r="V19" s="301"/>
      <c r="W19" s="301"/>
      <c r="X19" s="301"/>
      <c r="Y19" s="301"/>
      <c r="Z19" s="302"/>
      <c r="AA19" s="302"/>
      <c r="AB19" s="277"/>
      <c r="AC19" s="302"/>
      <c r="AD19" s="302"/>
      <c r="AE19" s="302"/>
      <c r="AG19" s="696"/>
      <c r="AH19" s="696"/>
      <c r="AI19" s="696"/>
      <c r="AJ19" s="697"/>
      <c r="AK19" s="697"/>
      <c r="AL19" s="697"/>
      <c r="AM19" s="697"/>
      <c r="AN19" s="699"/>
      <c r="AO19" s="699"/>
      <c r="AP19" s="700"/>
      <c r="AQ19" s="699"/>
      <c r="AR19" s="699"/>
      <c r="AS19" s="698"/>
      <c r="AU19" s="109"/>
      <c r="AV19" s="109"/>
      <c r="AW19" s="581"/>
      <c r="AX19" s="581"/>
      <c r="AY19" s="581"/>
      <c r="AZ19" s="581"/>
      <c r="BA19" s="581"/>
      <c r="BB19" s="581"/>
      <c r="BC19" s="581"/>
      <c r="BD19" s="581"/>
      <c r="BE19" s="581"/>
      <c r="BF19" s="581"/>
      <c r="BG19" s="278">
        <f t="shared" si="3"/>
        <v>0</v>
      </c>
    </row>
    <row r="20" spans="1:94" customFormat="1" ht="16" x14ac:dyDescent="0.2">
      <c r="A20" s="587" t="s">
        <v>455</v>
      </c>
      <c r="B20" s="591" t="s">
        <v>308</v>
      </c>
      <c r="C20" s="39">
        <f t="shared" si="4"/>
        <v>1</v>
      </c>
      <c r="D20" s="106" t="s">
        <v>443</v>
      </c>
      <c r="E20" s="109"/>
      <c r="F20" s="109"/>
      <c r="G20" s="109"/>
      <c r="H20" s="108"/>
      <c r="I20" s="108"/>
      <c r="J20" s="108"/>
      <c r="K20" s="108"/>
      <c r="L20" s="109"/>
      <c r="M20" s="109"/>
      <c r="O20" s="109"/>
      <c r="P20" s="109"/>
      <c r="Q20" s="109"/>
      <c r="S20" s="109"/>
      <c r="T20" s="109"/>
      <c r="U20" s="109"/>
      <c r="V20" s="301"/>
      <c r="W20" s="301"/>
      <c r="X20" s="301"/>
      <c r="Y20" s="301"/>
      <c r="Z20" s="302"/>
      <c r="AA20" s="302"/>
      <c r="AB20" s="277"/>
      <c r="AC20" s="302"/>
      <c r="AD20" s="302"/>
      <c r="AE20" s="302"/>
      <c r="AG20" s="696"/>
      <c r="AH20" s="696"/>
      <c r="AI20" s="696"/>
      <c r="AJ20" s="697"/>
      <c r="AK20" s="697"/>
      <c r="AL20" s="697"/>
      <c r="AM20" s="697"/>
      <c r="AN20" s="699"/>
      <c r="AO20" s="699"/>
      <c r="AP20" s="700"/>
      <c r="AQ20" s="699"/>
      <c r="AR20" s="699"/>
      <c r="AS20" s="698"/>
      <c r="AU20" s="109">
        <v>25600</v>
      </c>
      <c r="AV20" s="109">
        <v>25600</v>
      </c>
      <c r="AW20" s="109">
        <v>25600</v>
      </c>
      <c r="AX20" s="109">
        <v>25600</v>
      </c>
      <c r="AY20" s="109">
        <v>25600</v>
      </c>
      <c r="AZ20" s="109">
        <v>25600</v>
      </c>
      <c r="BA20" s="581"/>
      <c r="BB20" s="581"/>
      <c r="BC20" s="581"/>
      <c r="BD20" s="581"/>
      <c r="BE20" s="581"/>
      <c r="BF20" s="581"/>
      <c r="BG20" s="278">
        <f t="shared" si="3"/>
        <v>153600</v>
      </c>
    </row>
    <row r="21" spans="1:94" customFormat="1" ht="16" x14ac:dyDescent="0.2">
      <c r="A21" s="587" t="s">
        <v>456</v>
      </c>
      <c r="B21" s="591" t="s">
        <v>308</v>
      </c>
      <c r="C21" s="39">
        <f t="shared" si="4"/>
        <v>1</v>
      </c>
      <c r="D21" s="106" t="s">
        <v>443</v>
      </c>
      <c r="E21" s="109"/>
      <c r="F21" s="109"/>
      <c r="G21" s="109"/>
      <c r="H21" s="108"/>
      <c r="I21" s="108"/>
      <c r="J21" s="108"/>
      <c r="K21" s="108"/>
      <c r="L21" s="109"/>
      <c r="M21" s="109"/>
      <c r="O21" s="109"/>
      <c r="P21" s="109"/>
      <c r="Q21" s="109"/>
      <c r="S21" s="109"/>
      <c r="T21" s="109"/>
      <c r="U21" s="109"/>
      <c r="V21" s="301"/>
      <c r="W21" s="301"/>
      <c r="X21" s="301"/>
      <c r="Y21" s="301"/>
      <c r="Z21" s="302"/>
      <c r="AA21" s="302"/>
      <c r="AB21" s="277"/>
      <c r="AC21" s="302"/>
      <c r="AD21" s="302"/>
      <c r="AE21" s="302"/>
      <c r="AG21" s="696"/>
      <c r="AH21" s="696"/>
      <c r="AI21" s="696"/>
      <c r="AJ21" s="697"/>
      <c r="AK21" s="697"/>
      <c r="AL21" s="697"/>
      <c r="AM21" s="697"/>
      <c r="AN21" s="699"/>
      <c r="AO21" s="699"/>
      <c r="AP21" s="700"/>
      <c r="AQ21" s="699"/>
      <c r="AR21" s="699"/>
      <c r="AS21" s="698"/>
      <c r="AU21" s="109">
        <v>10000</v>
      </c>
      <c r="AV21" s="109">
        <v>10000</v>
      </c>
      <c r="AW21" s="109">
        <v>10000</v>
      </c>
      <c r="AX21" s="109">
        <v>10000</v>
      </c>
      <c r="AY21" s="581"/>
      <c r="AZ21" s="581"/>
      <c r="BA21" s="581"/>
      <c r="BB21" s="581"/>
      <c r="BC21" s="581"/>
      <c r="BD21" s="581"/>
      <c r="BE21" s="581"/>
      <c r="BF21" s="581"/>
      <c r="BG21" s="278">
        <f t="shared" si="3"/>
        <v>40000</v>
      </c>
    </row>
    <row r="22" spans="1:94" customFormat="1" ht="16" x14ac:dyDescent="0.2">
      <c r="A22" s="587" t="s">
        <v>457</v>
      </c>
      <c r="B22" s="591" t="s">
        <v>311</v>
      </c>
      <c r="C22" s="39">
        <f t="shared" si="4"/>
        <v>0.5</v>
      </c>
      <c r="D22" s="106" t="s">
        <v>443</v>
      </c>
      <c r="E22" s="109"/>
      <c r="F22" s="109"/>
      <c r="G22" s="109"/>
      <c r="H22" s="108"/>
      <c r="I22" s="108"/>
      <c r="J22" s="108"/>
      <c r="K22" s="108"/>
      <c r="L22" s="109"/>
      <c r="M22" s="109"/>
      <c r="O22" s="109"/>
      <c r="P22" s="109"/>
      <c r="Q22" s="109"/>
      <c r="S22" s="109"/>
      <c r="T22" s="109"/>
      <c r="U22" s="109"/>
      <c r="V22" s="301"/>
      <c r="W22" s="301"/>
      <c r="X22" s="301"/>
      <c r="Y22" s="301"/>
      <c r="Z22" s="302"/>
      <c r="AA22" s="302"/>
      <c r="AB22" s="277"/>
      <c r="AC22" s="302"/>
      <c r="AD22" s="302"/>
      <c r="AE22" s="302"/>
      <c r="AG22" s="696"/>
      <c r="AH22" s="696"/>
      <c r="AI22" s="696"/>
      <c r="AJ22" s="697"/>
      <c r="AK22" s="697"/>
      <c r="AL22" s="697"/>
      <c r="AM22" s="697"/>
      <c r="AN22" s="699"/>
      <c r="AO22" s="699"/>
      <c r="AP22" s="700"/>
      <c r="AQ22" s="699"/>
      <c r="AR22" s="699"/>
      <c r="AS22" s="698"/>
      <c r="AU22" s="109"/>
      <c r="AV22" s="109"/>
      <c r="AW22" s="109"/>
      <c r="AX22" s="109">
        <v>6500</v>
      </c>
      <c r="AY22" s="109">
        <v>6500</v>
      </c>
      <c r="AZ22" s="109">
        <v>6500</v>
      </c>
      <c r="BA22" s="109">
        <v>6500</v>
      </c>
      <c r="BB22" s="109">
        <v>6500</v>
      </c>
      <c r="BC22" s="581"/>
      <c r="BD22" s="581"/>
      <c r="BE22" s="581"/>
      <c r="BF22" s="581"/>
      <c r="BG22" s="278">
        <f t="shared" si="3"/>
        <v>32500</v>
      </c>
    </row>
    <row r="23" spans="1:94" customFormat="1" x14ac:dyDescent="0.2">
      <c r="A23" s="19"/>
      <c r="B23" s="107"/>
      <c r="C23" s="106"/>
      <c r="D23" s="106"/>
      <c r="E23" s="109"/>
      <c r="F23" s="109"/>
      <c r="G23" s="109"/>
      <c r="H23" s="108"/>
      <c r="I23" s="108"/>
      <c r="J23" s="108"/>
      <c r="K23" s="108"/>
      <c r="L23" s="109"/>
      <c r="M23" s="109"/>
      <c r="O23" s="109"/>
      <c r="P23" s="109"/>
      <c r="Q23" s="109"/>
      <c r="S23" s="109"/>
      <c r="T23" s="109"/>
      <c r="U23" s="109"/>
      <c r="V23" s="301"/>
      <c r="W23" s="301"/>
      <c r="X23" s="301"/>
      <c r="Y23" s="301"/>
      <c r="Z23" s="302"/>
      <c r="AA23" s="302"/>
      <c r="AB23" s="277"/>
      <c r="AC23" s="302"/>
      <c r="AD23" s="302"/>
      <c r="AE23" s="302"/>
      <c r="AG23" s="696"/>
      <c r="AH23" s="696"/>
      <c r="AI23" s="696"/>
      <c r="AJ23" s="697"/>
      <c r="AK23" s="697"/>
      <c r="AL23" s="697"/>
      <c r="AM23" s="697"/>
      <c r="AN23" s="699"/>
      <c r="AO23" s="699"/>
      <c r="AP23" s="700"/>
      <c r="AQ23" s="699"/>
      <c r="AR23" s="699"/>
      <c r="AS23" s="698"/>
      <c r="AU23" s="109"/>
      <c r="AV23" s="109"/>
      <c r="AW23" s="109"/>
      <c r="AX23" s="301"/>
      <c r="AY23" s="301"/>
      <c r="AZ23" s="301"/>
      <c r="BA23" s="301"/>
      <c r="BB23" s="302"/>
      <c r="BC23" s="302"/>
      <c r="BD23" s="277"/>
      <c r="BE23" s="302"/>
      <c r="BF23" s="302"/>
      <c r="BG23" s="278"/>
    </row>
    <row r="24" spans="1:94" customFormat="1" x14ac:dyDescent="0.2">
      <c r="A24" s="115" t="s">
        <v>396</v>
      </c>
      <c r="B24" s="114"/>
      <c r="C24" s="114"/>
      <c r="D24" s="114"/>
      <c r="E24" s="63" t="e">
        <f>SUMIF(#REF!,"L1",#REF!)</f>
        <v>#REF!</v>
      </c>
      <c r="F24" s="63" t="e">
        <f>SUMIF(#REF!,"L1",#REF!)</f>
        <v>#REF!</v>
      </c>
      <c r="G24" s="63" t="e">
        <f>SUMIF(#REF!,"L1",#REF!)</f>
        <v>#REF!</v>
      </c>
      <c r="H24" s="63" t="e">
        <f>SUMIF(#REF!,"L1",#REF!)</f>
        <v>#REF!</v>
      </c>
      <c r="I24" s="63" t="e">
        <f>SUMIF(#REF!,"L1",#REF!)</f>
        <v>#REF!</v>
      </c>
      <c r="J24" s="63" t="e">
        <f>SUMIF(#REF!,"L1",#REF!)</f>
        <v>#REF!</v>
      </c>
      <c r="K24" s="63" t="e">
        <f>SUMIF(#REF!,"L1",#REF!)</f>
        <v>#REF!</v>
      </c>
      <c r="L24" s="63" t="e">
        <f>SUMIF(#REF!,"L1",#REF!)</f>
        <v>#REF!</v>
      </c>
      <c r="M24" s="63" t="e">
        <f>SUMIF(#REF!,"L1",#REF!)</f>
        <v>#REF!</v>
      </c>
      <c r="N24" s="63" t="e">
        <f>SUMIF(#REF!,"L1",#REF!)</f>
        <v>#REF!</v>
      </c>
      <c r="O24" s="63" t="e">
        <f>SUMIF(#REF!,"L1",#REF!)</f>
        <v>#REF!</v>
      </c>
      <c r="P24" s="63" t="e">
        <f>SUMIF(#REF!,"L1",#REF!)</f>
        <v>#REF!</v>
      </c>
      <c r="Q24" s="63" t="e">
        <f>SUMIF(#REF!,"L1",#REF!)</f>
        <v>#REF!</v>
      </c>
      <c r="S24" s="63" t="e">
        <f>SUMIF(#REF!,"L1",#REF!)</f>
        <v>#REF!</v>
      </c>
      <c r="T24" s="63" t="e">
        <f>SUMIF(#REF!,"L1",#REF!)</f>
        <v>#REF!</v>
      </c>
      <c r="U24" s="63" t="e">
        <f>SUMIF(#REF!,"L1",#REF!)</f>
        <v>#REF!</v>
      </c>
      <c r="V24" s="276" t="e">
        <f>SUMIF(#REF!,"L1",#REF!)</f>
        <v>#REF!</v>
      </c>
      <c r="W24" s="276" t="e">
        <f>SUMIF(#REF!,"L1",#REF!)</f>
        <v>#REF!</v>
      </c>
      <c r="X24" s="276" t="e">
        <f>SUMIF(#REF!,"L1",#REF!)</f>
        <v>#REF!</v>
      </c>
      <c r="Y24" s="276" t="e">
        <f>SUMIF(#REF!,"L1",#REF!)</f>
        <v>#REF!</v>
      </c>
      <c r="Z24" s="276" t="e">
        <f>SUMIF(#REF!,"L1",#REF!)</f>
        <v>#REF!</v>
      </c>
      <c r="AA24" s="276" t="e">
        <f>SUMIF(#REF!,"L1",#REF!)</f>
        <v>#REF!</v>
      </c>
      <c r="AB24" s="276" t="e">
        <f>SUMIF(#REF!,"L1",#REF!)</f>
        <v>#REF!</v>
      </c>
      <c r="AC24" s="276">
        <f>SUMIF($B6:$B23,"L1",AC6:AC23)</f>
        <v>0</v>
      </c>
      <c r="AD24" s="276">
        <f>SUMIF($B6:$B23,"L1",AD6:AD23)</f>
        <v>0</v>
      </c>
      <c r="AE24" s="276">
        <f>SUMIF($B6:$B23,"L1",AE6:AE23)</f>
        <v>0</v>
      </c>
      <c r="AG24" s="276">
        <f t="shared" ref="AG24:AM24" si="5">SUMIF($B6:$B23,"L1",AG6:AG23)</f>
        <v>0</v>
      </c>
      <c r="AH24" s="276">
        <f t="shared" si="5"/>
        <v>0</v>
      </c>
      <c r="AI24" s="276">
        <f t="shared" si="5"/>
        <v>0</v>
      </c>
      <c r="AJ24" s="276">
        <f t="shared" si="5"/>
        <v>0</v>
      </c>
      <c r="AK24" s="276">
        <f t="shared" si="5"/>
        <v>0</v>
      </c>
      <c r="AL24" s="276">
        <f t="shared" si="5"/>
        <v>0</v>
      </c>
      <c r="AM24" s="276">
        <f t="shared" si="5"/>
        <v>0</v>
      </c>
      <c r="AN24" s="276">
        <v>9375</v>
      </c>
      <c r="AO24" s="276">
        <f>SUMIF($B6:$B23,"L1",AO6:AO23)</f>
        <v>18750</v>
      </c>
      <c r="AP24" s="276">
        <f>SUMIF($B6:$B23,"L1",AP6:AP23)</f>
        <v>28750</v>
      </c>
      <c r="AQ24" s="276">
        <f>SUMIF($B6:$B23,"L1",AQ6:AQ23)</f>
        <v>102750</v>
      </c>
      <c r="AR24" s="276">
        <f>SUMIF($B6:$B23,"L1",AR6:AR23)</f>
        <v>115316</v>
      </c>
      <c r="AS24" s="276">
        <f>SUMIF($B6:$B23,"L1",AS6:AS23)</f>
        <v>274941</v>
      </c>
      <c r="AU24" s="276">
        <f t="shared" ref="AU24:BG24" si="6">SUMIF($B6:$B23,"L1",AU6:AU23)</f>
        <v>113710</v>
      </c>
      <c r="AV24" s="276">
        <f t="shared" si="6"/>
        <v>198710</v>
      </c>
      <c r="AW24" s="276">
        <f t="shared" si="6"/>
        <v>208710</v>
      </c>
      <c r="AX24" s="276">
        <f t="shared" si="6"/>
        <v>196310</v>
      </c>
      <c r="AY24" s="276">
        <f t="shared" si="6"/>
        <v>101310</v>
      </c>
      <c r="AZ24" s="276">
        <f t="shared" si="6"/>
        <v>101310</v>
      </c>
      <c r="BA24" s="276">
        <f t="shared" si="6"/>
        <v>53750</v>
      </c>
      <c r="BB24" s="276">
        <f t="shared" si="6"/>
        <v>53750</v>
      </c>
      <c r="BC24" s="276">
        <f t="shared" si="6"/>
        <v>35000</v>
      </c>
      <c r="BD24" s="276">
        <f t="shared" si="6"/>
        <v>35000</v>
      </c>
      <c r="BE24" s="276">
        <f t="shared" si="6"/>
        <v>35000</v>
      </c>
      <c r="BF24" s="276">
        <f t="shared" si="6"/>
        <v>35000</v>
      </c>
      <c r="BG24" s="276">
        <f t="shared" si="6"/>
        <v>1130360</v>
      </c>
    </row>
    <row r="25" spans="1:94" customFormat="1" x14ac:dyDescent="0.2">
      <c r="A25" s="19" t="s">
        <v>397</v>
      </c>
      <c r="Q25" s="139" t="e">
        <f>SUM(#REF!)</f>
        <v>#REF!</v>
      </c>
      <c r="V25" s="277"/>
      <c r="W25" s="277"/>
      <c r="X25" s="277"/>
      <c r="Y25" s="277"/>
      <c r="Z25" s="277"/>
      <c r="AA25" s="277"/>
      <c r="AB25" s="277"/>
      <c r="AC25" s="277"/>
      <c r="AD25" s="277"/>
      <c r="AE25" s="304">
        <f>SUM(AE6:AE13)</f>
        <v>0</v>
      </c>
      <c r="AG25" s="304">
        <f t="shared" ref="AG25:AS25" si="7">SUM(AG6:AG23)</f>
        <v>0</v>
      </c>
      <c r="AH25" s="304">
        <f t="shared" si="7"/>
        <v>0</v>
      </c>
      <c r="AI25" s="304">
        <f t="shared" si="7"/>
        <v>0</v>
      </c>
      <c r="AJ25" s="304">
        <f t="shared" si="7"/>
        <v>0</v>
      </c>
      <c r="AK25" s="304">
        <f t="shared" si="7"/>
        <v>0</v>
      </c>
      <c r="AL25" s="304">
        <f t="shared" si="7"/>
        <v>0</v>
      </c>
      <c r="AM25" s="304">
        <f t="shared" si="7"/>
        <v>0</v>
      </c>
      <c r="AN25" s="304">
        <f t="shared" si="7"/>
        <v>9375</v>
      </c>
      <c r="AO25" s="304">
        <f t="shared" si="7"/>
        <v>18750</v>
      </c>
      <c r="AP25" s="304">
        <f t="shared" si="7"/>
        <v>28750</v>
      </c>
      <c r="AQ25" s="304">
        <f t="shared" si="7"/>
        <v>102750</v>
      </c>
      <c r="AR25" s="304">
        <f t="shared" si="7"/>
        <v>115316</v>
      </c>
      <c r="AS25" s="304">
        <f t="shared" si="7"/>
        <v>274941</v>
      </c>
      <c r="AU25" s="304">
        <f t="shared" ref="AU25:BG25" si="8">SUM(AU6:AU23)</f>
        <v>113710</v>
      </c>
      <c r="AV25" s="304">
        <f t="shared" si="8"/>
        <v>198710</v>
      </c>
      <c r="AW25" s="304">
        <f t="shared" si="8"/>
        <v>232710</v>
      </c>
      <c r="AX25" s="304">
        <f t="shared" si="8"/>
        <v>226810</v>
      </c>
      <c r="AY25" s="304">
        <f t="shared" si="8"/>
        <v>107810</v>
      </c>
      <c r="AZ25" s="304">
        <f t="shared" si="8"/>
        <v>107810</v>
      </c>
      <c r="BA25" s="304">
        <f t="shared" si="8"/>
        <v>80250</v>
      </c>
      <c r="BB25" s="304">
        <f t="shared" si="8"/>
        <v>80250</v>
      </c>
      <c r="BC25" s="304">
        <f t="shared" si="8"/>
        <v>55000</v>
      </c>
      <c r="BD25" s="304">
        <f t="shared" si="8"/>
        <v>55000</v>
      </c>
      <c r="BE25" s="304">
        <f t="shared" si="8"/>
        <v>55000</v>
      </c>
      <c r="BF25" s="304">
        <f t="shared" si="8"/>
        <v>35000</v>
      </c>
      <c r="BG25" s="304">
        <f t="shared" si="8"/>
        <v>1262860</v>
      </c>
    </row>
    <row r="26" spans="1:94" customFormat="1" ht="15" customHeight="1" thickBot="1" x14ac:dyDescent="0.25">
      <c r="A26" s="19"/>
      <c r="Q26" s="139"/>
      <c r="V26" s="277"/>
      <c r="W26" s="277"/>
      <c r="X26" s="277"/>
      <c r="Y26" s="277"/>
      <c r="Z26" s="277"/>
      <c r="AA26" s="277"/>
      <c r="AB26" s="277"/>
      <c r="AC26" s="277"/>
      <c r="AD26" s="277"/>
      <c r="AE26" s="304"/>
      <c r="AJ26" s="277"/>
      <c r="AK26" s="277"/>
      <c r="AL26" s="277"/>
      <c r="AM26" s="277"/>
      <c r="AN26" s="277"/>
      <c r="AO26" s="277"/>
      <c r="AP26" s="277"/>
      <c r="AQ26" s="277"/>
      <c r="AR26" s="277"/>
      <c r="AS26" s="304"/>
      <c r="AX26" s="277"/>
      <c r="AY26" s="277"/>
      <c r="AZ26" s="277"/>
      <c r="BA26" s="277"/>
      <c r="BB26" s="277"/>
      <c r="BC26" s="277"/>
      <c r="BD26" s="277"/>
      <c r="BE26" s="277"/>
      <c r="BF26" s="277"/>
      <c r="BG26" s="304"/>
    </row>
    <row r="27" spans="1:94" ht="15" customHeight="1" thickBot="1" x14ac:dyDescent="0.25">
      <c r="A27" s="52" t="s">
        <v>471</v>
      </c>
      <c r="B27" s="53"/>
      <c r="C27" s="53"/>
      <c r="D27" s="53"/>
      <c r="E27" s="54">
        <f t="shared" ref="E27:P27" si="9">SUM(E28:E31)</f>
        <v>0</v>
      </c>
      <c r="F27" s="54">
        <f t="shared" si="9"/>
        <v>0</v>
      </c>
      <c r="G27" s="54">
        <f t="shared" si="9"/>
        <v>0</v>
      </c>
      <c r="H27" s="54">
        <f t="shared" si="9"/>
        <v>0</v>
      </c>
      <c r="I27" s="54">
        <f t="shared" si="9"/>
        <v>0</v>
      </c>
      <c r="J27" s="54">
        <f t="shared" si="9"/>
        <v>0</v>
      </c>
      <c r="K27" s="54">
        <f t="shared" si="9"/>
        <v>0</v>
      </c>
      <c r="L27" s="54">
        <f t="shared" si="9"/>
        <v>0</v>
      </c>
      <c r="M27" s="54">
        <f t="shared" si="9"/>
        <v>0</v>
      </c>
      <c r="N27" s="54">
        <f t="shared" si="9"/>
        <v>0</v>
      </c>
      <c r="O27" s="54">
        <f t="shared" si="9"/>
        <v>0</v>
      </c>
      <c r="P27" s="54">
        <f t="shared" si="9"/>
        <v>0</v>
      </c>
      <c r="Q27" s="124" t="e">
        <f>SUMIF($A$5:$A26,"*Total*",Q$5:Q26)</f>
        <v>#REF!</v>
      </c>
      <c r="R27" s="92"/>
      <c r="S27" s="54">
        <f t="shared" ref="S27:AE27" si="10">SUM(S28:S31)</f>
        <v>0</v>
      </c>
      <c r="T27" s="54">
        <f t="shared" si="10"/>
        <v>0</v>
      </c>
      <c r="U27" s="54">
        <f t="shared" si="10"/>
        <v>0</v>
      </c>
      <c r="V27" s="281">
        <f t="shared" si="10"/>
        <v>0</v>
      </c>
      <c r="W27" s="281">
        <f t="shared" si="10"/>
        <v>0</v>
      </c>
      <c r="X27" s="281">
        <f t="shared" si="10"/>
        <v>0</v>
      </c>
      <c r="Y27" s="281">
        <f t="shared" si="10"/>
        <v>0</v>
      </c>
      <c r="Z27" s="281">
        <f t="shared" si="10"/>
        <v>0</v>
      </c>
      <c r="AA27" s="281">
        <f t="shared" si="10"/>
        <v>0</v>
      </c>
      <c r="AB27" s="281">
        <f t="shared" si="10"/>
        <v>0</v>
      </c>
      <c r="AC27" s="281">
        <f t="shared" si="10"/>
        <v>0</v>
      </c>
      <c r="AD27" s="281">
        <f t="shared" si="10"/>
        <v>0</v>
      </c>
      <c r="AE27" s="282">
        <f t="shared" si="10"/>
        <v>0</v>
      </c>
      <c r="AF27" s="8"/>
      <c r="AG27" s="54">
        <f t="shared" ref="AG27:AR27" si="11">SUM(AG28:AG31)</f>
        <v>0</v>
      </c>
      <c r="AH27" s="54">
        <f t="shared" si="11"/>
        <v>0</v>
      </c>
      <c r="AI27" s="54">
        <f t="shared" si="11"/>
        <v>0</v>
      </c>
      <c r="AJ27" s="281">
        <f t="shared" si="11"/>
        <v>0</v>
      </c>
      <c r="AK27" s="281">
        <f t="shared" si="11"/>
        <v>0</v>
      </c>
      <c r="AL27" s="281">
        <f t="shared" si="11"/>
        <v>0</v>
      </c>
      <c r="AM27" s="281">
        <f t="shared" si="11"/>
        <v>0</v>
      </c>
      <c r="AN27" s="281">
        <f t="shared" si="11"/>
        <v>9375</v>
      </c>
      <c r="AO27" s="281">
        <f t="shared" si="11"/>
        <v>18750</v>
      </c>
      <c r="AP27" s="281">
        <f t="shared" si="11"/>
        <v>28750</v>
      </c>
      <c r="AQ27" s="281">
        <f t="shared" si="11"/>
        <v>102750</v>
      </c>
      <c r="AR27" s="281">
        <f t="shared" si="11"/>
        <v>115316</v>
      </c>
      <c r="AS27" s="282">
        <f>SUM(AS28:AS31)</f>
        <v>274941</v>
      </c>
      <c r="AT27" s="8"/>
      <c r="AU27" s="54">
        <f t="shared" ref="AU27:BG27" si="12">SUM(AU28:AU31)</f>
        <v>113710</v>
      </c>
      <c r="AV27" s="54">
        <f t="shared" si="12"/>
        <v>198710</v>
      </c>
      <c r="AW27" s="54">
        <f t="shared" si="12"/>
        <v>232710</v>
      </c>
      <c r="AX27" s="281">
        <f t="shared" si="12"/>
        <v>226810</v>
      </c>
      <c r="AY27" s="281">
        <f t="shared" si="12"/>
        <v>107810</v>
      </c>
      <c r="AZ27" s="281">
        <f t="shared" si="12"/>
        <v>107810</v>
      </c>
      <c r="BA27" s="281">
        <f t="shared" si="12"/>
        <v>80250</v>
      </c>
      <c r="BB27" s="281">
        <f t="shared" si="12"/>
        <v>80250</v>
      </c>
      <c r="BC27" s="281">
        <f t="shared" si="12"/>
        <v>55000</v>
      </c>
      <c r="BD27" s="281">
        <f t="shared" si="12"/>
        <v>55000</v>
      </c>
      <c r="BE27" s="281">
        <f t="shared" si="12"/>
        <v>55000</v>
      </c>
      <c r="BF27" s="281">
        <f t="shared" si="12"/>
        <v>35000</v>
      </c>
      <c r="BG27" s="282">
        <f t="shared" si="12"/>
        <v>1262860</v>
      </c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</row>
    <row r="28" spans="1:94" x14ac:dyDescent="0.2">
      <c r="A28" s="8" t="s">
        <v>324</v>
      </c>
      <c r="B28" s="41"/>
      <c r="C28" s="41"/>
      <c r="D28" s="41"/>
      <c r="E28" s="42">
        <f>SUMIF($B$5:$B26,"L1",E$5:E26)</f>
        <v>0</v>
      </c>
      <c r="F28" s="42">
        <f>SUMIF($B$5:$B26,"L1",F$5:F26)</f>
        <v>0</v>
      </c>
      <c r="G28" s="42">
        <f>SUMIF($B$5:$B26,"L1",G$5:G26)</f>
        <v>0</v>
      </c>
      <c r="H28" s="42">
        <f>SUMIF($B$5:$B26,"L1",H$5:H26)</f>
        <v>0</v>
      </c>
      <c r="I28" s="42">
        <f>SUMIF($B$5:$B26,"L1",I$5:I26)</f>
        <v>0</v>
      </c>
      <c r="J28" s="42">
        <f>SUMIF($B$5:$B26,"L1",J$5:J26)</f>
        <v>0</v>
      </c>
      <c r="K28" s="42">
        <f>SUMIF($B$5:$B26,"L1",K$5:K26)</f>
        <v>0</v>
      </c>
      <c r="L28" s="42">
        <f>SUMIF($B$5:$B26,"L1",L$5:L26)</f>
        <v>0</v>
      </c>
      <c r="M28" s="42">
        <f>SUMIF($B$5:$B26,"L1",M$5:M26)</f>
        <v>0</v>
      </c>
      <c r="N28" s="42">
        <f>SUMIF($B$5:$B26,"L1",N$5:N26)</f>
        <v>0</v>
      </c>
      <c r="O28" s="42">
        <f>SUMIF($B$5:$B26,"L1",O$5:O26)</f>
        <v>0</v>
      </c>
      <c r="P28" s="42">
        <f>SUMIF($B$5:$B26,"L1",P$5:P26)</f>
        <v>0</v>
      </c>
      <c r="Q28" s="189">
        <f>SUMIF($B$5:$B26,"L1",Q$5:Q26)</f>
        <v>0</v>
      </c>
      <c r="R28" s="8"/>
      <c r="S28" s="42">
        <f>SUMIF($B$5:$B26,"L1",S$5:S26)</f>
        <v>0</v>
      </c>
      <c r="T28" s="42">
        <f>SUMIF($B$5:$B26,"L1",T$5:T26)</f>
        <v>0</v>
      </c>
      <c r="U28" s="42">
        <f>SUMIF($B$5:$B26,"L1",U$5:U26)</f>
        <v>0</v>
      </c>
      <c r="V28" s="294">
        <f>SUMIF($B$5:$B26,"L1",V$5:V26)</f>
        <v>0</v>
      </c>
      <c r="W28" s="294">
        <f>SUMIF($B$5:$B26,"L1",W$5:W26)</f>
        <v>0</v>
      </c>
      <c r="X28" s="294">
        <f>SUMIF($B$5:$B26,"L1",X$5:X26)</f>
        <v>0</v>
      </c>
      <c r="Y28" s="294">
        <f>SUMIF($B$5:$B26,"L1",Y$5:Y26)</f>
        <v>0</v>
      </c>
      <c r="Z28" s="294">
        <f>SUMIF($B$5:$B26,"L1",Z$5:Z26)</f>
        <v>0</v>
      </c>
      <c r="AA28" s="294">
        <f>SUMIF($B$5:$B26,"L1",AA$5:AA26)</f>
        <v>0</v>
      </c>
      <c r="AB28" s="294">
        <f>SUMIF($B$5:$B26,"L1",AB$5:AB26)</f>
        <v>0</v>
      </c>
      <c r="AC28" s="294">
        <f>SUMIF($B$5:$B26,"L1",AC$5:AC26)</f>
        <v>0</v>
      </c>
      <c r="AD28" s="294">
        <f>SUMIF($B$5:$B26,"L1",AD$5:AD26)</f>
        <v>0</v>
      </c>
      <c r="AE28" s="314">
        <f>SUMIF($B$5:$B26,"L1",AE$5:AE26)</f>
        <v>0</v>
      </c>
      <c r="AF28" s="8"/>
      <c r="AG28" s="42">
        <f>SUMIF($B$5:$B26,"L1",AG$5:AG26)</f>
        <v>0</v>
      </c>
      <c r="AH28" s="42">
        <f>SUMIF($B$5:$B26,"L1",AH$5:AH26)</f>
        <v>0</v>
      </c>
      <c r="AI28" s="42">
        <f>SUMIF($B$5:$B26,"L1",AI$5:AI26)</f>
        <v>0</v>
      </c>
      <c r="AJ28" s="294">
        <f>SUMIF($B$5:$B26,"L1",AJ$5:AJ26)</f>
        <v>0</v>
      </c>
      <c r="AK28" s="294">
        <f>SUMIF($B$5:$B26,"L1",AK$5:AK26)</f>
        <v>0</v>
      </c>
      <c r="AL28" s="294">
        <f>SUMIF($B$5:$B26,"L1",AL$5:AL26)</f>
        <v>0</v>
      </c>
      <c r="AM28" s="294">
        <f>SUMIF($B$5:$B26,"L1",AM$5:AM26)</f>
        <v>0</v>
      </c>
      <c r="AN28" s="294">
        <f>SUMIF($B$5:$B26,"L1",AN$5:AN26)</f>
        <v>9375</v>
      </c>
      <c r="AO28" s="294">
        <f>SUMIF($B$5:$B26,"L1",AO$5:AO26)</f>
        <v>18750</v>
      </c>
      <c r="AP28" s="294">
        <f>SUMIF($B$5:$B26,"L1",AP$5:AP26)</f>
        <v>28750</v>
      </c>
      <c r="AQ28" s="294">
        <f>SUMIF($B$5:$B26,"L1",AQ$5:AQ26)</f>
        <v>102750</v>
      </c>
      <c r="AR28" s="294">
        <f>SUMIF($B$5:$B26,"L1",AR$5:AR26)</f>
        <v>115316</v>
      </c>
      <c r="AS28" s="314">
        <f>SUMIF($B$5:$B26,"L1",AS$5:AS26)</f>
        <v>274941</v>
      </c>
      <c r="AT28" s="8"/>
      <c r="AU28" s="42">
        <f>SUMIF($B$5:$B26,"L1",AU$5:AU26)</f>
        <v>113710</v>
      </c>
      <c r="AV28" s="42">
        <f>SUMIF($B$5:$B26,"L1",AV$5:AV26)</f>
        <v>198710</v>
      </c>
      <c r="AW28" s="42">
        <f>SUMIF($B$5:$B26,"L1",AW$5:AW26)</f>
        <v>208710</v>
      </c>
      <c r="AX28" s="294">
        <f>SUMIF($B$5:$B26,"L1",AX$5:AX26)</f>
        <v>196310</v>
      </c>
      <c r="AY28" s="294">
        <f>SUMIF($B$5:$B26,"L1",AY$5:AY26)</f>
        <v>101310</v>
      </c>
      <c r="AZ28" s="294">
        <f>SUMIF($B$5:$B26,"L1",AZ$5:AZ26)</f>
        <v>101310</v>
      </c>
      <c r="BA28" s="294">
        <f>SUMIF($B$5:$B26,"L1",BA$5:BA26)</f>
        <v>53750</v>
      </c>
      <c r="BB28" s="294">
        <f>SUMIF($B$5:$B26,"L1",BB$5:BB26)</f>
        <v>53750</v>
      </c>
      <c r="BC28" s="294">
        <f>SUMIF($B$5:$B26,"L1",BC$5:BC26)</f>
        <v>35000</v>
      </c>
      <c r="BD28" s="294">
        <f>SUMIF($B$5:$B26,"L1",BD$5:BD26)</f>
        <v>35000</v>
      </c>
      <c r="BE28" s="294">
        <f>SUMIF($B$5:$B26,"L1",BE$5:BE26)</f>
        <v>35000</v>
      </c>
      <c r="BF28" s="294">
        <f>SUMIF($B$5:$B26,"L1",BF$5:BF26)</f>
        <v>35000</v>
      </c>
      <c r="BG28" s="314">
        <f>SUMIF($B$5:$B26,"L1",BG$5:BG26)</f>
        <v>1130360</v>
      </c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</row>
    <row r="29" spans="1:94" x14ac:dyDescent="0.2">
      <c r="A29" s="8" t="s">
        <v>317</v>
      </c>
      <c r="B29" s="41"/>
      <c r="C29" s="41"/>
      <c r="D29" s="41"/>
      <c r="E29" s="42">
        <f>SUMIF($B$5:$B26,"L2",E$5:E26)</f>
        <v>0</v>
      </c>
      <c r="F29" s="42">
        <f>SUMIF($B$5:$B26,"L2",F$5:F26)</f>
        <v>0</v>
      </c>
      <c r="G29" s="42">
        <f>SUMIF($B$5:$B26,"L2",G$5:G26)</f>
        <v>0</v>
      </c>
      <c r="H29" s="42">
        <f>SUMIF($B$5:$B26,"L2",H$5:H26)</f>
        <v>0</v>
      </c>
      <c r="I29" s="42">
        <f>SUMIF($B$5:$B26,"L2",I$5:I26)</f>
        <v>0</v>
      </c>
      <c r="J29" s="42">
        <f>SUMIF($B$5:$B26,"L2",J$5:J26)</f>
        <v>0</v>
      </c>
      <c r="K29" s="42">
        <f>SUMIF($B$5:$B26,"L2",K$5:K26)</f>
        <v>0</v>
      </c>
      <c r="L29" s="42">
        <f>SUMIF($B$5:$B26,"L2",L$5:L26)</f>
        <v>0</v>
      </c>
      <c r="M29" s="42">
        <f>SUMIF($B$5:$B26,"L2",M$5:M26)</f>
        <v>0</v>
      </c>
      <c r="N29" s="42">
        <f>SUMIF($B$5:$B26,"L2",N$5:N26)</f>
        <v>0</v>
      </c>
      <c r="O29" s="42">
        <f>SUMIF($B$5:$B26,"L2",O$5:O26)</f>
        <v>0</v>
      </c>
      <c r="P29" s="42">
        <f>SUMIF($B$5:$B26,"L2",P$5:P26)</f>
        <v>0</v>
      </c>
      <c r="Q29" s="167">
        <f>SUMIF($B$5:$B26,"L2",Q$5:Q26)</f>
        <v>0</v>
      </c>
      <c r="R29" s="8"/>
      <c r="S29" s="42">
        <f>SUMIF($B$5:$B26,"L2",S$5:S26)</f>
        <v>0</v>
      </c>
      <c r="T29" s="42">
        <f>SUMIF($B$5:$B26,"L2",T$5:T26)</f>
        <v>0</v>
      </c>
      <c r="U29" s="42">
        <f>SUMIF($B$5:$B26,"L2",U$5:U26)</f>
        <v>0</v>
      </c>
      <c r="V29" s="294">
        <f>SUMIF($B$5:$B26,"L2",V$5:V26)</f>
        <v>0</v>
      </c>
      <c r="W29" s="294">
        <f>SUMIF($B$5:$B26,"L2",W$5:W26)</f>
        <v>0</v>
      </c>
      <c r="X29" s="294">
        <f>SUMIF($B$5:$B26,"L2",X$5:X26)</f>
        <v>0</v>
      </c>
      <c r="Y29" s="294">
        <f>SUMIF($B$5:$B26,"L2",Y$5:Y26)</f>
        <v>0</v>
      </c>
      <c r="Z29" s="294">
        <f>SUMIF($B$5:$B26,"L2",Z$5:Z26)</f>
        <v>0</v>
      </c>
      <c r="AA29" s="294">
        <f>SUMIF($B$5:$B26,"L2",AA$5:AA26)</f>
        <v>0</v>
      </c>
      <c r="AB29" s="294">
        <f>SUMIF($B$5:$B26,"L2",AB$5:AB26)</f>
        <v>0</v>
      </c>
      <c r="AC29" s="294">
        <f>SUMIF($B$5:$B26,"L2",AC$5:AC26)</f>
        <v>0</v>
      </c>
      <c r="AD29" s="294">
        <f>SUMIF($B$5:$B26,"L2",AD$5:AD26)</f>
        <v>0</v>
      </c>
      <c r="AE29" s="314">
        <f>SUMIF($B$5:$B26,"L2",AE$5:AE26)</f>
        <v>0</v>
      </c>
      <c r="AF29" s="8"/>
      <c r="AG29" s="42">
        <f>SUMIF($B$5:$B26,"L2",AG$5:AG26)</f>
        <v>0</v>
      </c>
      <c r="AH29" s="42">
        <f>SUMIF($B$5:$B26,"L2",AH$5:AH26)</f>
        <v>0</v>
      </c>
      <c r="AI29" s="42">
        <f>SUMIF($B$5:$B26,"L2",AI$5:AI26)</f>
        <v>0</v>
      </c>
      <c r="AJ29" s="294">
        <f>SUMIF($B$5:$B26,"L2",AJ$5:AJ26)</f>
        <v>0</v>
      </c>
      <c r="AK29" s="294">
        <f>SUMIF($B$5:$B26,"L2",AK$5:AK26)</f>
        <v>0</v>
      </c>
      <c r="AL29" s="294">
        <f>SUMIF($B$5:$B26,"L2",AL$5:AL26)</f>
        <v>0</v>
      </c>
      <c r="AM29" s="294">
        <f>SUMIF($B$5:$B26,"L2",AM$5:AM26)</f>
        <v>0</v>
      </c>
      <c r="AN29" s="294">
        <f>SUMIF($B$5:$B26,"L2",AN$5:AN26)</f>
        <v>0</v>
      </c>
      <c r="AO29" s="294">
        <f>SUMIF($B$5:$B26,"L2",AO$5:AO26)</f>
        <v>0</v>
      </c>
      <c r="AP29" s="294">
        <f>SUMIF($B$5:$B26,"L2",AP$5:AP26)</f>
        <v>0</v>
      </c>
      <c r="AQ29" s="294">
        <f>SUMIF($B$5:$B26,"L2",AQ$5:AQ26)</f>
        <v>0</v>
      </c>
      <c r="AR29" s="294">
        <f>SUMIF($B$5:$B26,"L2",AR$5:AR26)</f>
        <v>0</v>
      </c>
      <c r="AS29" s="314">
        <f>SUMIF($B$5:$B26,"L2",AS$5:AS26)</f>
        <v>0</v>
      </c>
      <c r="AT29" s="8"/>
      <c r="AU29" s="42">
        <f>SUMIF($B$5:$B26,"L2",AU$5:AU26)</f>
        <v>0</v>
      </c>
      <c r="AV29" s="42">
        <f>SUMIF($B$5:$B26,"L2",AV$5:AV26)</f>
        <v>0</v>
      </c>
      <c r="AW29" s="42">
        <f>SUMIF($B$5:$B26,"L2",AW$5:AW26)</f>
        <v>0</v>
      </c>
      <c r="AX29" s="294">
        <f>SUMIF($B$5:$B26,"L2",AX$5:AX26)</f>
        <v>0</v>
      </c>
      <c r="AY29" s="294">
        <f>SUMIF($B$5:$B26,"L2",AY$5:AY26)</f>
        <v>0</v>
      </c>
      <c r="AZ29" s="294">
        <f>SUMIF($B$5:$B26,"L2",AZ$5:AZ26)</f>
        <v>0</v>
      </c>
      <c r="BA29" s="294">
        <f>SUMIF($B$5:$B26,"L2",BA$5:BA26)</f>
        <v>0</v>
      </c>
      <c r="BB29" s="294">
        <f>SUMIF($B$5:$B26,"L2",BB$5:BB26)</f>
        <v>0</v>
      </c>
      <c r="BC29" s="294">
        <f>SUMIF($B$5:$B26,"L2",BC$5:BC26)</f>
        <v>0</v>
      </c>
      <c r="BD29" s="294">
        <f>SUMIF($B$5:$B26,"L2",BD$5:BD26)</f>
        <v>0</v>
      </c>
      <c r="BE29" s="294">
        <f>SUMIF($B$5:$B26,"L2",BE$5:BE26)</f>
        <v>0</v>
      </c>
      <c r="BF29" s="294">
        <f>SUMIF($B$5:$B26,"L2",BF$5:BF26)</f>
        <v>0</v>
      </c>
      <c r="BG29" s="314">
        <f>SUMIF($B$5:$B26,"L2",BG$5:BG26)</f>
        <v>0</v>
      </c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</row>
    <row r="30" spans="1:94" x14ac:dyDescent="0.2">
      <c r="A30" s="8" t="s">
        <v>311</v>
      </c>
      <c r="B30" s="41"/>
      <c r="C30" s="41"/>
      <c r="D30" s="41"/>
      <c r="E30" s="42">
        <f>SUMIF($B$5:$B26,"L3",E$5:E26)</f>
        <v>0</v>
      </c>
      <c r="F30" s="42">
        <f>SUMIF($B$5:$B26,"L3",F$5:F26)</f>
        <v>0</v>
      </c>
      <c r="G30" s="42">
        <f>SUMIF($B$5:$B26,"L3",G$5:G26)</f>
        <v>0</v>
      </c>
      <c r="H30" s="42">
        <f>SUMIF($B$5:$B26,"L3",H$5:H26)</f>
        <v>0</v>
      </c>
      <c r="I30" s="42">
        <f>SUMIF($B$5:$B26,"L3",I$5:I26)</f>
        <v>0</v>
      </c>
      <c r="J30" s="42">
        <f>SUMIF($B$5:$B26,"L3",J$5:J26)</f>
        <v>0</v>
      </c>
      <c r="K30" s="42">
        <f>SUMIF($B$5:$B26,"L3",K$5:K26)</f>
        <v>0</v>
      </c>
      <c r="L30" s="42">
        <f>SUMIF($B$5:$B26,"L3",L$5:L26)</f>
        <v>0</v>
      </c>
      <c r="M30" s="42">
        <f>SUMIF($B$5:$B26,"L3",M$5:M26)</f>
        <v>0</v>
      </c>
      <c r="N30" s="42">
        <f>SUMIF($B$5:$B26,"L3",N$5:N26)</f>
        <v>0</v>
      </c>
      <c r="O30" s="42">
        <f>SUMIF($B$5:$B26,"L3",O$5:O26)</f>
        <v>0</v>
      </c>
      <c r="P30" s="42">
        <f>SUMIF($B$5:$B26,"L3",P$5:P26)</f>
        <v>0</v>
      </c>
      <c r="Q30" s="167">
        <f>SUMIF($B$5:$B26,"L3",Q$5:Q26)</f>
        <v>0</v>
      </c>
      <c r="R30" s="8"/>
      <c r="S30" s="42">
        <f>SUMIF($B$5:$B26,"L3",S$5:S26)</f>
        <v>0</v>
      </c>
      <c r="T30" s="42">
        <f>SUMIF($B$5:$B26,"L3",T$5:T26)</f>
        <v>0</v>
      </c>
      <c r="U30" s="42">
        <f>SUMIF($B$5:$B26,"L3",U$5:U26)</f>
        <v>0</v>
      </c>
      <c r="V30" s="294">
        <f>SUMIF($B$5:$B26,"L3",V$5:V26)</f>
        <v>0</v>
      </c>
      <c r="W30" s="294">
        <f>SUMIF($B$5:$B26,"L3",W$5:W26)</f>
        <v>0</v>
      </c>
      <c r="X30" s="294">
        <f>SUMIF($B$5:$B26,"L3",X$5:X26)</f>
        <v>0</v>
      </c>
      <c r="Y30" s="294">
        <f>SUMIF($B$5:$B26,"L3",Y$5:Y26)</f>
        <v>0</v>
      </c>
      <c r="Z30" s="294">
        <f>SUMIF($B$5:$B26,"L3",Z$5:Z26)</f>
        <v>0</v>
      </c>
      <c r="AA30" s="294">
        <f>SUMIF($B$5:$B26,"L3",AA$5:AA26)</f>
        <v>0</v>
      </c>
      <c r="AB30" s="294">
        <f>SUMIF($B$5:$B26,"L3",AB$5:AB26)</f>
        <v>0</v>
      </c>
      <c r="AC30" s="294">
        <f>SUMIF($B$5:$B26,"L3",AC$5:AC26)</f>
        <v>0</v>
      </c>
      <c r="AD30" s="294">
        <f>SUMIF($B$5:$B26,"L3",AD$5:AD26)</f>
        <v>0</v>
      </c>
      <c r="AE30" s="314">
        <f>SUMIF($B$5:$B26,"L3",AE$5:AE26)</f>
        <v>0</v>
      </c>
      <c r="AF30" s="8"/>
      <c r="AG30" s="42">
        <f>SUMIF($B$5:$B26,"L3",AG$5:AG26)</f>
        <v>0</v>
      </c>
      <c r="AH30" s="42">
        <f>SUMIF($B$5:$B26,"L3",AH$5:AH26)</f>
        <v>0</v>
      </c>
      <c r="AI30" s="42">
        <f>SUMIF($B$5:$B26,"L3",AI$5:AI26)</f>
        <v>0</v>
      </c>
      <c r="AJ30" s="294">
        <f>SUMIF($B$5:$B26,"L3",AJ$5:AJ26)</f>
        <v>0</v>
      </c>
      <c r="AK30" s="294">
        <f>SUMIF($B$5:$B26,"L3",AK$5:AK26)</f>
        <v>0</v>
      </c>
      <c r="AL30" s="294">
        <f>SUMIF($B$5:$B26,"L3",AL$5:AL26)</f>
        <v>0</v>
      </c>
      <c r="AM30" s="294">
        <f>SUMIF($B$5:$B26,"L3",AM$5:AM26)</f>
        <v>0</v>
      </c>
      <c r="AN30" s="294">
        <f>SUMIF($B$5:$B26,"L3",AN$5:AN26)</f>
        <v>0</v>
      </c>
      <c r="AO30" s="294">
        <f>SUMIF($B$5:$B26,"L3",AO$5:AO26)</f>
        <v>0</v>
      </c>
      <c r="AP30" s="294">
        <f>SUMIF($B$5:$B26,"L3",AP$5:AP26)</f>
        <v>0</v>
      </c>
      <c r="AQ30" s="294">
        <f>SUMIF($B$5:$B26,"L3",AQ$5:AQ26)</f>
        <v>0</v>
      </c>
      <c r="AR30" s="294">
        <f>SUMIF($B$5:$B26,"L3",AR$5:AR26)</f>
        <v>0</v>
      </c>
      <c r="AS30" s="314">
        <f>SUMIF($B$5:$B26,"L3",AS$5:AS26)</f>
        <v>0</v>
      </c>
      <c r="AT30" s="8"/>
      <c r="AU30" s="42">
        <f>SUMIF($B$5:$B26,"L3",AU$5:AU26)</f>
        <v>0</v>
      </c>
      <c r="AV30" s="42">
        <f>SUMIF($B$5:$B26,"L3",AV$5:AV26)</f>
        <v>0</v>
      </c>
      <c r="AW30" s="42">
        <f>SUMIF($B$5:$B26,"L3",AW$5:AW26)</f>
        <v>0</v>
      </c>
      <c r="AX30" s="294">
        <f>SUMIF($B$5:$B26,"L3",AX$5:AX26)</f>
        <v>6500</v>
      </c>
      <c r="AY30" s="294">
        <f>SUMIF($B$5:$B26,"L3",AY$5:AY26)</f>
        <v>6500</v>
      </c>
      <c r="AZ30" s="294">
        <f>SUMIF($B$5:$B26,"L3",AZ$5:AZ26)</f>
        <v>6500</v>
      </c>
      <c r="BA30" s="294">
        <f>SUMIF($B$5:$B26,"L3",BA$5:BA26)</f>
        <v>6500</v>
      </c>
      <c r="BB30" s="294">
        <f>SUMIF($B$5:$B26,"L3",BB$5:BB26)</f>
        <v>6500</v>
      </c>
      <c r="BC30" s="294">
        <f>SUMIF($B$5:$B26,"L3",BC$5:BC26)</f>
        <v>0</v>
      </c>
      <c r="BD30" s="294">
        <f>SUMIF($B$5:$B26,"L3",BD$5:BD26)</f>
        <v>0</v>
      </c>
      <c r="BE30" s="294">
        <f>SUMIF($B$5:$B26,"L3",BE$5:BE26)</f>
        <v>0</v>
      </c>
      <c r="BF30" s="294">
        <f>SUMIF($B$5:$B26,"L3",BF$5:BF26)</f>
        <v>0</v>
      </c>
      <c r="BG30" s="314">
        <f>SUMIF($B$5:$B26,"L3",BG$5:BG26)</f>
        <v>32500</v>
      </c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</row>
    <row r="31" spans="1:94" x14ac:dyDescent="0.2">
      <c r="A31" s="8" t="s">
        <v>312</v>
      </c>
      <c r="B31" s="41"/>
      <c r="C31" s="41"/>
      <c r="D31" s="41"/>
      <c r="E31" s="42">
        <f>SUMIF($B$5:$B26,"L4",E$5:E26)</f>
        <v>0</v>
      </c>
      <c r="F31" s="42">
        <f>SUMIF($B$5:$B26,"L4",F$5:F26)</f>
        <v>0</v>
      </c>
      <c r="G31" s="42">
        <f>SUMIF($B$5:$B26,"L4",G$5:G26)</f>
        <v>0</v>
      </c>
      <c r="H31" s="42">
        <f>SUMIF($B$5:$B26,"L4",H$5:H26)</f>
        <v>0</v>
      </c>
      <c r="I31" s="42">
        <f>SUMIF($B$5:$B26,"L4",I$5:I26)</f>
        <v>0</v>
      </c>
      <c r="J31" s="42">
        <f>SUMIF($B$5:$B26,"L4",J$5:J26)</f>
        <v>0</v>
      </c>
      <c r="K31" s="42">
        <f>SUMIF($B$5:$B26,"L4",K$5:K26)</f>
        <v>0</v>
      </c>
      <c r="L31" s="42">
        <f>SUMIF($B$5:$B26,"L4",L$5:L26)</f>
        <v>0</v>
      </c>
      <c r="M31" s="42">
        <f>SUMIF($B$5:$B26,"L4",M$5:M26)</f>
        <v>0</v>
      </c>
      <c r="N31" s="42">
        <f>SUMIF($B$5:$B26,"L4",N$5:N26)</f>
        <v>0</v>
      </c>
      <c r="O31" s="42">
        <f>SUMIF($B$5:$B26,"L4",O$5:O26)</f>
        <v>0</v>
      </c>
      <c r="P31" s="42">
        <f>SUMIF($B$5:$B26,"L4",P$5:P26)</f>
        <v>0</v>
      </c>
      <c r="Q31" s="167">
        <f>SUMIF($B$5:$B26,"L4",Q$5:Q26)</f>
        <v>0</v>
      </c>
      <c r="R31" s="8"/>
      <c r="S31" s="42">
        <f>SUMIF($B$5:$B26,"L4",S$5:S26)</f>
        <v>0</v>
      </c>
      <c r="T31" s="42">
        <f>SUMIF($B$5:$B26,"L4",T$5:T26)</f>
        <v>0</v>
      </c>
      <c r="U31" s="42">
        <f>SUMIF($B$5:$B26,"L4",U$5:U26)</f>
        <v>0</v>
      </c>
      <c r="V31" s="294">
        <f>SUMIF($B$5:$B26,"L4",V$5:V26)</f>
        <v>0</v>
      </c>
      <c r="W31" s="294">
        <f>SUMIF($B$5:$B26,"L4",W$5:W26)</f>
        <v>0</v>
      </c>
      <c r="X31" s="294">
        <f>SUMIF($B$5:$B26,"L4",X$5:X26)</f>
        <v>0</v>
      </c>
      <c r="Y31" s="294">
        <f>SUMIF($B$5:$B26,"L4",Y$5:Y26)</f>
        <v>0</v>
      </c>
      <c r="Z31" s="294">
        <f>SUMIF($B$5:$B26,"L4",Z$5:Z26)</f>
        <v>0</v>
      </c>
      <c r="AA31" s="294">
        <f>SUMIF($B$5:$B26,"L4",AA$5:AA26)</f>
        <v>0</v>
      </c>
      <c r="AB31" s="294">
        <f>SUMIF($B$5:$B26,"L4",AB$5:AB26)</f>
        <v>0</v>
      </c>
      <c r="AC31" s="294">
        <f>SUMIF($B$5:$B26,"L4",AC$5:AC26)</f>
        <v>0</v>
      </c>
      <c r="AD31" s="294">
        <f>SUMIF($B$5:$B26,"L4",AD$5:AD26)</f>
        <v>0</v>
      </c>
      <c r="AE31" s="314">
        <f>SUMIF($B$5:$B26,"L4",AE$5:AE26)</f>
        <v>0</v>
      </c>
      <c r="AF31" s="8"/>
      <c r="AG31" s="42">
        <f>SUMIF($B$5:$B26,"L4",AG$5:AG26)</f>
        <v>0</v>
      </c>
      <c r="AH31" s="42">
        <f>SUMIF($B$5:$B26,"L4",AH$5:AH26)</f>
        <v>0</v>
      </c>
      <c r="AI31" s="42">
        <f>SUMIF($B$5:$B26,"L4",AI$5:AI26)</f>
        <v>0</v>
      </c>
      <c r="AJ31" s="294">
        <f>SUMIF($B$5:$B26,"L4",AJ$5:AJ26)</f>
        <v>0</v>
      </c>
      <c r="AK31" s="294">
        <f>SUMIF($B$5:$B26,"L4",AK$5:AK26)</f>
        <v>0</v>
      </c>
      <c r="AL31" s="294">
        <f>SUMIF($B$5:$B26,"L4",AL$5:AL26)</f>
        <v>0</v>
      </c>
      <c r="AM31" s="294">
        <f>SUMIF($B$5:$B26,"L4",AM$5:AM26)</f>
        <v>0</v>
      </c>
      <c r="AN31" s="294">
        <f>SUMIF($B$5:$B26,"L4",AN$5:AN26)</f>
        <v>0</v>
      </c>
      <c r="AO31" s="294">
        <f>SUMIF($B$5:$B26,"L4",AO$5:AO26)</f>
        <v>0</v>
      </c>
      <c r="AP31" s="294">
        <f>SUMIF($B$5:$B26,"L4",AP$5:AP26)</f>
        <v>0</v>
      </c>
      <c r="AQ31" s="294">
        <f>SUMIF($B$5:$B26,"L4",AQ$5:AQ26)</f>
        <v>0</v>
      </c>
      <c r="AR31" s="294">
        <f>SUMIF($B$5:$B26,"L4",AR$5:AR26)</f>
        <v>0</v>
      </c>
      <c r="AS31" s="314">
        <f>SUMIF($B$5:$B26,"L4",AS$5:AS26)</f>
        <v>0</v>
      </c>
      <c r="AT31" s="8"/>
      <c r="AU31" s="42">
        <f>SUMIF($B$5:$B26,"L4",AU$5:AU26)</f>
        <v>0</v>
      </c>
      <c r="AV31" s="42">
        <f>SUMIF($B$5:$B26,"L4",AV$5:AV26)</f>
        <v>0</v>
      </c>
      <c r="AW31" s="42">
        <f>SUMIF($B$5:$B26,"L4",AW$5:AW26)</f>
        <v>24000</v>
      </c>
      <c r="AX31" s="294">
        <f>SUMIF($B$5:$B26,"L4",AX$5:AX26)</f>
        <v>24000</v>
      </c>
      <c r="AY31" s="294">
        <f>SUMIF($B$5:$B26,"L4",AY$5:AY26)</f>
        <v>0</v>
      </c>
      <c r="AZ31" s="294">
        <f>SUMIF($B$5:$B26,"L4",AZ$5:AZ26)</f>
        <v>0</v>
      </c>
      <c r="BA31" s="294">
        <f>SUMIF($B$5:$B26,"L4",BA$5:BA26)</f>
        <v>20000</v>
      </c>
      <c r="BB31" s="294">
        <f>SUMIF($B$5:$B26,"L4",BB$5:BB26)</f>
        <v>20000</v>
      </c>
      <c r="BC31" s="294">
        <f>SUMIF($B$5:$B26,"L4",BC$5:BC26)</f>
        <v>20000</v>
      </c>
      <c r="BD31" s="294">
        <f>SUMIF($B$5:$B26,"L4",BD$5:BD26)</f>
        <v>20000</v>
      </c>
      <c r="BE31" s="294">
        <f>SUMIF($B$5:$B26,"L4",BE$5:BE26)</f>
        <v>20000</v>
      </c>
      <c r="BF31" s="294">
        <f>SUMIF($B$5:$B26,"L4",BF$5:BF26)</f>
        <v>0</v>
      </c>
      <c r="BG31" s="314">
        <f>SUMIF($B$5:$B26,"L4",BG$5:BG26)</f>
        <v>100000</v>
      </c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</row>
    <row r="32" spans="1:94" x14ac:dyDescent="0.2">
      <c r="A32" s="8" t="s">
        <v>325</v>
      </c>
      <c r="B32" s="41"/>
      <c r="C32" s="41"/>
      <c r="D32" s="41"/>
      <c r="E32" s="42">
        <f t="shared" ref="E32:Q32" si="13">SUM(E29:E31)</f>
        <v>0</v>
      </c>
      <c r="F32" s="42">
        <f t="shared" si="13"/>
        <v>0</v>
      </c>
      <c r="G32" s="42">
        <f t="shared" si="13"/>
        <v>0</v>
      </c>
      <c r="H32" s="42">
        <f t="shared" si="13"/>
        <v>0</v>
      </c>
      <c r="I32" s="42">
        <f t="shared" si="13"/>
        <v>0</v>
      </c>
      <c r="J32" s="42">
        <f t="shared" si="13"/>
        <v>0</v>
      </c>
      <c r="K32" s="42">
        <f t="shared" si="13"/>
        <v>0</v>
      </c>
      <c r="L32" s="42">
        <f t="shared" si="13"/>
        <v>0</v>
      </c>
      <c r="M32" s="42">
        <f t="shared" si="13"/>
        <v>0</v>
      </c>
      <c r="N32" s="42">
        <f t="shared" si="13"/>
        <v>0</v>
      </c>
      <c r="O32" s="42">
        <f t="shared" si="13"/>
        <v>0</v>
      </c>
      <c r="P32" s="42">
        <f t="shared" si="13"/>
        <v>0</v>
      </c>
      <c r="Q32" s="167">
        <f t="shared" si="13"/>
        <v>0</v>
      </c>
      <c r="R32" s="8"/>
      <c r="S32" s="42">
        <f t="shared" ref="S32:AE32" si="14">SUM(S29:S31)</f>
        <v>0</v>
      </c>
      <c r="T32" s="42">
        <f t="shared" si="14"/>
        <v>0</v>
      </c>
      <c r="U32" s="42">
        <f t="shared" si="14"/>
        <v>0</v>
      </c>
      <c r="V32" s="294">
        <f t="shared" si="14"/>
        <v>0</v>
      </c>
      <c r="W32" s="294">
        <f t="shared" si="14"/>
        <v>0</v>
      </c>
      <c r="X32" s="294">
        <f t="shared" si="14"/>
        <v>0</v>
      </c>
      <c r="Y32" s="294">
        <f t="shared" si="14"/>
        <v>0</v>
      </c>
      <c r="Z32" s="294">
        <f t="shared" si="14"/>
        <v>0</v>
      </c>
      <c r="AA32" s="294">
        <f t="shared" si="14"/>
        <v>0</v>
      </c>
      <c r="AB32" s="294">
        <f t="shared" si="14"/>
        <v>0</v>
      </c>
      <c r="AC32" s="294">
        <f t="shared" si="14"/>
        <v>0</v>
      </c>
      <c r="AD32" s="294">
        <f t="shared" si="14"/>
        <v>0</v>
      </c>
      <c r="AE32" s="314">
        <f t="shared" si="14"/>
        <v>0</v>
      </c>
      <c r="AF32" s="8"/>
      <c r="AG32" s="42">
        <f t="shared" ref="AG32:AS32" si="15">SUM(AG29:AG31)</f>
        <v>0</v>
      </c>
      <c r="AH32" s="42">
        <f t="shared" si="15"/>
        <v>0</v>
      </c>
      <c r="AI32" s="42">
        <f t="shared" si="15"/>
        <v>0</v>
      </c>
      <c r="AJ32" s="294">
        <f t="shared" si="15"/>
        <v>0</v>
      </c>
      <c r="AK32" s="294">
        <f t="shared" si="15"/>
        <v>0</v>
      </c>
      <c r="AL32" s="294">
        <f t="shared" si="15"/>
        <v>0</v>
      </c>
      <c r="AM32" s="294">
        <f t="shared" si="15"/>
        <v>0</v>
      </c>
      <c r="AN32" s="294">
        <f>SUM(AN29:AN31)</f>
        <v>0</v>
      </c>
      <c r="AO32" s="294">
        <f t="shared" si="15"/>
        <v>0</v>
      </c>
      <c r="AP32" s="294">
        <f t="shared" si="15"/>
        <v>0</v>
      </c>
      <c r="AQ32" s="294">
        <f t="shared" si="15"/>
        <v>0</v>
      </c>
      <c r="AR32" s="294">
        <f t="shared" si="15"/>
        <v>0</v>
      </c>
      <c r="AS32" s="314">
        <f t="shared" si="15"/>
        <v>0</v>
      </c>
      <c r="AT32" s="8"/>
      <c r="AU32" s="42">
        <f t="shared" ref="AU32:BA32" si="16">SUM(AU29:AU31)</f>
        <v>0</v>
      </c>
      <c r="AV32" s="42">
        <f t="shared" si="16"/>
        <v>0</v>
      </c>
      <c r="AW32" s="42">
        <f t="shared" si="16"/>
        <v>24000</v>
      </c>
      <c r="AX32" s="294">
        <f t="shared" si="16"/>
        <v>30500</v>
      </c>
      <c r="AY32" s="294">
        <f t="shared" si="16"/>
        <v>6500</v>
      </c>
      <c r="AZ32" s="294">
        <f t="shared" si="16"/>
        <v>6500</v>
      </c>
      <c r="BA32" s="294">
        <f t="shared" si="16"/>
        <v>26500</v>
      </c>
      <c r="BB32" s="294">
        <f>SUM(BB29:BB31)</f>
        <v>26500</v>
      </c>
      <c r="BC32" s="294">
        <f t="shared" ref="BC32:BG32" si="17">SUM(BC29:BC31)</f>
        <v>20000</v>
      </c>
      <c r="BD32" s="294">
        <f t="shared" si="17"/>
        <v>20000</v>
      </c>
      <c r="BE32" s="294">
        <f t="shared" si="17"/>
        <v>20000</v>
      </c>
      <c r="BF32" s="294">
        <f t="shared" si="17"/>
        <v>0</v>
      </c>
      <c r="BG32" s="314">
        <f t="shared" si="17"/>
        <v>132500</v>
      </c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</row>
    <row r="33" spans="1:94" x14ac:dyDescent="0.2">
      <c r="A33" s="56" t="s">
        <v>326</v>
      </c>
      <c r="B33" s="57"/>
      <c r="C33" s="57"/>
      <c r="D33" s="57"/>
      <c r="E33" s="132">
        <f t="shared" ref="E33:Q33" si="18">(E29*0.75) + (E30*0.5) + (E31*0.25)</f>
        <v>0</v>
      </c>
      <c r="F33" s="132">
        <f t="shared" si="18"/>
        <v>0</v>
      </c>
      <c r="G33" s="132">
        <f t="shared" si="18"/>
        <v>0</v>
      </c>
      <c r="H33" s="132">
        <f t="shared" si="18"/>
        <v>0</v>
      </c>
      <c r="I33" s="132">
        <f t="shared" si="18"/>
        <v>0</v>
      </c>
      <c r="J33" s="132">
        <f t="shared" si="18"/>
        <v>0</v>
      </c>
      <c r="K33" s="132">
        <f t="shared" si="18"/>
        <v>0</v>
      </c>
      <c r="L33" s="132">
        <f t="shared" si="18"/>
        <v>0</v>
      </c>
      <c r="M33" s="132">
        <f t="shared" si="18"/>
        <v>0</v>
      </c>
      <c r="N33" s="132">
        <f t="shared" si="18"/>
        <v>0</v>
      </c>
      <c r="O33" s="132">
        <f t="shared" si="18"/>
        <v>0</v>
      </c>
      <c r="P33" s="132">
        <f t="shared" si="18"/>
        <v>0</v>
      </c>
      <c r="Q33" s="188">
        <f t="shared" si="18"/>
        <v>0</v>
      </c>
      <c r="R33" s="8"/>
      <c r="S33" s="132">
        <f t="shared" ref="S33:AE33" si="19">(S29*0.75) + (S30*0.5) + (S31*0.25)</f>
        <v>0</v>
      </c>
      <c r="T33" s="132">
        <f t="shared" si="19"/>
        <v>0</v>
      </c>
      <c r="U33" s="132">
        <f t="shared" si="19"/>
        <v>0</v>
      </c>
      <c r="V33" s="315">
        <f t="shared" si="19"/>
        <v>0</v>
      </c>
      <c r="W33" s="315">
        <f t="shared" si="19"/>
        <v>0</v>
      </c>
      <c r="X33" s="315">
        <f t="shared" si="19"/>
        <v>0</v>
      </c>
      <c r="Y33" s="315">
        <f t="shared" si="19"/>
        <v>0</v>
      </c>
      <c r="Z33" s="315">
        <f t="shared" si="19"/>
        <v>0</v>
      </c>
      <c r="AA33" s="315">
        <f t="shared" si="19"/>
        <v>0</v>
      </c>
      <c r="AB33" s="315">
        <f t="shared" si="19"/>
        <v>0</v>
      </c>
      <c r="AC33" s="315">
        <f t="shared" si="19"/>
        <v>0</v>
      </c>
      <c r="AD33" s="315">
        <f t="shared" si="19"/>
        <v>0</v>
      </c>
      <c r="AE33" s="316">
        <f t="shared" si="19"/>
        <v>0</v>
      </c>
      <c r="AF33" s="8"/>
      <c r="AG33" s="132">
        <f t="shared" ref="AG33:AS33" si="20">(AG29*0.75) + (AG30*0.5) + (AG31*0.25)</f>
        <v>0</v>
      </c>
      <c r="AH33" s="132">
        <f t="shared" si="20"/>
        <v>0</v>
      </c>
      <c r="AI33" s="132">
        <f t="shared" si="20"/>
        <v>0</v>
      </c>
      <c r="AJ33" s="315">
        <f t="shared" si="20"/>
        <v>0</v>
      </c>
      <c r="AK33" s="315">
        <f t="shared" si="20"/>
        <v>0</v>
      </c>
      <c r="AL33" s="315">
        <f t="shared" si="20"/>
        <v>0</v>
      </c>
      <c r="AM33" s="315">
        <f t="shared" si="20"/>
        <v>0</v>
      </c>
      <c r="AN33" s="315">
        <f>(AN29*0.75) + (AN30*0.5) + (AN31*0.25)</f>
        <v>0</v>
      </c>
      <c r="AO33" s="315">
        <f t="shared" si="20"/>
        <v>0</v>
      </c>
      <c r="AP33" s="315">
        <f t="shared" si="20"/>
        <v>0</v>
      </c>
      <c r="AQ33" s="315">
        <f t="shared" si="20"/>
        <v>0</v>
      </c>
      <c r="AR33" s="315">
        <f t="shared" si="20"/>
        <v>0</v>
      </c>
      <c r="AS33" s="316">
        <f t="shared" si="20"/>
        <v>0</v>
      </c>
      <c r="AT33" s="8"/>
      <c r="AU33" s="132">
        <f t="shared" ref="AU33:BA33" si="21">(AU29*0.75) + (AU30*0.5) + (AU31*0.25)</f>
        <v>0</v>
      </c>
      <c r="AV33" s="132">
        <f t="shared" si="21"/>
        <v>0</v>
      </c>
      <c r="AW33" s="132">
        <f t="shared" si="21"/>
        <v>6000</v>
      </c>
      <c r="AX33" s="315">
        <f t="shared" si="21"/>
        <v>9250</v>
      </c>
      <c r="AY33" s="315">
        <f t="shared" si="21"/>
        <v>3250</v>
      </c>
      <c r="AZ33" s="315">
        <f t="shared" si="21"/>
        <v>3250</v>
      </c>
      <c r="BA33" s="315">
        <f t="shared" si="21"/>
        <v>8250</v>
      </c>
      <c r="BB33" s="315">
        <f>(BB29*0.75) + (BB30*0.5) + (BB31*0.25)</f>
        <v>8250</v>
      </c>
      <c r="BC33" s="315">
        <f t="shared" ref="BC33:BG33" si="22">(BC29*0.75) + (BC30*0.5) + (BC31*0.25)</f>
        <v>5000</v>
      </c>
      <c r="BD33" s="315">
        <f t="shared" si="22"/>
        <v>5000</v>
      </c>
      <c r="BE33" s="315">
        <f t="shared" si="22"/>
        <v>5000</v>
      </c>
      <c r="BF33" s="315">
        <f t="shared" si="22"/>
        <v>0</v>
      </c>
      <c r="BG33" s="316">
        <f t="shared" si="22"/>
        <v>41250</v>
      </c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</row>
    <row r="34" spans="1:94" x14ac:dyDescent="0.2">
      <c r="A34" s="8" t="s">
        <v>327</v>
      </c>
      <c r="B34" s="41"/>
      <c r="C34" s="41"/>
      <c r="D34" s="41"/>
      <c r="E34" s="42">
        <f t="shared" ref="E34:Q34" si="23">E28+E33</f>
        <v>0</v>
      </c>
      <c r="F34" s="42">
        <f t="shared" si="23"/>
        <v>0</v>
      </c>
      <c r="G34" s="42">
        <f t="shared" si="23"/>
        <v>0</v>
      </c>
      <c r="H34" s="42">
        <f t="shared" si="23"/>
        <v>0</v>
      </c>
      <c r="I34" s="42">
        <f t="shared" si="23"/>
        <v>0</v>
      </c>
      <c r="J34" s="42">
        <f t="shared" si="23"/>
        <v>0</v>
      </c>
      <c r="K34" s="42">
        <f t="shared" si="23"/>
        <v>0</v>
      </c>
      <c r="L34" s="42">
        <f t="shared" si="23"/>
        <v>0</v>
      </c>
      <c r="M34" s="42">
        <f t="shared" si="23"/>
        <v>0</v>
      </c>
      <c r="N34" s="42">
        <f t="shared" si="23"/>
        <v>0</v>
      </c>
      <c r="O34" s="42">
        <f t="shared" si="23"/>
        <v>0</v>
      </c>
      <c r="P34" s="42">
        <f t="shared" si="23"/>
        <v>0</v>
      </c>
      <c r="Q34" s="167">
        <f t="shared" si="23"/>
        <v>0</v>
      </c>
      <c r="R34" s="8"/>
      <c r="S34" s="42">
        <f t="shared" ref="S34:AE34" si="24">S28+S33</f>
        <v>0</v>
      </c>
      <c r="T34" s="42">
        <f t="shared" si="24"/>
        <v>0</v>
      </c>
      <c r="U34" s="42">
        <f t="shared" si="24"/>
        <v>0</v>
      </c>
      <c r="V34" s="294">
        <f t="shared" si="24"/>
        <v>0</v>
      </c>
      <c r="W34" s="294">
        <f t="shared" si="24"/>
        <v>0</v>
      </c>
      <c r="X34" s="294">
        <f t="shared" si="24"/>
        <v>0</v>
      </c>
      <c r="Y34" s="294">
        <f t="shared" si="24"/>
        <v>0</v>
      </c>
      <c r="Z34" s="294">
        <f t="shared" si="24"/>
        <v>0</v>
      </c>
      <c r="AA34" s="294">
        <f t="shared" si="24"/>
        <v>0</v>
      </c>
      <c r="AB34" s="294">
        <f t="shared" si="24"/>
        <v>0</v>
      </c>
      <c r="AC34" s="294">
        <f t="shared" si="24"/>
        <v>0</v>
      </c>
      <c r="AD34" s="294">
        <f t="shared" si="24"/>
        <v>0</v>
      </c>
      <c r="AE34" s="314">
        <f t="shared" si="24"/>
        <v>0</v>
      </c>
      <c r="AF34" s="8"/>
      <c r="AG34" s="42">
        <f t="shared" ref="AG34:AS34" si="25">AG28+AG33</f>
        <v>0</v>
      </c>
      <c r="AH34" s="42">
        <f t="shared" si="25"/>
        <v>0</v>
      </c>
      <c r="AI34" s="42">
        <f t="shared" si="25"/>
        <v>0</v>
      </c>
      <c r="AJ34" s="294">
        <f t="shared" si="25"/>
        <v>0</v>
      </c>
      <c r="AK34" s="294">
        <f t="shared" si="25"/>
        <v>0</v>
      </c>
      <c r="AL34" s="294">
        <f t="shared" si="25"/>
        <v>0</v>
      </c>
      <c r="AM34" s="294">
        <f t="shared" si="25"/>
        <v>0</v>
      </c>
      <c r="AN34" s="294">
        <f>AN28+AN33</f>
        <v>9375</v>
      </c>
      <c r="AO34" s="294">
        <f t="shared" si="25"/>
        <v>18750</v>
      </c>
      <c r="AP34" s="294">
        <f>AP28+AP33</f>
        <v>28750</v>
      </c>
      <c r="AQ34" s="294">
        <f t="shared" si="25"/>
        <v>102750</v>
      </c>
      <c r="AR34" s="294">
        <f t="shared" si="25"/>
        <v>115316</v>
      </c>
      <c r="AS34" s="314">
        <f t="shared" si="25"/>
        <v>274941</v>
      </c>
      <c r="AT34" s="8"/>
      <c r="AU34" s="42">
        <f t="shared" ref="AU34:BA34" si="26">AU28+AU33</f>
        <v>113710</v>
      </c>
      <c r="AV34" s="42">
        <f t="shared" si="26"/>
        <v>198710</v>
      </c>
      <c r="AW34" s="42">
        <f t="shared" si="26"/>
        <v>214710</v>
      </c>
      <c r="AX34" s="294">
        <f t="shared" si="26"/>
        <v>205560</v>
      </c>
      <c r="AY34" s="294">
        <f t="shared" si="26"/>
        <v>104560</v>
      </c>
      <c r="AZ34" s="294">
        <f t="shared" si="26"/>
        <v>104560</v>
      </c>
      <c r="BA34" s="294">
        <f t="shared" si="26"/>
        <v>62000</v>
      </c>
      <c r="BB34" s="294">
        <f>BB28+BB33</f>
        <v>62000</v>
      </c>
      <c r="BC34" s="294">
        <f t="shared" ref="BC34:BG34" si="27">BC28+BC33</f>
        <v>40000</v>
      </c>
      <c r="BD34" s="294">
        <f t="shared" si="27"/>
        <v>40000</v>
      </c>
      <c r="BE34" s="294">
        <f t="shared" si="27"/>
        <v>40000</v>
      </c>
      <c r="BF34" s="294">
        <f t="shared" si="27"/>
        <v>35000</v>
      </c>
      <c r="BG34" s="314">
        <f t="shared" si="27"/>
        <v>1171610</v>
      </c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</row>
    <row r="35" spans="1:94" x14ac:dyDescent="0.2">
      <c r="A35" s="8"/>
      <c r="B35" s="41"/>
      <c r="C35" s="41"/>
      <c r="D35" s="41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167"/>
      <c r="R35" s="8"/>
      <c r="S35" s="42"/>
      <c r="T35" s="42"/>
      <c r="U35" s="42"/>
      <c r="V35" s="294"/>
      <c r="W35" s="294"/>
      <c r="X35" s="294"/>
      <c r="Y35" s="294"/>
      <c r="Z35" s="294"/>
      <c r="AA35" s="294"/>
      <c r="AB35" s="294"/>
      <c r="AC35" s="294"/>
      <c r="AD35" s="294"/>
      <c r="AE35" s="314"/>
      <c r="AF35" s="8"/>
      <c r="AG35" s="42"/>
      <c r="AH35" s="42"/>
      <c r="AI35" s="42"/>
      <c r="AJ35" s="294"/>
      <c r="AK35" s="294"/>
      <c r="AL35" s="294"/>
      <c r="AM35" s="294"/>
      <c r="AN35" s="294"/>
      <c r="AO35" s="294"/>
      <c r="AP35" s="294"/>
      <c r="AQ35" s="294"/>
      <c r="AR35" s="294"/>
      <c r="AS35" s="314"/>
      <c r="AT35" s="8"/>
      <c r="AU35" s="42"/>
      <c r="AV35" s="42"/>
      <c r="AW35" s="42"/>
      <c r="AX35" s="294"/>
      <c r="AY35" s="294"/>
      <c r="AZ35" s="294"/>
      <c r="BA35" s="294"/>
      <c r="BB35" s="294"/>
      <c r="BC35" s="294"/>
      <c r="BD35" s="294"/>
      <c r="BE35" s="294"/>
      <c r="BF35" s="294"/>
      <c r="BG35" s="314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</row>
    <row r="36" spans="1:94" x14ac:dyDescent="0.2">
      <c r="A36" s="56" t="s">
        <v>328</v>
      </c>
      <c r="B36" s="57"/>
      <c r="C36" s="57"/>
      <c r="D36" s="57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88"/>
      <c r="R36" s="8"/>
      <c r="S36" s="132"/>
      <c r="T36" s="132"/>
      <c r="U36" s="132"/>
      <c r="V36" s="315"/>
      <c r="W36" s="315"/>
      <c r="X36" s="315"/>
      <c r="Y36" s="315"/>
      <c r="Z36" s="315"/>
      <c r="AA36" s="315"/>
      <c r="AB36" s="315"/>
      <c r="AC36" s="315"/>
      <c r="AD36" s="315"/>
      <c r="AE36" s="316"/>
      <c r="AF36" s="8"/>
      <c r="AG36" s="132"/>
      <c r="AH36" s="132"/>
      <c r="AI36" s="132"/>
      <c r="AJ36" s="315"/>
      <c r="AK36" s="315"/>
      <c r="AL36" s="315"/>
      <c r="AM36" s="315"/>
      <c r="AN36" s="315"/>
      <c r="AO36" s="315"/>
      <c r="AP36" s="315"/>
      <c r="AQ36" s="315"/>
      <c r="AR36" s="315"/>
      <c r="AS36" s="316"/>
      <c r="AT36" s="8"/>
      <c r="AU36" s="132"/>
      <c r="AV36" s="132"/>
      <c r="AW36" s="132"/>
      <c r="AX36" s="315"/>
      <c r="AY36" s="315"/>
      <c r="AZ36" s="315"/>
      <c r="BA36" s="315"/>
      <c r="BB36" s="315"/>
      <c r="BC36" s="315"/>
      <c r="BD36" s="315"/>
      <c r="BE36" s="315"/>
      <c r="BF36" s="315"/>
      <c r="BG36" s="316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</row>
    <row r="37" spans="1:94" x14ac:dyDescent="0.2">
      <c r="A37" s="8" t="s">
        <v>301</v>
      </c>
      <c r="B37" s="41"/>
      <c r="C37" s="41"/>
      <c r="D37" s="41"/>
      <c r="E37" s="42">
        <f>SUMIF($D$5:$D26,"DS",E$5:E26)</f>
        <v>0</v>
      </c>
      <c r="F37" s="42">
        <f>SUMIF($D$5:$D26,"DS",F$5:F26)</f>
        <v>0</v>
      </c>
      <c r="G37" s="42">
        <f>SUMIF($D$5:$D26,"DS",G$5:G26)</f>
        <v>0</v>
      </c>
      <c r="H37" s="42">
        <f>SUMIF($D$5:$D26,"DS",H$5:H26)</f>
        <v>0</v>
      </c>
      <c r="I37" s="42">
        <f>SUMIF($D$5:$D26,"DS",I$5:I26)</f>
        <v>0</v>
      </c>
      <c r="J37" s="42">
        <f>SUMIF($D$5:$D26,"DS",J$5:J26)</f>
        <v>0</v>
      </c>
      <c r="K37" s="42">
        <f>SUMIF($D$5:$D26,"DS",K$5:K26)</f>
        <v>0</v>
      </c>
      <c r="L37" s="42">
        <f>SUMIF($D$5:$D26,"DS",L$5:L26)</f>
        <v>0</v>
      </c>
      <c r="M37" s="42">
        <f>SUMIF($D$5:$D26,"DS",M$5:M26)</f>
        <v>0</v>
      </c>
      <c r="N37" s="42">
        <f>SUMIF($D$5:$D26,"DS",N$5:N26)</f>
        <v>0</v>
      </c>
      <c r="O37" s="42">
        <f>SUMIF($D$5:$D26,"DS",O$5:O26)</f>
        <v>0</v>
      </c>
      <c r="P37" s="42">
        <f>SUMIF($D$5:$D26,"DS",P$5:P26)</f>
        <v>0</v>
      </c>
      <c r="Q37" s="466">
        <f>SUMIF($D$5:$D26,"DS",Q$5:Q26)</f>
        <v>0</v>
      </c>
      <c r="R37" s="8"/>
      <c r="S37" s="42">
        <f>SUMIF($D$5:$D26,"DS",S$5:S26)</f>
        <v>0</v>
      </c>
      <c r="T37" s="42">
        <f>SUMIF($D$5:$D26,"DS",T$5:T26)</f>
        <v>0</v>
      </c>
      <c r="U37" s="42">
        <f>SUMIF($D$5:$D26,"DS",U$5:U26)</f>
        <v>0</v>
      </c>
      <c r="V37" s="294">
        <f>SUMIF($D$5:$D26,"DS",V$5:V26)</f>
        <v>0</v>
      </c>
      <c r="W37" s="294">
        <f>SUMIF($D$5:$D26,"DS",W$5:W26)</f>
        <v>0</v>
      </c>
      <c r="X37" s="294">
        <f>SUMIF($D$5:$D26,"DS",X$5:X26)</f>
        <v>0</v>
      </c>
      <c r="Y37" s="294">
        <f>SUMIF($D$5:$D26,"DS",Y$5:Y26)</f>
        <v>0</v>
      </c>
      <c r="Z37" s="294">
        <f>SUMIF($D$5:$D26,"DS",Z$5:Z26)</f>
        <v>0</v>
      </c>
      <c r="AA37" s="294">
        <f>SUMIF($D$5:$D26,"DS",AA$5:AA26)</f>
        <v>0</v>
      </c>
      <c r="AB37" s="294">
        <f>SUMIF($D$5:$D26,"DS",AB$5:AB26)</f>
        <v>0</v>
      </c>
      <c r="AC37" s="294">
        <f>SUMIF($D$5:$D26,"DS",AC$5:AC26)</f>
        <v>0</v>
      </c>
      <c r="AD37" s="294">
        <f>SUMIF($D$5:$D26,"DS",AD$5:AD26)</f>
        <v>0</v>
      </c>
      <c r="AE37" s="314">
        <f>SUMIF($D$5:$D26,"DS",AE$5:AE26)</f>
        <v>0</v>
      </c>
      <c r="AF37" s="8"/>
      <c r="AG37" s="42">
        <f>SUMIF($D$5:$D26,"DS",AG$5:AG26)</f>
        <v>0</v>
      </c>
      <c r="AH37" s="42">
        <f>SUMIF($D$5:$D26,"DS",AH$5:AH26)</f>
        <v>0</v>
      </c>
      <c r="AI37" s="42">
        <f>SUMIF($D$5:$D26,"DS",AI$5:AI26)</f>
        <v>0</v>
      </c>
      <c r="AJ37" s="294">
        <f>SUMIF($D$5:$D26,"DS",AJ$5:AJ26)</f>
        <v>0</v>
      </c>
      <c r="AK37" s="294">
        <f>SUMIF($D$5:$D26,"DS",AK$5:AK26)</f>
        <v>0</v>
      </c>
      <c r="AL37" s="294">
        <f>SUMIF($D$5:$D26,"DS",AL$5:AL26)</f>
        <v>0</v>
      </c>
      <c r="AM37" s="294">
        <f>SUMIF($D$5:$D26,"DS",AM$5:AM26)</f>
        <v>0</v>
      </c>
      <c r="AN37" s="294">
        <f>SUMIF($D$5:$D26,"DS",AN$5:AN26)</f>
        <v>0</v>
      </c>
      <c r="AO37" s="294">
        <f>SUMIF($D$5:$D26,"DS",AO$5:AO26)</f>
        <v>0</v>
      </c>
      <c r="AP37" s="294">
        <f>SUMIF($D$5:$D26,"DS",AP$5:AP26)</f>
        <v>0</v>
      </c>
      <c r="AQ37" s="294">
        <f>SUMIF($D$5:$D26,"DS",AQ$5:AQ26)</f>
        <v>0</v>
      </c>
      <c r="AR37" s="294">
        <f>SUMIF($D$5:$D26,"DS",AR$5:AR26)</f>
        <v>0</v>
      </c>
      <c r="AS37" s="314">
        <f>SUMIF($D$5:$D26,"DS",AS$5:AS26)</f>
        <v>0</v>
      </c>
      <c r="AT37" s="8"/>
      <c r="AU37" s="42">
        <f>SUMIF($D$5:$D26,"DS",AU$5:AU26)</f>
        <v>0</v>
      </c>
      <c r="AV37" s="42">
        <f>SUMIF($D$5:$D26,"DS",AV$5:AV26)</f>
        <v>0</v>
      </c>
      <c r="AW37" s="42">
        <f>SUMIF($D$5:$D26,"DS",AW$5:AW26)</f>
        <v>0</v>
      </c>
      <c r="AX37" s="294">
        <f>SUMIF($D$5:$D26,"DS",AX$5:AX26)</f>
        <v>0</v>
      </c>
      <c r="AY37" s="294">
        <f>SUMIF($D$5:$D26,"DS",AY$5:AY26)</f>
        <v>0</v>
      </c>
      <c r="AZ37" s="294">
        <f>SUMIF($D$5:$D26,"DS",AZ$5:AZ26)</f>
        <v>0</v>
      </c>
      <c r="BA37" s="294">
        <f>SUMIF($D$5:$D26,"DS",BA$5:BA26)</f>
        <v>0</v>
      </c>
      <c r="BB37" s="294">
        <f>SUMIF($D$5:$D26,"DS",BB$5:BB26)</f>
        <v>0</v>
      </c>
      <c r="BC37" s="294">
        <f>SUMIF($D$5:$D26,"DS",BC$5:BC26)</f>
        <v>0</v>
      </c>
      <c r="BD37" s="294">
        <f>SUMIF($D$5:$D26,"DS",BD$5:BD26)</f>
        <v>0</v>
      </c>
      <c r="BE37" s="294">
        <f>SUMIF($D$5:$D26,"DS",BE$5:BE26)</f>
        <v>0</v>
      </c>
      <c r="BF37" s="294">
        <f>SUMIF($D$5:$D26,"DS",BF$5:BF26)</f>
        <v>0</v>
      </c>
      <c r="BG37" s="314">
        <f>SUMIF($D$5:$D26,"DS",BG$5:BG26)</f>
        <v>0</v>
      </c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</row>
    <row r="38" spans="1:94" x14ac:dyDescent="0.2">
      <c r="A38" s="8" t="s">
        <v>329</v>
      </c>
      <c r="B38" s="41"/>
      <c r="C38" s="41"/>
      <c r="D38" s="41"/>
      <c r="E38" s="42">
        <f>SUMIF($D$5:$D26,"Adobe",E$5:E26)</f>
        <v>0</v>
      </c>
      <c r="F38" s="42">
        <f>SUMIF($D$5:$D26,"Adobe",F$5:F26)</f>
        <v>0</v>
      </c>
      <c r="G38" s="42">
        <f>SUMIF($D$5:$D26,"Adobe",G$5:G26)</f>
        <v>0</v>
      </c>
      <c r="H38" s="42">
        <f>SUMIF($D$5:$D26,"Adobe",H$5:H26)</f>
        <v>0</v>
      </c>
      <c r="I38" s="42">
        <f>SUMIF($D$5:$D26,"Adobe",I$5:I26)</f>
        <v>0</v>
      </c>
      <c r="J38" s="42">
        <f>SUMIF($D$5:$D26,"Adobe",J$5:J26)</f>
        <v>0</v>
      </c>
      <c r="K38" s="42">
        <f>SUMIF($D$5:$D26,"Adobe",K$5:K26)</f>
        <v>0</v>
      </c>
      <c r="L38" s="42">
        <f>SUMIF($D$5:$D26,"Adobe",L$5:L26)</f>
        <v>0</v>
      </c>
      <c r="M38" s="42">
        <f>SUMIF($D$5:$D26,"Adobe",M$5:M26)</f>
        <v>0</v>
      </c>
      <c r="N38" s="42">
        <f>SUMIF($D$5:$D26,"Adobe",N$5:N26)</f>
        <v>0</v>
      </c>
      <c r="O38" s="42">
        <f>SUMIF($D$5:$D26,"Adobe",O$5:O26)</f>
        <v>0</v>
      </c>
      <c r="P38" s="42">
        <f>SUMIF($D$5:$D26,"Adobe",P$5:P26)</f>
        <v>0</v>
      </c>
      <c r="Q38" s="167">
        <f>SUMIF($D$5:$D26,"Adobe",Q$5:Q26)</f>
        <v>0</v>
      </c>
      <c r="R38" s="8"/>
      <c r="S38" s="42">
        <f>SUMIF($D$5:$D26,"Adobe",S$5:S26)</f>
        <v>0</v>
      </c>
      <c r="T38" s="42">
        <f>SUMIF($D$5:$D26,"Adobe",T$5:T26)</f>
        <v>0</v>
      </c>
      <c r="U38" s="42">
        <f>SUMIF($D$5:$D26,"Adobe",U$5:U26)</f>
        <v>0</v>
      </c>
      <c r="V38" s="294">
        <f>SUMIF($D$5:$D26,"Adobe",V$5:V26)</f>
        <v>0</v>
      </c>
      <c r="W38" s="294">
        <f>SUMIF($D$5:$D26,"Adobe",W$5:W26)</f>
        <v>0</v>
      </c>
      <c r="X38" s="294">
        <f>SUMIF($D$5:$D26,"Adobe",X$5:X26)</f>
        <v>0</v>
      </c>
      <c r="Y38" s="294">
        <f>SUMIF($D$5:$D26,"Adobe",Y$5:Y26)</f>
        <v>0</v>
      </c>
      <c r="Z38" s="294">
        <f>SUMIF($D$5:$D26,"Adobe",Z$5:Z26)</f>
        <v>0</v>
      </c>
      <c r="AA38" s="294">
        <f>SUMIF($D$5:$D26,"Adobe",AA$5:AA26)</f>
        <v>0</v>
      </c>
      <c r="AB38" s="294">
        <f>SUMIF($D$5:$D26,"Adobe",AB$5:AB26)</f>
        <v>0</v>
      </c>
      <c r="AC38" s="294">
        <f>SUMIF($D$5:$D26,"Adobe",AC$5:AC26)</f>
        <v>0</v>
      </c>
      <c r="AD38" s="294">
        <f>SUMIF($D$5:$D26,"Adobe",AD$5:AD26)</f>
        <v>0</v>
      </c>
      <c r="AE38" s="314">
        <f>SUMIF($D$5:$D26,"Adobe",AE$5:AE26)</f>
        <v>0</v>
      </c>
      <c r="AF38" s="8"/>
      <c r="AG38" s="42">
        <f>SUMIF($D$5:$D26,"Adobe",AG$5:AG26)</f>
        <v>0</v>
      </c>
      <c r="AH38" s="42">
        <f>SUMIF($D$5:$D26,"Adobe",AH$5:AH26)</f>
        <v>0</v>
      </c>
      <c r="AI38" s="42">
        <f>SUMIF($D$5:$D26,"Adobe",AI$5:AI26)</f>
        <v>0</v>
      </c>
      <c r="AJ38" s="294">
        <f>SUMIF($D$5:$D26,"Adobe",AJ$5:AJ26)</f>
        <v>0</v>
      </c>
      <c r="AK38" s="294">
        <f>SUMIF($D$5:$D26,"Adobe",AK$5:AK26)</f>
        <v>0</v>
      </c>
      <c r="AL38" s="294">
        <f>SUMIF($D$5:$D26,"Adobe",AL$5:AL26)</f>
        <v>0</v>
      </c>
      <c r="AM38" s="294">
        <f>SUMIF($D$5:$D26,"Adobe",AM$5:AM26)</f>
        <v>0</v>
      </c>
      <c r="AN38" s="294">
        <f>SUMIF($D$5:$D26,"Adobe",AN$5:AN26)</f>
        <v>0</v>
      </c>
      <c r="AO38" s="294">
        <f>SUMIF($D$5:$D26,"Adobe",AO$5:AO26)</f>
        <v>0</v>
      </c>
      <c r="AP38" s="294">
        <f>SUMIF($D$5:$D26,"Adobe",AP$5:AP26)</f>
        <v>0</v>
      </c>
      <c r="AQ38" s="294">
        <f>SUMIF($D$5:$D26,"Adobe",AQ$5:AQ26)</f>
        <v>0</v>
      </c>
      <c r="AR38" s="294">
        <f>SUMIF($D$5:$D26,"Adobe",AR$5:AR26)</f>
        <v>0</v>
      </c>
      <c r="AS38" s="314">
        <f>SUMIF($D$5:$D26,"Adobe",AS$5:AS26)</f>
        <v>0</v>
      </c>
      <c r="AT38" s="8"/>
      <c r="AU38" s="42">
        <f>SUMIF($D$5:$D26,"Adobe",AU$5:AU26)</f>
        <v>0</v>
      </c>
      <c r="AV38" s="42">
        <f>SUMIF($D$5:$D26,"Adobe",AV$5:AV26)</f>
        <v>0</v>
      </c>
      <c r="AW38" s="42">
        <f>SUMIF($D$5:$D26,"Adobe",AW$5:AW26)</f>
        <v>0</v>
      </c>
      <c r="AX38" s="294">
        <f>SUMIF($D$5:$D26,"Adobe",AX$5:AX26)</f>
        <v>0</v>
      </c>
      <c r="AY38" s="294">
        <f>SUMIF($D$5:$D26,"Adobe",AY$5:AY26)</f>
        <v>0</v>
      </c>
      <c r="AZ38" s="294">
        <f>SUMIF($D$5:$D26,"Adobe",AZ$5:AZ26)</f>
        <v>0</v>
      </c>
      <c r="BA38" s="294">
        <f>SUMIF($D$5:$D26,"Adobe",BA$5:BA26)</f>
        <v>0</v>
      </c>
      <c r="BB38" s="294">
        <f>SUMIF($D$5:$D26,"Adobe",BB$5:BB26)</f>
        <v>0</v>
      </c>
      <c r="BC38" s="294">
        <f>SUMIF($D$5:$D26,"Adobe",BC$5:BC26)</f>
        <v>0</v>
      </c>
      <c r="BD38" s="294">
        <f>SUMIF($D$5:$D26,"Adobe",BD$5:BD26)</f>
        <v>0</v>
      </c>
      <c r="BE38" s="294">
        <f>SUMIF($D$5:$D26,"Adobe",BE$5:BE26)</f>
        <v>0</v>
      </c>
      <c r="BF38" s="294">
        <f>SUMIF($D$5:$D26,"Adobe",BF$5:BF26)</f>
        <v>0</v>
      </c>
      <c r="BG38" s="314">
        <f>SUMIF($D$5:$D26,"Adobe",BG$5:BG26)</f>
        <v>0</v>
      </c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</row>
    <row r="39" spans="1:94" x14ac:dyDescent="0.2">
      <c r="A39" s="8" t="s">
        <v>299</v>
      </c>
      <c r="B39" s="41"/>
      <c r="C39" s="41"/>
      <c r="D39" s="41"/>
      <c r="E39" s="42">
        <f>SUMIF($D$5:$D26,"Tech",E$5:E26)</f>
        <v>0</v>
      </c>
      <c r="F39" s="42">
        <f>SUMIF($D$5:$D26,"Tech",F$5:F26)</f>
        <v>0</v>
      </c>
      <c r="G39" s="42">
        <f>SUMIF($D$5:$D26,"Tech",G$5:G26)</f>
        <v>0</v>
      </c>
      <c r="H39" s="42">
        <f>SUMIF($D$5:$D26,"Tech",H$5:H26)</f>
        <v>0</v>
      </c>
      <c r="I39" s="42">
        <f>SUMIF($D$5:$D26,"Tech",I$5:I26)</f>
        <v>0</v>
      </c>
      <c r="J39" s="42">
        <f>SUMIF($D$5:$D26,"Tech",J$5:J26)</f>
        <v>0</v>
      </c>
      <c r="K39" s="42">
        <f>SUMIF($D$5:$D26,"Tech",K$5:K26)</f>
        <v>0</v>
      </c>
      <c r="L39" s="42">
        <f>SUMIF($D$5:$D26,"Tech",L$5:L26)</f>
        <v>0</v>
      </c>
      <c r="M39" s="42">
        <f>SUMIF($D$5:$D26,"Tech",M$5:M26)</f>
        <v>0</v>
      </c>
      <c r="N39" s="42">
        <f>SUMIF($D$5:$D26,"Tech",N$5:N26)</f>
        <v>0</v>
      </c>
      <c r="O39" s="42">
        <f>SUMIF($D$5:$D26,"Tech",O$5:O26)</f>
        <v>0</v>
      </c>
      <c r="P39" s="42">
        <f>SUMIF($D$5:$D26,"Tech",P$5:P26)</f>
        <v>0</v>
      </c>
      <c r="Q39" s="167">
        <f>SUMIF($D$5:$D26,"Tech",Q$5:Q26)</f>
        <v>0</v>
      </c>
      <c r="R39" s="8"/>
      <c r="S39" s="42">
        <f>SUMIF($D$5:$D26,"Tech",S$5:S26)</f>
        <v>0</v>
      </c>
      <c r="T39" s="42">
        <f>SUMIF($D$5:$D26,"Tech",T$5:T26)</f>
        <v>0</v>
      </c>
      <c r="U39" s="42">
        <f>SUMIF($D$5:$D26,"Tech",U$5:U26)</f>
        <v>0</v>
      </c>
      <c r="V39" s="294">
        <f>SUMIF($D$5:$D26,"Tech",V$5:V26)</f>
        <v>0</v>
      </c>
      <c r="W39" s="294">
        <f>SUMIF($D$5:$D26,"Tech",W$5:W26)</f>
        <v>0</v>
      </c>
      <c r="X39" s="294">
        <f>SUMIF($D$5:$D26,"Tech",X$5:X26)</f>
        <v>0</v>
      </c>
      <c r="Y39" s="294">
        <f>SUMIF($D$5:$D26,"Tech",Y$5:Y26)</f>
        <v>0</v>
      </c>
      <c r="Z39" s="294">
        <f>SUMIF($D$5:$D26,"Tech",Z$5:Z26)</f>
        <v>0</v>
      </c>
      <c r="AA39" s="294">
        <f>SUMIF($D$5:$D26,"Tech",AA$5:AA26)</f>
        <v>0</v>
      </c>
      <c r="AB39" s="294">
        <f>SUMIF($D$5:$D26,"Tech",AB$5:AB26)</f>
        <v>0</v>
      </c>
      <c r="AC39" s="294">
        <f>SUMIF($D$5:$D26,"Tech",AC$5:AC26)</f>
        <v>0</v>
      </c>
      <c r="AD39" s="294">
        <f>SUMIF($D$5:$D26,"Tech",AD$5:AD26)</f>
        <v>0</v>
      </c>
      <c r="AE39" s="314">
        <f>SUMIF($D$5:$D26,"Tech",AE$5:AE26)</f>
        <v>0</v>
      </c>
      <c r="AF39" s="8"/>
      <c r="AG39" s="42">
        <f>SUMIF($D$5:$D26,"Tech",AG$5:AG26)</f>
        <v>0</v>
      </c>
      <c r="AH39" s="42">
        <f>SUMIF($D$5:$D26,"Tech",AH$5:AH26)</f>
        <v>0</v>
      </c>
      <c r="AI39" s="42">
        <f>SUMIF($D$5:$D26,"Tech",AI$5:AI26)</f>
        <v>0</v>
      </c>
      <c r="AJ39" s="294">
        <f>SUMIF($D$5:$D26,"Tech",AJ$5:AJ26)</f>
        <v>0</v>
      </c>
      <c r="AK39" s="294">
        <f>SUMIF($D$5:$D26,"Tech",AK$5:AK26)</f>
        <v>0</v>
      </c>
      <c r="AL39" s="294">
        <f>SUMIF($D$5:$D26,"Tech",AL$5:AL26)</f>
        <v>0</v>
      </c>
      <c r="AM39" s="294">
        <f>SUMIF($D$5:$D26,"Tech",AM$5:AM26)</f>
        <v>0</v>
      </c>
      <c r="AN39" s="294">
        <f>SUMIF($D$5:$D26,"Tech",AN$5:AN26)</f>
        <v>0</v>
      </c>
      <c r="AO39" s="294">
        <f>SUMIF($D$5:$D26,"Tech",AO$5:AO26)</f>
        <v>0</v>
      </c>
      <c r="AP39" s="294">
        <f>SUMIF($D$5:$D26,"Tech",AP$5:AP26)</f>
        <v>0</v>
      </c>
      <c r="AQ39" s="294">
        <f>SUMIF($D$5:$D26,"Tech",AQ$5:AQ26)</f>
        <v>0</v>
      </c>
      <c r="AR39" s="294">
        <f>SUMIF($D$5:$D26,"Tech",AR$5:AR26)</f>
        <v>0</v>
      </c>
      <c r="AS39" s="314">
        <f>SUMIF($D$5:$D26,"Tech",AS$5:AS26)</f>
        <v>0</v>
      </c>
      <c r="AT39" s="8"/>
      <c r="AU39" s="42">
        <f>SUMIF($D$5:$D26,"Tech",AU$5:AU26)</f>
        <v>0</v>
      </c>
      <c r="AV39" s="42">
        <f>SUMIF($D$5:$D26,"Tech",AV$5:AV26)</f>
        <v>0</v>
      </c>
      <c r="AW39" s="42">
        <f>SUMIF($D$5:$D26,"Tech",AW$5:AW26)</f>
        <v>0</v>
      </c>
      <c r="AX39" s="294">
        <f>SUMIF($D$5:$D26,"Tech",AX$5:AX26)</f>
        <v>0</v>
      </c>
      <c r="AY39" s="294">
        <f>SUMIF($D$5:$D26,"Tech",AY$5:AY26)</f>
        <v>0</v>
      </c>
      <c r="AZ39" s="294">
        <f>SUMIF($D$5:$D26,"Tech",AZ$5:AZ26)</f>
        <v>0</v>
      </c>
      <c r="BA39" s="294">
        <f>SUMIF($D$5:$D26,"Tech",BA$5:BA26)</f>
        <v>0</v>
      </c>
      <c r="BB39" s="294">
        <f>SUMIF($D$5:$D26,"Tech",BB$5:BB26)</f>
        <v>0</v>
      </c>
      <c r="BC39" s="294">
        <f>SUMIF($D$5:$D26,"Tech",BC$5:BC26)</f>
        <v>0</v>
      </c>
      <c r="BD39" s="294">
        <f>SUMIF($D$5:$D26,"Tech",BD$5:BD26)</f>
        <v>0</v>
      </c>
      <c r="BE39" s="294">
        <f>SUMIF($D$5:$D26,"Tech",BE$5:BE26)</f>
        <v>0</v>
      </c>
      <c r="BF39" s="294">
        <f>SUMIF($D$5:$D26,"Tech",BF$5:BF26)</f>
        <v>0</v>
      </c>
      <c r="BG39" s="314">
        <f>SUMIF($D$5:$D26,"Tech",BG$5:BG26)</f>
        <v>0</v>
      </c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</row>
    <row r="40" spans="1:94" x14ac:dyDescent="0.2">
      <c r="A40" s="256" t="s">
        <v>330</v>
      </c>
      <c r="B40" s="257"/>
      <c r="C40" s="257"/>
      <c r="D40" s="257"/>
      <c r="E40" s="260">
        <f t="shared" ref="E40:Q40" si="28">SUM(E37:E39)</f>
        <v>0</v>
      </c>
      <c r="F40" s="260">
        <f t="shared" si="28"/>
        <v>0</v>
      </c>
      <c r="G40" s="260">
        <f t="shared" si="28"/>
        <v>0</v>
      </c>
      <c r="H40" s="260">
        <f t="shared" si="28"/>
        <v>0</v>
      </c>
      <c r="I40" s="260">
        <f t="shared" si="28"/>
        <v>0</v>
      </c>
      <c r="J40" s="260">
        <f t="shared" si="28"/>
        <v>0</v>
      </c>
      <c r="K40" s="260">
        <f t="shared" si="28"/>
        <v>0</v>
      </c>
      <c r="L40" s="260">
        <f t="shared" si="28"/>
        <v>0</v>
      </c>
      <c r="M40" s="260">
        <f t="shared" si="28"/>
        <v>0</v>
      </c>
      <c r="N40" s="260">
        <f t="shared" si="28"/>
        <v>0</v>
      </c>
      <c r="O40" s="260">
        <f t="shared" si="28"/>
        <v>0</v>
      </c>
      <c r="P40" s="260">
        <f t="shared" si="28"/>
        <v>0</v>
      </c>
      <c r="Q40" s="466">
        <f t="shared" si="28"/>
        <v>0</v>
      </c>
      <c r="R40" s="8"/>
      <c r="S40" s="260">
        <f t="shared" ref="S40:AE40" si="29">SUM(S37:S39)</f>
        <v>0</v>
      </c>
      <c r="T40" s="260">
        <f t="shared" si="29"/>
        <v>0</v>
      </c>
      <c r="U40" s="260">
        <f t="shared" si="29"/>
        <v>0</v>
      </c>
      <c r="V40" s="286">
        <f t="shared" si="29"/>
        <v>0</v>
      </c>
      <c r="W40" s="286">
        <f t="shared" si="29"/>
        <v>0</v>
      </c>
      <c r="X40" s="286">
        <f t="shared" si="29"/>
        <v>0</v>
      </c>
      <c r="Y40" s="286">
        <f t="shared" si="29"/>
        <v>0</v>
      </c>
      <c r="Z40" s="286">
        <f t="shared" si="29"/>
        <v>0</v>
      </c>
      <c r="AA40" s="286">
        <f t="shared" si="29"/>
        <v>0</v>
      </c>
      <c r="AB40" s="286">
        <f t="shared" si="29"/>
        <v>0</v>
      </c>
      <c r="AC40" s="286">
        <f t="shared" si="29"/>
        <v>0</v>
      </c>
      <c r="AD40" s="286">
        <f t="shared" si="29"/>
        <v>0</v>
      </c>
      <c r="AE40" s="467">
        <f t="shared" si="29"/>
        <v>0</v>
      </c>
      <c r="AF40" s="8"/>
      <c r="AG40" s="260">
        <f t="shared" ref="AG40:AS40" si="30">SUM(AG37:AG39)</f>
        <v>0</v>
      </c>
      <c r="AH40" s="260">
        <f t="shared" si="30"/>
        <v>0</v>
      </c>
      <c r="AI40" s="260">
        <f t="shared" si="30"/>
        <v>0</v>
      </c>
      <c r="AJ40" s="286">
        <f t="shared" si="30"/>
        <v>0</v>
      </c>
      <c r="AK40" s="286">
        <f t="shared" si="30"/>
        <v>0</v>
      </c>
      <c r="AL40" s="286">
        <f t="shared" si="30"/>
        <v>0</v>
      </c>
      <c r="AM40" s="286">
        <f t="shared" si="30"/>
        <v>0</v>
      </c>
      <c r="AN40" s="286">
        <f t="shared" si="30"/>
        <v>0</v>
      </c>
      <c r="AO40" s="286">
        <f t="shared" si="30"/>
        <v>0</v>
      </c>
      <c r="AP40" s="286">
        <f t="shared" si="30"/>
        <v>0</v>
      </c>
      <c r="AQ40" s="286">
        <f t="shared" si="30"/>
        <v>0</v>
      </c>
      <c r="AR40" s="286">
        <f t="shared" si="30"/>
        <v>0</v>
      </c>
      <c r="AS40" s="467">
        <f t="shared" si="30"/>
        <v>0</v>
      </c>
      <c r="AT40" s="8"/>
      <c r="AU40" s="260">
        <f t="shared" ref="AU40:BG40" si="31">SUM(AU37:AU39)</f>
        <v>0</v>
      </c>
      <c r="AV40" s="260">
        <f t="shared" si="31"/>
        <v>0</v>
      </c>
      <c r="AW40" s="260">
        <f t="shared" si="31"/>
        <v>0</v>
      </c>
      <c r="AX40" s="286">
        <f t="shared" si="31"/>
        <v>0</v>
      </c>
      <c r="AY40" s="286">
        <f t="shared" si="31"/>
        <v>0</v>
      </c>
      <c r="AZ40" s="286">
        <f t="shared" si="31"/>
        <v>0</v>
      </c>
      <c r="BA40" s="286">
        <f t="shared" si="31"/>
        <v>0</v>
      </c>
      <c r="BB40" s="286">
        <f t="shared" si="31"/>
        <v>0</v>
      </c>
      <c r="BC40" s="286">
        <f t="shared" si="31"/>
        <v>0</v>
      </c>
      <c r="BD40" s="286">
        <f t="shared" si="31"/>
        <v>0</v>
      </c>
      <c r="BE40" s="286">
        <f t="shared" si="31"/>
        <v>0</v>
      </c>
      <c r="BF40" s="286">
        <f t="shared" si="31"/>
        <v>0</v>
      </c>
      <c r="BG40" s="467">
        <f t="shared" si="31"/>
        <v>0</v>
      </c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</row>
    <row r="41" spans="1:94" x14ac:dyDescent="0.2">
      <c r="A41" s="8"/>
      <c r="B41" s="41"/>
      <c r="C41" s="41"/>
      <c r="D41" s="41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167"/>
      <c r="R41" s="8"/>
      <c r="S41" s="42"/>
      <c r="T41" s="42"/>
      <c r="U41" s="42"/>
      <c r="V41" s="294"/>
      <c r="W41" s="294"/>
      <c r="X41" s="294"/>
      <c r="Y41" s="294"/>
      <c r="Z41" s="294"/>
      <c r="AA41" s="294"/>
      <c r="AB41" s="294"/>
      <c r="AC41" s="294"/>
      <c r="AD41" s="294"/>
      <c r="AE41" s="314"/>
      <c r="AF41" s="8"/>
      <c r="AG41" s="42"/>
      <c r="AH41" s="42"/>
      <c r="AI41" s="42"/>
      <c r="AJ41" s="294"/>
      <c r="AK41" s="294"/>
      <c r="AL41" s="294"/>
      <c r="AM41" s="294"/>
      <c r="AN41" s="294"/>
      <c r="AO41" s="294"/>
      <c r="AP41" s="294"/>
      <c r="AQ41" s="294"/>
      <c r="AR41" s="294"/>
      <c r="AS41" s="314"/>
      <c r="AT41" s="8"/>
      <c r="AU41" s="42"/>
      <c r="AV41" s="42"/>
      <c r="AW41" s="42"/>
      <c r="AX41" s="294"/>
      <c r="AY41" s="294"/>
      <c r="AZ41" s="294"/>
      <c r="BA41" s="294"/>
      <c r="BB41" s="294"/>
      <c r="BC41" s="294"/>
      <c r="BD41" s="294"/>
      <c r="BE41" s="294"/>
      <c r="BF41" s="294"/>
      <c r="BG41" s="314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</row>
    <row r="42" spans="1:94" x14ac:dyDescent="0.2">
      <c r="A42" s="38" t="s">
        <v>331</v>
      </c>
      <c r="B42" s="514"/>
      <c r="C42" s="514"/>
      <c r="D42" s="514"/>
      <c r="E42" s="143"/>
      <c r="F42" s="143"/>
      <c r="G42" s="143"/>
      <c r="H42" s="143"/>
      <c r="I42" s="143"/>
      <c r="J42" s="144"/>
      <c r="K42" s="143"/>
      <c r="L42" s="143"/>
      <c r="M42" s="143"/>
      <c r="N42" s="254"/>
      <c r="O42" s="254"/>
      <c r="P42" s="255"/>
      <c r="Q42" s="68">
        <f>SUM(E42:P42)</f>
        <v>0</v>
      </c>
      <c r="R42" s="8"/>
      <c r="S42" s="261"/>
      <c r="T42" s="261"/>
      <c r="U42" s="261"/>
      <c r="V42" s="305"/>
      <c r="W42" s="305"/>
      <c r="X42" s="305"/>
      <c r="Y42" s="305"/>
      <c r="Z42" s="305"/>
      <c r="AA42" s="305"/>
      <c r="AB42" s="305"/>
      <c r="AC42" s="305"/>
      <c r="AD42" s="306">
        <v>0</v>
      </c>
      <c r="AE42" s="288">
        <f>SUM(S42:AD42)</f>
        <v>0</v>
      </c>
      <c r="AF42" s="8"/>
      <c r="AG42" s="583">
        <v>0</v>
      </c>
      <c r="AH42" s="583"/>
      <c r="AI42" s="583"/>
      <c r="AJ42" s="584"/>
      <c r="AK42" s="584"/>
      <c r="AL42" s="584"/>
      <c r="AM42" s="584"/>
      <c r="AN42" s="584"/>
      <c r="AO42" s="584"/>
      <c r="AP42" s="584"/>
      <c r="AQ42" s="584"/>
      <c r="AR42" s="584"/>
      <c r="AS42" s="288">
        <f>SUM(AG42:AR42)</f>
        <v>0</v>
      </c>
      <c r="AT42" s="8"/>
      <c r="AU42" s="583">
        <v>0</v>
      </c>
      <c r="AV42" s="583"/>
      <c r="AW42" s="583"/>
      <c r="AX42" s="584"/>
      <c r="AY42" s="584"/>
      <c r="AZ42" s="584"/>
      <c r="BA42" s="584"/>
      <c r="BB42" s="584"/>
      <c r="BC42" s="584"/>
      <c r="BD42" s="584"/>
      <c r="BE42" s="584"/>
      <c r="BF42" s="584"/>
      <c r="BG42" s="288">
        <f>SUM(AU42:BF42)</f>
        <v>0</v>
      </c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</row>
    <row r="43" spans="1:94" x14ac:dyDescent="0.2">
      <c r="A43" s="8"/>
      <c r="B43" s="41"/>
      <c r="C43" s="41"/>
      <c r="D43" s="41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167"/>
      <c r="R43" s="8"/>
      <c r="S43" s="42"/>
      <c r="T43" s="42"/>
      <c r="U43" s="42"/>
      <c r="V43" s="294"/>
      <c r="W43" s="294"/>
      <c r="X43" s="294"/>
      <c r="Y43" s="294"/>
      <c r="Z43" s="294"/>
      <c r="AA43" s="294"/>
      <c r="AB43" s="294"/>
      <c r="AC43" s="294"/>
      <c r="AD43" s="294"/>
      <c r="AE43" s="314"/>
      <c r="AF43" s="8"/>
      <c r="AG43" s="42"/>
      <c r="AH43" s="42"/>
      <c r="AI43" s="42"/>
      <c r="AJ43" s="294"/>
      <c r="AK43" s="294"/>
      <c r="AL43" s="294"/>
      <c r="AM43" s="294"/>
      <c r="AN43" s="294"/>
      <c r="AO43" s="294"/>
      <c r="AP43" s="294"/>
      <c r="AQ43" s="294"/>
      <c r="AR43" s="294"/>
      <c r="AS43" s="314"/>
      <c r="AT43" s="8"/>
      <c r="AU43" s="42"/>
      <c r="AV43" s="42"/>
      <c r="AW43" s="42"/>
      <c r="AX43" s="294"/>
      <c r="AY43" s="294"/>
      <c r="AZ43" s="294"/>
      <c r="BA43" s="294"/>
      <c r="BB43" s="294"/>
      <c r="BC43" s="294"/>
      <c r="BD43" s="294"/>
      <c r="BE43" s="294"/>
      <c r="BF43" s="294"/>
      <c r="BG43" s="314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</row>
    <row r="44" spans="1:94" x14ac:dyDescent="0.2">
      <c r="A44" s="5" t="s">
        <v>333</v>
      </c>
      <c r="B44" s="8"/>
      <c r="C44" s="8"/>
      <c r="D44" s="8"/>
      <c r="E44" s="47">
        <f t="shared" ref="E44:Q44" si="32">E28-E42</f>
        <v>0</v>
      </c>
      <c r="F44" s="47">
        <f t="shared" si="32"/>
        <v>0</v>
      </c>
      <c r="G44" s="47">
        <f t="shared" si="32"/>
        <v>0</v>
      </c>
      <c r="H44" s="47">
        <f t="shared" si="32"/>
        <v>0</v>
      </c>
      <c r="I44" s="47">
        <f t="shared" si="32"/>
        <v>0</v>
      </c>
      <c r="J44" s="47">
        <f t="shared" si="32"/>
        <v>0</v>
      </c>
      <c r="K44" s="47">
        <f t="shared" si="32"/>
        <v>0</v>
      </c>
      <c r="L44" s="47">
        <f t="shared" si="32"/>
        <v>0</v>
      </c>
      <c r="M44" s="47">
        <f t="shared" si="32"/>
        <v>0</v>
      </c>
      <c r="N44" s="47">
        <f t="shared" si="32"/>
        <v>0</v>
      </c>
      <c r="O44" s="47">
        <f t="shared" si="32"/>
        <v>0</v>
      </c>
      <c r="P44" s="47">
        <f t="shared" si="32"/>
        <v>0</v>
      </c>
      <c r="Q44" s="69">
        <f t="shared" si="32"/>
        <v>0</v>
      </c>
      <c r="R44" s="8"/>
      <c r="S44" s="47">
        <f t="shared" ref="S44:AE44" si="33">S28-S42</f>
        <v>0</v>
      </c>
      <c r="T44" s="47">
        <f t="shared" si="33"/>
        <v>0</v>
      </c>
      <c r="U44" s="47">
        <f t="shared" si="33"/>
        <v>0</v>
      </c>
      <c r="V44" s="289">
        <f t="shared" si="33"/>
        <v>0</v>
      </c>
      <c r="W44" s="289">
        <f t="shared" si="33"/>
        <v>0</v>
      </c>
      <c r="X44" s="289">
        <f t="shared" si="33"/>
        <v>0</v>
      </c>
      <c r="Y44" s="289">
        <f t="shared" si="33"/>
        <v>0</v>
      </c>
      <c r="Z44" s="289">
        <f t="shared" si="33"/>
        <v>0</v>
      </c>
      <c r="AA44" s="289">
        <f t="shared" si="33"/>
        <v>0</v>
      </c>
      <c r="AB44" s="289">
        <f t="shared" si="33"/>
        <v>0</v>
      </c>
      <c r="AC44" s="289">
        <f t="shared" si="33"/>
        <v>0</v>
      </c>
      <c r="AD44" s="289">
        <f t="shared" si="33"/>
        <v>0</v>
      </c>
      <c r="AE44" s="290">
        <f t="shared" si="33"/>
        <v>0</v>
      </c>
      <c r="AF44" s="8"/>
      <c r="AG44" s="47">
        <f t="shared" ref="AG44:AS44" si="34">AG28-AG42</f>
        <v>0</v>
      </c>
      <c r="AH44" s="47">
        <f t="shared" si="34"/>
        <v>0</v>
      </c>
      <c r="AI44" s="47">
        <f t="shared" si="34"/>
        <v>0</v>
      </c>
      <c r="AJ44" s="289">
        <f t="shared" si="34"/>
        <v>0</v>
      </c>
      <c r="AK44" s="289">
        <f t="shared" si="34"/>
        <v>0</v>
      </c>
      <c r="AL44" s="289">
        <f t="shared" si="34"/>
        <v>0</v>
      </c>
      <c r="AM44" s="289">
        <f t="shared" si="34"/>
        <v>0</v>
      </c>
      <c r="AN44" s="289">
        <f t="shared" si="34"/>
        <v>9375</v>
      </c>
      <c r="AO44" s="289">
        <f t="shared" si="34"/>
        <v>18750</v>
      </c>
      <c r="AP44" s="289">
        <f t="shared" si="34"/>
        <v>28750</v>
      </c>
      <c r="AQ44" s="289">
        <f t="shared" si="34"/>
        <v>102750</v>
      </c>
      <c r="AR44" s="289">
        <f t="shared" si="34"/>
        <v>115316</v>
      </c>
      <c r="AS44" s="290">
        <f t="shared" si="34"/>
        <v>274941</v>
      </c>
      <c r="AT44" s="8"/>
      <c r="AU44" s="47">
        <f t="shared" ref="AU44:BG44" si="35">AU28-AU42</f>
        <v>113710</v>
      </c>
      <c r="AV44" s="47">
        <f t="shared" si="35"/>
        <v>198710</v>
      </c>
      <c r="AW44" s="47">
        <f t="shared" si="35"/>
        <v>208710</v>
      </c>
      <c r="AX44" s="289">
        <f t="shared" si="35"/>
        <v>196310</v>
      </c>
      <c r="AY44" s="289">
        <f t="shared" si="35"/>
        <v>101310</v>
      </c>
      <c r="AZ44" s="289">
        <f t="shared" si="35"/>
        <v>101310</v>
      </c>
      <c r="BA44" s="289">
        <f t="shared" si="35"/>
        <v>53750</v>
      </c>
      <c r="BB44" s="289">
        <f t="shared" si="35"/>
        <v>53750</v>
      </c>
      <c r="BC44" s="289">
        <f t="shared" si="35"/>
        <v>35000</v>
      </c>
      <c r="BD44" s="289">
        <f t="shared" si="35"/>
        <v>35000</v>
      </c>
      <c r="BE44" s="289">
        <f t="shared" si="35"/>
        <v>35000</v>
      </c>
      <c r="BF44" s="289">
        <f t="shared" si="35"/>
        <v>35000</v>
      </c>
      <c r="BG44" s="290">
        <f t="shared" si="35"/>
        <v>1130360</v>
      </c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</row>
    <row r="45" spans="1:94" x14ac:dyDescent="0.2">
      <c r="A45" s="5"/>
      <c r="B45" s="8"/>
      <c r="C45" s="8"/>
      <c r="D45" s="8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70"/>
      <c r="R45" s="8"/>
      <c r="S45" s="81"/>
      <c r="T45" s="81"/>
      <c r="U45" s="81"/>
      <c r="V45" s="468"/>
      <c r="W45" s="468"/>
      <c r="X45" s="468"/>
      <c r="Y45" s="468"/>
      <c r="Z45" s="468"/>
      <c r="AA45" s="468"/>
      <c r="AB45" s="468"/>
      <c r="AC45" s="468"/>
      <c r="AD45" s="468"/>
      <c r="AE45" s="292"/>
      <c r="AF45" s="8"/>
      <c r="AG45" s="81"/>
      <c r="AH45" s="81"/>
      <c r="AI45" s="81"/>
      <c r="AJ45" s="468"/>
      <c r="AK45" s="468"/>
      <c r="AL45" s="468"/>
      <c r="AM45" s="468"/>
      <c r="AN45" s="468"/>
      <c r="AO45" s="468"/>
      <c r="AP45" s="468"/>
      <c r="AQ45" s="468"/>
      <c r="AR45" s="468"/>
      <c r="AS45" s="292"/>
      <c r="AT45" s="8"/>
      <c r="AU45" s="81"/>
      <c r="AV45" s="81"/>
      <c r="AW45" s="81"/>
      <c r="AX45" s="468"/>
      <c r="AY45" s="468"/>
      <c r="AZ45" s="468"/>
      <c r="BA45" s="468"/>
      <c r="BB45" s="468"/>
      <c r="BC45" s="468"/>
      <c r="BD45" s="468"/>
      <c r="BE45" s="468"/>
      <c r="BF45" s="468"/>
      <c r="BG45" s="292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</row>
    <row r="46" spans="1:94" x14ac:dyDescent="0.2">
      <c r="A46" s="5" t="s">
        <v>334</v>
      </c>
      <c r="B46" s="8"/>
      <c r="C46" s="8"/>
      <c r="D46" s="8"/>
      <c r="E46" s="47">
        <f t="shared" ref="E46:Q46" si="36">E34-E42</f>
        <v>0</v>
      </c>
      <c r="F46" s="47">
        <f t="shared" si="36"/>
        <v>0</v>
      </c>
      <c r="G46" s="47">
        <f t="shared" si="36"/>
        <v>0</v>
      </c>
      <c r="H46" s="47">
        <f t="shared" si="36"/>
        <v>0</v>
      </c>
      <c r="I46" s="47">
        <f t="shared" si="36"/>
        <v>0</v>
      </c>
      <c r="J46" s="47">
        <f t="shared" si="36"/>
        <v>0</v>
      </c>
      <c r="K46" s="47">
        <f t="shared" si="36"/>
        <v>0</v>
      </c>
      <c r="L46" s="47">
        <f t="shared" si="36"/>
        <v>0</v>
      </c>
      <c r="M46" s="47">
        <f t="shared" si="36"/>
        <v>0</v>
      </c>
      <c r="N46" s="47">
        <f t="shared" si="36"/>
        <v>0</v>
      </c>
      <c r="O46" s="47">
        <f t="shared" si="36"/>
        <v>0</v>
      </c>
      <c r="P46" s="47">
        <f t="shared" si="36"/>
        <v>0</v>
      </c>
      <c r="Q46" s="69">
        <f t="shared" si="36"/>
        <v>0</v>
      </c>
      <c r="R46" s="8"/>
      <c r="S46" s="47">
        <f t="shared" ref="S46:AE46" si="37">S34-S42</f>
        <v>0</v>
      </c>
      <c r="T46" s="47">
        <f t="shared" si="37"/>
        <v>0</v>
      </c>
      <c r="U46" s="47">
        <f t="shared" si="37"/>
        <v>0</v>
      </c>
      <c r="V46" s="289">
        <f t="shared" si="37"/>
        <v>0</v>
      </c>
      <c r="W46" s="289">
        <f t="shared" si="37"/>
        <v>0</v>
      </c>
      <c r="X46" s="289">
        <f t="shared" si="37"/>
        <v>0</v>
      </c>
      <c r="Y46" s="289">
        <f t="shared" si="37"/>
        <v>0</v>
      </c>
      <c r="Z46" s="289">
        <f t="shared" si="37"/>
        <v>0</v>
      </c>
      <c r="AA46" s="289">
        <f t="shared" si="37"/>
        <v>0</v>
      </c>
      <c r="AB46" s="289">
        <f t="shared" si="37"/>
        <v>0</v>
      </c>
      <c r="AC46" s="289">
        <f t="shared" si="37"/>
        <v>0</v>
      </c>
      <c r="AD46" s="289">
        <f t="shared" si="37"/>
        <v>0</v>
      </c>
      <c r="AE46" s="290">
        <f t="shared" si="37"/>
        <v>0</v>
      </c>
      <c r="AF46" s="8"/>
      <c r="AG46" s="47">
        <f t="shared" ref="AG46:AS46" si="38">AG34-AG42</f>
        <v>0</v>
      </c>
      <c r="AH46" s="47">
        <f t="shared" si="38"/>
        <v>0</v>
      </c>
      <c r="AI46" s="47">
        <f t="shared" si="38"/>
        <v>0</v>
      </c>
      <c r="AJ46" s="289">
        <f t="shared" si="38"/>
        <v>0</v>
      </c>
      <c r="AK46" s="289">
        <f t="shared" si="38"/>
        <v>0</v>
      </c>
      <c r="AL46" s="289">
        <f t="shared" si="38"/>
        <v>0</v>
      </c>
      <c r="AM46" s="289">
        <f t="shared" si="38"/>
        <v>0</v>
      </c>
      <c r="AN46" s="289">
        <f t="shared" si="38"/>
        <v>9375</v>
      </c>
      <c r="AO46" s="289">
        <f t="shared" si="38"/>
        <v>18750</v>
      </c>
      <c r="AP46" s="289">
        <f t="shared" si="38"/>
        <v>28750</v>
      </c>
      <c r="AQ46" s="289">
        <f t="shared" si="38"/>
        <v>102750</v>
      </c>
      <c r="AR46" s="289">
        <f t="shared" si="38"/>
        <v>115316</v>
      </c>
      <c r="AS46" s="290">
        <f t="shared" si="38"/>
        <v>274941</v>
      </c>
      <c r="AT46" s="8"/>
      <c r="AU46" s="47">
        <f t="shared" ref="AU46:BG46" si="39">AU34-AU42</f>
        <v>113710</v>
      </c>
      <c r="AV46" s="47">
        <f t="shared" si="39"/>
        <v>198710</v>
      </c>
      <c r="AW46" s="47">
        <f t="shared" si="39"/>
        <v>214710</v>
      </c>
      <c r="AX46" s="289">
        <f t="shared" si="39"/>
        <v>205560</v>
      </c>
      <c r="AY46" s="289">
        <f t="shared" si="39"/>
        <v>104560</v>
      </c>
      <c r="AZ46" s="289">
        <f t="shared" si="39"/>
        <v>104560</v>
      </c>
      <c r="BA46" s="289">
        <f t="shared" si="39"/>
        <v>62000</v>
      </c>
      <c r="BB46" s="289">
        <f t="shared" si="39"/>
        <v>62000</v>
      </c>
      <c r="BC46" s="289">
        <f t="shared" si="39"/>
        <v>40000</v>
      </c>
      <c r="BD46" s="289">
        <f t="shared" si="39"/>
        <v>40000</v>
      </c>
      <c r="BE46" s="289">
        <f t="shared" si="39"/>
        <v>40000</v>
      </c>
      <c r="BF46" s="289">
        <f t="shared" si="39"/>
        <v>35000</v>
      </c>
      <c r="BG46" s="290">
        <f t="shared" si="39"/>
        <v>1171610</v>
      </c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</row>
    <row r="47" spans="1:94" x14ac:dyDescent="0.2">
      <c r="A47" s="5"/>
      <c r="B47" s="8"/>
      <c r="C47" s="8"/>
      <c r="D47" s="8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70"/>
      <c r="R47" s="8"/>
      <c r="S47" s="81"/>
      <c r="T47" s="81"/>
      <c r="U47" s="81"/>
      <c r="V47" s="468"/>
      <c r="W47" s="468"/>
      <c r="X47" s="468"/>
      <c r="Y47" s="468"/>
      <c r="Z47" s="468"/>
      <c r="AA47" s="468"/>
      <c r="AB47" s="468"/>
      <c r="AC47" s="468"/>
      <c r="AD47" s="468"/>
      <c r="AE47" s="292"/>
      <c r="AF47" s="8"/>
      <c r="AG47" s="81"/>
      <c r="AH47" s="81"/>
      <c r="AI47" s="81"/>
      <c r="AJ47" s="468"/>
      <c r="AK47" s="468"/>
      <c r="AL47" s="468"/>
      <c r="AM47" s="468"/>
      <c r="AN47" s="468"/>
      <c r="AO47" s="468"/>
      <c r="AP47" s="468"/>
      <c r="AQ47" s="468"/>
      <c r="AR47" s="468"/>
      <c r="AS47" s="292"/>
      <c r="AT47" s="8"/>
      <c r="AU47" s="81"/>
      <c r="AV47" s="81"/>
      <c r="AW47" s="81"/>
      <c r="AX47" s="468"/>
      <c r="AY47" s="468"/>
      <c r="AZ47" s="468"/>
      <c r="BA47" s="468"/>
      <c r="BB47" s="468"/>
      <c r="BC47" s="468"/>
      <c r="BD47" s="468"/>
      <c r="BE47" s="468"/>
      <c r="BF47" s="468"/>
      <c r="BG47" s="292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</row>
    <row r="48" spans="1:94" ht="15" customHeight="1" thickBot="1" x14ac:dyDescent="0.25">
      <c r="A48" s="5" t="s">
        <v>335</v>
      </c>
      <c r="B48" s="8"/>
      <c r="C48" s="8"/>
      <c r="D48" s="8"/>
      <c r="E48" s="47">
        <f t="shared" ref="E48:Q48" si="40">E27-E42</f>
        <v>0</v>
      </c>
      <c r="F48" s="47">
        <f t="shared" si="40"/>
        <v>0</v>
      </c>
      <c r="G48" s="47">
        <f t="shared" si="40"/>
        <v>0</v>
      </c>
      <c r="H48" s="47">
        <f t="shared" si="40"/>
        <v>0</v>
      </c>
      <c r="I48" s="47">
        <f t="shared" si="40"/>
        <v>0</v>
      </c>
      <c r="J48" s="47">
        <f t="shared" si="40"/>
        <v>0</v>
      </c>
      <c r="K48" s="47">
        <f t="shared" si="40"/>
        <v>0</v>
      </c>
      <c r="L48" s="47">
        <f t="shared" si="40"/>
        <v>0</v>
      </c>
      <c r="M48" s="47">
        <f t="shared" si="40"/>
        <v>0</v>
      </c>
      <c r="N48" s="47">
        <f t="shared" si="40"/>
        <v>0</v>
      </c>
      <c r="O48" s="47">
        <f t="shared" si="40"/>
        <v>0</v>
      </c>
      <c r="P48" s="47">
        <f t="shared" si="40"/>
        <v>0</v>
      </c>
      <c r="Q48" s="71" t="e">
        <f t="shared" si="40"/>
        <v>#REF!</v>
      </c>
      <c r="R48" s="8"/>
      <c r="S48" s="47">
        <f t="shared" ref="S48:AE48" si="41">S27-S42</f>
        <v>0</v>
      </c>
      <c r="T48" s="47">
        <f t="shared" si="41"/>
        <v>0</v>
      </c>
      <c r="U48" s="47">
        <f t="shared" si="41"/>
        <v>0</v>
      </c>
      <c r="V48" s="289">
        <f t="shared" si="41"/>
        <v>0</v>
      </c>
      <c r="W48" s="289">
        <f t="shared" si="41"/>
        <v>0</v>
      </c>
      <c r="X48" s="289">
        <f t="shared" si="41"/>
        <v>0</v>
      </c>
      <c r="Y48" s="289">
        <f t="shared" si="41"/>
        <v>0</v>
      </c>
      <c r="Z48" s="289">
        <f t="shared" si="41"/>
        <v>0</v>
      </c>
      <c r="AA48" s="289">
        <f t="shared" si="41"/>
        <v>0</v>
      </c>
      <c r="AB48" s="289">
        <f t="shared" si="41"/>
        <v>0</v>
      </c>
      <c r="AC48" s="289">
        <f t="shared" si="41"/>
        <v>0</v>
      </c>
      <c r="AD48" s="289">
        <f t="shared" si="41"/>
        <v>0</v>
      </c>
      <c r="AE48" s="293">
        <f t="shared" si="41"/>
        <v>0</v>
      </c>
      <c r="AF48" s="8"/>
      <c r="AG48" s="47">
        <f t="shared" ref="AG48:AS48" si="42">AG27-AG42</f>
        <v>0</v>
      </c>
      <c r="AH48" s="47">
        <f t="shared" si="42"/>
        <v>0</v>
      </c>
      <c r="AI48" s="47">
        <f t="shared" si="42"/>
        <v>0</v>
      </c>
      <c r="AJ48" s="289">
        <f t="shared" si="42"/>
        <v>0</v>
      </c>
      <c r="AK48" s="289">
        <f t="shared" si="42"/>
        <v>0</v>
      </c>
      <c r="AL48" s="289">
        <f t="shared" si="42"/>
        <v>0</v>
      </c>
      <c r="AM48" s="289">
        <f t="shared" si="42"/>
        <v>0</v>
      </c>
      <c r="AN48" s="289">
        <f t="shared" si="42"/>
        <v>9375</v>
      </c>
      <c r="AO48" s="289">
        <f t="shared" si="42"/>
        <v>18750</v>
      </c>
      <c r="AP48" s="289">
        <f t="shared" si="42"/>
        <v>28750</v>
      </c>
      <c r="AQ48" s="289">
        <f t="shared" si="42"/>
        <v>102750</v>
      </c>
      <c r="AR48" s="289">
        <f t="shared" si="42"/>
        <v>115316</v>
      </c>
      <c r="AS48" s="293">
        <f t="shared" si="42"/>
        <v>274941</v>
      </c>
      <c r="AT48" s="8"/>
      <c r="AU48" s="47">
        <f t="shared" ref="AU48:BG48" si="43">AU27-AU42</f>
        <v>113710</v>
      </c>
      <c r="AV48" s="47">
        <f t="shared" si="43"/>
        <v>198710</v>
      </c>
      <c r="AW48" s="47">
        <f t="shared" si="43"/>
        <v>232710</v>
      </c>
      <c r="AX48" s="289">
        <f t="shared" si="43"/>
        <v>226810</v>
      </c>
      <c r="AY48" s="289">
        <f t="shared" si="43"/>
        <v>107810</v>
      </c>
      <c r="AZ48" s="289">
        <f t="shared" si="43"/>
        <v>107810</v>
      </c>
      <c r="BA48" s="289">
        <f t="shared" si="43"/>
        <v>80250</v>
      </c>
      <c r="BB48" s="289">
        <f t="shared" si="43"/>
        <v>80250</v>
      </c>
      <c r="BC48" s="289">
        <f t="shared" si="43"/>
        <v>55000</v>
      </c>
      <c r="BD48" s="289">
        <f t="shared" si="43"/>
        <v>55000</v>
      </c>
      <c r="BE48" s="289">
        <f t="shared" si="43"/>
        <v>55000</v>
      </c>
      <c r="BF48" s="289">
        <f t="shared" si="43"/>
        <v>35000</v>
      </c>
      <c r="BG48" s="293">
        <f t="shared" si="43"/>
        <v>1262860</v>
      </c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</row>
    <row r="49" spans="1:94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295"/>
      <c r="W49" s="295"/>
      <c r="X49" s="295"/>
      <c r="Y49" s="295"/>
      <c r="Z49" s="295"/>
      <c r="AA49" s="295"/>
      <c r="AB49" s="295"/>
      <c r="AC49" s="295"/>
      <c r="AD49" s="295"/>
      <c r="AE49" s="295"/>
      <c r="AF49" s="8"/>
      <c r="AG49" s="8"/>
      <c r="AH49" s="8"/>
      <c r="AI49" s="8"/>
      <c r="AJ49" s="295"/>
      <c r="AK49" s="295"/>
      <c r="AL49" s="295"/>
      <c r="AM49" s="295"/>
      <c r="AN49" s="295"/>
      <c r="AO49" s="295"/>
      <c r="AP49" s="295"/>
      <c r="AQ49" s="295"/>
      <c r="AR49" s="295"/>
      <c r="AS49" s="295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</row>
    <row r="50" spans="1:94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</row>
    <row r="51" spans="1:94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</row>
    <row r="52" spans="1:94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</row>
    <row r="53" spans="1:94" x14ac:dyDescent="0.2">
      <c r="A53" s="8"/>
      <c r="B53" s="8"/>
      <c r="C53" s="8"/>
      <c r="D53" s="8"/>
      <c r="E53" s="11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</row>
    <row r="54" spans="1:94" x14ac:dyDescent="0.2">
      <c r="A54" s="8"/>
      <c r="B54" s="8"/>
      <c r="C54" s="8"/>
      <c r="D54" s="8"/>
      <c r="E54" s="11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</row>
    <row r="55" spans="1:94" x14ac:dyDescent="0.2">
      <c r="A55" s="8"/>
      <c r="B55" s="8"/>
      <c r="C55" s="8"/>
      <c r="D55" s="8"/>
      <c r="E55" s="11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</row>
    <row r="56" spans="1:94" x14ac:dyDescent="0.2">
      <c r="A56" s="8"/>
      <c r="B56" s="8"/>
      <c r="C56" s="8"/>
      <c r="D56" s="8"/>
      <c r="E56" s="11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</row>
    <row r="57" spans="1:94" x14ac:dyDescent="0.2">
      <c r="A57" s="8"/>
      <c r="B57" s="8"/>
      <c r="C57" s="8"/>
      <c r="D57" s="8"/>
      <c r="E57" s="8"/>
      <c r="F57" s="8"/>
      <c r="G57" s="14"/>
      <c r="H57" s="190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</row>
    <row r="58" spans="1:94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</row>
    <row r="59" spans="1:94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</row>
    <row r="60" spans="1:94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</row>
    <row r="61" spans="1:94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</row>
    <row r="62" spans="1:94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</row>
    <row r="63" spans="1:94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</row>
    <row r="64" spans="1:94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</row>
    <row r="65" spans="1:94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</row>
    <row r="66" spans="1:94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</row>
    <row r="67" spans="1:94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</row>
    <row r="68" spans="1:94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</row>
    <row r="69" spans="1:94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</row>
    <row r="70" spans="1:94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</row>
    <row r="71" spans="1:94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</row>
    <row r="72" spans="1:94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</row>
    <row r="73" spans="1:94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</row>
    <row r="74" spans="1:94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</row>
    <row r="75" spans="1:94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</row>
    <row r="76" spans="1:94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</row>
    <row r="77" spans="1:94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</row>
    <row r="78" spans="1:94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</row>
    <row r="79" spans="1:94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</row>
    <row r="80" spans="1:94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</row>
    <row r="81" spans="1:94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</row>
    <row r="82" spans="1:94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</row>
    <row r="83" spans="1:94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</row>
    <row r="84" spans="1:94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</row>
    <row r="85" spans="1:94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</row>
    <row r="86" spans="1:94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</row>
    <row r="87" spans="1:94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</row>
    <row r="88" spans="1:94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</row>
    <row r="89" spans="1:94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</row>
    <row r="90" spans="1:94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</row>
    <row r="91" spans="1:94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</row>
    <row r="92" spans="1:94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</row>
    <row r="93" spans="1:94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</row>
    <row r="94" spans="1:94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</row>
    <row r="95" spans="1:94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</row>
    <row r="96" spans="1:94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</row>
    <row r="97" spans="1:94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</row>
    <row r="98" spans="1:94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</row>
    <row r="99" spans="1:94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</row>
    <row r="100" spans="1:94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</row>
    <row r="101" spans="1:94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</row>
    <row r="102" spans="1:94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</row>
    <row r="103" spans="1:94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</row>
    <row r="104" spans="1:94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</row>
    <row r="105" spans="1:94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</row>
    <row r="106" spans="1:94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</row>
    <row r="107" spans="1:94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</row>
    <row r="108" spans="1:94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</row>
    <row r="109" spans="1:94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</row>
    <row r="110" spans="1:94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</row>
    <row r="111" spans="1:94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</row>
    <row r="112" spans="1:94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</row>
    <row r="113" spans="1:94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</row>
    <row r="114" spans="1:94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</row>
    <row r="115" spans="1:94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</row>
    <row r="116" spans="1:94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</row>
    <row r="117" spans="1:94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</row>
    <row r="118" spans="1:94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</row>
    <row r="119" spans="1:94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</row>
    <row r="120" spans="1:94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</row>
    <row r="121" spans="1:94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</row>
    <row r="122" spans="1:94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</row>
    <row r="123" spans="1:94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</row>
    <row r="124" spans="1:94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</row>
    <row r="125" spans="1:94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</row>
    <row r="126" spans="1:94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</row>
    <row r="127" spans="1:94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</row>
    <row r="128" spans="1:94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</row>
    <row r="129" spans="1:94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</row>
    <row r="130" spans="1:94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</row>
    <row r="131" spans="1:94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</row>
    <row r="132" spans="1:94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</row>
    <row r="133" spans="1:94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</row>
    <row r="134" spans="1:94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</row>
    <row r="135" spans="1:94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</row>
    <row r="136" spans="1:94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</row>
    <row r="137" spans="1:94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</row>
    <row r="138" spans="1:94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</row>
    <row r="139" spans="1:94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</row>
    <row r="140" spans="1:94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</row>
    <row r="141" spans="1:94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</row>
    <row r="142" spans="1:94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</row>
    <row r="143" spans="1:94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</row>
    <row r="144" spans="1:94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</row>
    <row r="145" spans="1:94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</row>
    <row r="146" spans="1:94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</row>
    <row r="147" spans="1:94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</row>
    <row r="148" spans="1:94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</row>
    <row r="149" spans="1:94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</row>
    <row r="150" spans="1:94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</row>
    <row r="151" spans="1:94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</row>
    <row r="152" spans="1:94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</row>
    <row r="153" spans="1:94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</row>
    <row r="154" spans="1:94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</row>
    <row r="155" spans="1:94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</row>
    <row r="156" spans="1:94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</row>
    <row r="157" spans="1:94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</row>
    <row r="158" spans="1:94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</row>
    <row r="159" spans="1:94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</row>
    <row r="160" spans="1:94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</row>
    <row r="161" spans="1:94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</row>
    <row r="162" spans="1:94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</row>
    <row r="163" spans="1:94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</row>
    <row r="164" spans="1:94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</row>
    <row r="165" spans="1:94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</row>
    <row r="166" spans="1:94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</row>
    <row r="167" spans="1:94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</row>
    <row r="168" spans="1:94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</row>
    <row r="169" spans="1:94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</row>
    <row r="170" spans="1:94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</row>
    <row r="171" spans="1:94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</row>
    <row r="172" spans="1:94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</row>
    <row r="173" spans="1:94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</row>
    <row r="174" spans="1:94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</row>
    <row r="175" spans="1:94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</row>
    <row r="176" spans="1:94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</row>
    <row r="177" spans="1:94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</row>
    <row r="178" spans="1:94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</row>
    <row r="179" spans="1:94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</row>
    <row r="180" spans="1:94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</row>
    <row r="181" spans="1:94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</row>
    <row r="182" spans="1:94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</row>
    <row r="183" spans="1:94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</row>
    <row r="184" spans="1:94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</row>
    <row r="185" spans="1:94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</row>
    <row r="186" spans="1:94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</row>
    <row r="187" spans="1:94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</row>
    <row r="188" spans="1:94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</row>
    <row r="189" spans="1:94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</row>
    <row r="190" spans="1:94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</row>
    <row r="191" spans="1:94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</row>
    <row r="192" spans="1:94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</row>
    <row r="193" spans="1:94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</row>
    <row r="194" spans="1:94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</row>
    <row r="195" spans="1:94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</row>
    <row r="196" spans="1:94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</row>
    <row r="197" spans="1:94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</row>
    <row r="198" spans="1:94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</row>
    <row r="199" spans="1:94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</row>
    <row r="200" spans="1:94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</row>
    <row r="201" spans="1:94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</row>
    <row r="202" spans="1:94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</row>
    <row r="203" spans="1:94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</row>
    <row r="204" spans="1:94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</row>
    <row r="205" spans="1:94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</row>
    <row r="206" spans="1:94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</row>
    <row r="207" spans="1:94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</row>
    <row r="208" spans="1:94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</row>
    <row r="209" spans="1:94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</row>
    <row r="210" spans="1:94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</row>
    <row r="211" spans="1:94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</row>
    <row r="212" spans="1:94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</row>
    <row r="213" spans="1:94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</row>
    <row r="214" spans="1:94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</row>
    <row r="215" spans="1:94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</row>
    <row r="216" spans="1:94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</row>
    <row r="217" spans="1:94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</row>
    <row r="218" spans="1:94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</row>
    <row r="219" spans="1:94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</row>
    <row r="220" spans="1:94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</row>
    <row r="221" spans="1:94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</row>
    <row r="222" spans="1:94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</row>
    <row r="223" spans="1:94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</row>
    <row r="224" spans="1:94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</row>
    <row r="225" spans="1:94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</row>
    <row r="226" spans="1:94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</row>
    <row r="227" spans="1:94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</row>
    <row r="228" spans="1:94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</row>
    <row r="229" spans="1:94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</row>
    <row r="230" spans="1:94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</row>
    <row r="231" spans="1:94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</row>
    <row r="232" spans="1:94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</row>
    <row r="233" spans="1:94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</row>
    <row r="234" spans="1:94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</row>
    <row r="235" spans="1:94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</row>
    <row r="236" spans="1:94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</row>
    <row r="237" spans="1:94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</row>
    <row r="238" spans="1:94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</row>
    <row r="239" spans="1:94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</row>
    <row r="240" spans="1:94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</row>
    <row r="241" spans="1:94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</row>
    <row r="242" spans="1:94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</row>
    <row r="243" spans="1:94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</row>
    <row r="244" spans="1:94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</row>
    <row r="245" spans="1:94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</row>
    <row r="246" spans="1:94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</row>
    <row r="247" spans="1:94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</row>
    <row r="248" spans="1:94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</row>
    <row r="249" spans="1:94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</row>
    <row r="250" spans="1:94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</row>
    <row r="251" spans="1:94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</row>
    <row r="252" spans="1:94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</row>
    <row r="253" spans="1:94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</row>
    <row r="254" spans="1:94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</row>
    <row r="255" spans="1:94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</row>
    <row r="256" spans="1:94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</row>
    <row r="257" spans="1:94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</row>
    <row r="258" spans="1:94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</row>
    <row r="259" spans="1:94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</row>
    <row r="260" spans="1:94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</row>
    <row r="261" spans="1:94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</row>
    <row r="262" spans="1:94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</row>
    <row r="263" spans="1:94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</row>
    <row r="264" spans="1:94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</row>
    <row r="265" spans="1:94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</row>
    <row r="266" spans="1:94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</row>
    <row r="267" spans="1:94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</row>
    <row r="268" spans="1:94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</row>
    <row r="269" spans="1:94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</row>
    <row r="270" spans="1:94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</row>
    <row r="271" spans="1:94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</row>
    <row r="272" spans="1:94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</row>
    <row r="273" spans="1:94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</row>
    <row r="274" spans="1:94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</row>
    <row r="275" spans="1:94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</row>
    <row r="276" spans="1:94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</row>
    <row r="277" spans="1:94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</row>
    <row r="278" spans="1:94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</row>
    <row r="279" spans="1:94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</row>
    <row r="280" spans="1:94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</row>
    <row r="281" spans="1:94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</row>
    <row r="282" spans="1:94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</row>
    <row r="283" spans="1:94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</row>
    <row r="284" spans="1:94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</row>
    <row r="285" spans="1:94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</row>
    <row r="286" spans="1:94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</row>
    <row r="287" spans="1:94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</row>
    <row r="288" spans="1:94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</row>
    <row r="289" spans="1:94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</row>
    <row r="290" spans="1:94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</row>
    <row r="291" spans="1:94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</row>
    <row r="292" spans="1:94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</row>
    <row r="293" spans="1:94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</row>
    <row r="294" spans="1:94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</row>
    <row r="295" spans="1:94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</row>
    <row r="296" spans="1:94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</row>
    <row r="297" spans="1:94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</row>
    <row r="298" spans="1:94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</row>
    <row r="299" spans="1:94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</row>
    <row r="300" spans="1:94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</row>
    <row r="301" spans="1:94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</row>
    <row r="302" spans="1:94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</row>
    <row r="303" spans="1:94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</row>
    <row r="304" spans="1:94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</row>
    <row r="305" spans="1:94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</row>
    <row r="306" spans="1:94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</row>
    <row r="307" spans="1:94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</row>
    <row r="308" spans="1:94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</row>
    <row r="309" spans="1:94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</row>
    <row r="310" spans="1:94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</row>
    <row r="311" spans="1:94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</row>
    <row r="312" spans="1:94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</row>
    <row r="313" spans="1:94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</row>
    <row r="314" spans="1:94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</row>
    <row r="315" spans="1:94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</row>
    <row r="316" spans="1:94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</row>
    <row r="317" spans="1:94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</row>
    <row r="318" spans="1:94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</row>
    <row r="319" spans="1:94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</row>
    <row r="320" spans="1:94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</row>
    <row r="321" spans="1:94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</row>
    <row r="322" spans="1:94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</row>
    <row r="323" spans="1:94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</row>
    <row r="324" spans="1:94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</row>
    <row r="325" spans="1:94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</row>
    <row r="326" spans="1:94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</row>
    <row r="327" spans="1:94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</row>
    <row r="328" spans="1:94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</row>
    <row r="329" spans="1:94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</row>
    <row r="330" spans="1:94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</row>
    <row r="331" spans="1:94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</row>
    <row r="332" spans="1:94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</row>
    <row r="333" spans="1:94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</row>
    <row r="334" spans="1:94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</row>
    <row r="335" spans="1:94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</row>
    <row r="336" spans="1:94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</row>
    <row r="337" spans="1:94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</row>
    <row r="338" spans="1:94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</row>
    <row r="339" spans="1:94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</row>
    <row r="340" spans="1:94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</row>
    <row r="341" spans="1:94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</row>
    <row r="342" spans="1:94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</row>
    <row r="343" spans="1:94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</row>
    <row r="344" spans="1:94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</row>
    <row r="345" spans="1:94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</row>
    <row r="346" spans="1:94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</row>
    <row r="347" spans="1:94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</row>
    <row r="348" spans="1:94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</row>
    <row r="349" spans="1:94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</row>
    <row r="350" spans="1:94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</row>
    <row r="351" spans="1:94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</row>
    <row r="352" spans="1:94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</row>
    <row r="353" spans="1:94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</row>
    <row r="354" spans="1:94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</row>
    <row r="355" spans="1:94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</row>
    <row r="356" spans="1:94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</row>
    <row r="357" spans="1:94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</row>
    <row r="358" spans="1:94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</row>
    <row r="359" spans="1:94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</row>
    <row r="360" spans="1:94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</row>
    <row r="361" spans="1:94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</row>
    <row r="362" spans="1:94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</row>
    <row r="363" spans="1:94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</row>
    <row r="364" spans="1:94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</row>
    <row r="365" spans="1:94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</row>
    <row r="366" spans="1:94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</row>
    <row r="367" spans="1:94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</row>
    <row r="368" spans="1:94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</row>
    <row r="369" spans="1:94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</row>
    <row r="370" spans="1:94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</row>
    <row r="371" spans="1:94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</row>
    <row r="372" spans="1:94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</row>
    <row r="373" spans="1:94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</row>
    <row r="374" spans="1:94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</row>
    <row r="375" spans="1:94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</row>
    <row r="376" spans="1:94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</row>
    <row r="377" spans="1:94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</row>
    <row r="378" spans="1:94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</row>
    <row r="379" spans="1:94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</row>
    <row r="380" spans="1:94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</row>
    <row r="381" spans="1:94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</row>
    <row r="382" spans="1:94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</row>
    <row r="383" spans="1:94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</row>
    <row r="384" spans="1:94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</row>
    <row r="385" spans="1:94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</row>
    <row r="386" spans="1:94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</row>
    <row r="387" spans="1:94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</row>
    <row r="388" spans="1:94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</row>
    <row r="389" spans="1:94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</row>
    <row r="390" spans="1:94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</row>
    <row r="391" spans="1:94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</row>
    <row r="392" spans="1:94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</row>
    <row r="393" spans="1:94" x14ac:dyDescent="0.2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</row>
    <row r="394" spans="1:94" x14ac:dyDescent="0.2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</row>
    <row r="395" spans="1:94" x14ac:dyDescent="0.2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</row>
    <row r="396" spans="1:94" x14ac:dyDescent="0.2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</row>
    <row r="397" spans="1:94" x14ac:dyDescent="0.2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</row>
    <row r="398" spans="1:94" x14ac:dyDescent="0.2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</row>
    <row r="399" spans="1:94" x14ac:dyDescent="0.2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</row>
    <row r="400" spans="1:94" x14ac:dyDescent="0.2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</row>
    <row r="401" spans="1:94" x14ac:dyDescent="0.2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</row>
    <row r="402" spans="1:94" x14ac:dyDescent="0.2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</row>
    <row r="403" spans="1:94" x14ac:dyDescent="0.2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</row>
    <row r="404" spans="1:94" x14ac:dyDescent="0.2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</row>
    <row r="405" spans="1:94" x14ac:dyDescent="0.2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</row>
    <row r="406" spans="1:94" x14ac:dyDescent="0.2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</row>
    <row r="407" spans="1:94" x14ac:dyDescent="0.2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</row>
    <row r="408" spans="1:94" x14ac:dyDescent="0.2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</row>
    <row r="409" spans="1:94" x14ac:dyDescent="0.2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</row>
    <row r="410" spans="1:94" x14ac:dyDescent="0.2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</row>
    <row r="411" spans="1:94" x14ac:dyDescent="0.2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</row>
    <row r="412" spans="1:94" x14ac:dyDescent="0.2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</row>
    <row r="413" spans="1:94" x14ac:dyDescent="0.2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</row>
    <row r="414" spans="1:94" x14ac:dyDescent="0.2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</row>
    <row r="415" spans="1:94" x14ac:dyDescent="0.2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</row>
    <row r="416" spans="1:94" x14ac:dyDescent="0.2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</row>
    <row r="417" spans="1:94" x14ac:dyDescent="0.2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</row>
    <row r="418" spans="1:94" x14ac:dyDescent="0.2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</row>
    <row r="419" spans="1:94" x14ac:dyDescent="0.2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</row>
    <row r="420" spans="1:94" x14ac:dyDescent="0.2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</row>
    <row r="421" spans="1:94" x14ac:dyDescent="0.2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</row>
    <row r="422" spans="1:94" x14ac:dyDescent="0.2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</row>
    <row r="423" spans="1:94" x14ac:dyDescent="0.2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</row>
    <row r="424" spans="1:94" x14ac:dyDescent="0.2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</row>
    <row r="425" spans="1:94" x14ac:dyDescent="0.2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</row>
    <row r="426" spans="1:94" x14ac:dyDescent="0.2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</row>
    <row r="427" spans="1:94" x14ac:dyDescent="0.2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</row>
    <row r="428" spans="1:94" x14ac:dyDescent="0.2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</row>
    <row r="429" spans="1:94" x14ac:dyDescent="0.2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</row>
    <row r="430" spans="1:94" x14ac:dyDescent="0.2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</row>
    <row r="431" spans="1:94" x14ac:dyDescent="0.2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</row>
    <row r="432" spans="1:94" x14ac:dyDescent="0.2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</row>
    <row r="433" spans="1:94" x14ac:dyDescent="0.2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</row>
    <row r="434" spans="1:94" x14ac:dyDescent="0.2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</row>
    <row r="435" spans="1:94" x14ac:dyDescent="0.2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</row>
    <row r="436" spans="1:94" x14ac:dyDescent="0.2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</row>
    <row r="437" spans="1:94" x14ac:dyDescent="0.2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</row>
    <row r="438" spans="1:94" x14ac:dyDescent="0.2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</row>
    <row r="439" spans="1:94" x14ac:dyDescent="0.2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</row>
    <row r="440" spans="1:94" x14ac:dyDescent="0.2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</row>
    <row r="441" spans="1:94" x14ac:dyDescent="0.2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</row>
    <row r="442" spans="1:94" x14ac:dyDescent="0.2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</row>
    <row r="443" spans="1:94" x14ac:dyDescent="0.2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</row>
    <row r="444" spans="1:94" x14ac:dyDescent="0.2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</row>
    <row r="445" spans="1:94" x14ac:dyDescent="0.2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</row>
    <row r="446" spans="1:94" x14ac:dyDescent="0.2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</row>
    <row r="447" spans="1:94" x14ac:dyDescent="0.2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</row>
    <row r="448" spans="1:94" x14ac:dyDescent="0.2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</row>
    <row r="449" spans="1:94" x14ac:dyDescent="0.2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</row>
    <row r="450" spans="1:94" x14ac:dyDescent="0.2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</row>
    <row r="451" spans="1:94" x14ac:dyDescent="0.2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</row>
    <row r="452" spans="1:94" x14ac:dyDescent="0.2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</row>
    <row r="453" spans="1:94" x14ac:dyDescent="0.2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</row>
    <row r="454" spans="1:94" x14ac:dyDescent="0.2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</row>
    <row r="455" spans="1:94" x14ac:dyDescent="0.2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</row>
    <row r="456" spans="1:94" x14ac:dyDescent="0.2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</row>
    <row r="457" spans="1:94" x14ac:dyDescent="0.2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</row>
    <row r="458" spans="1:94" x14ac:dyDescent="0.2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</row>
    <row r="459" spans="1:94" x14ac:dyDescent="0.2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</row>
    <row r="460" spans="1:94" x14ac:dyDescent="0.2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</row>
    <row r="461" spans="1:94" x14ac:dyDescent="0.2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</row>
    <row r="462" spans="1:94" x14ac:dyDescent="0.2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</row>
    <row r="463" spans="1:94" x14ac:dyDescent="0.2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</row>
    <row r="464" spans="1:94" x14ac:dyDescent="0.2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</row>
    <row r="465" spans="1:94" x14ac:dyDescent="0.2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</row>
    <row r="466" spans="1:94" x14ac:dyDescent="0.2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</row>
    <row r="467" spans="1:94" x14ac:dyDescent="0.2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</row>
    <row r="468" spans="1:94" x14ac:dyDescent="0.2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</row>
    <row r="469" spans="1:94" x14ac:dyDescent="0.2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</row>
    <row r="470" spans="1:94" x14ac:dyDescent="0.2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</row>
    <row r="471" spans="1:94" x14ac:dyDescent="0.2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</row>
    <row r="472" spans="1:94" x14ac:dyDescent="0.2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</row>
    <row r="473" spans="1:94" x14ac:dyDescent="0.2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</row>
    <row r="474" spans="1:94" x14ac:dyDescent="0.2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</row>
    <row r="475" spans="1:94" x14ac:dyDescent="0.2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</row>
    <row r="476" spans="1:94" x14ac:dyDescent="0.2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</row>
    <row r="477" spans="1:94" x14ac:dyDescent="0.2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</row>
    <row r="478" spans="1:94" x14ac:dyDescent="0.2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</row>
    <row r="479" spans="1:94" x14ac:dyDescent="0.2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</row>
    <row r="480" spans="1:94" x14ac:dyDescent="0.2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</row>
    <row r="481" spans="1:94" x14ac:dyDescent="0.2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</row>
    <row r="482" spans="1:94" x14ac:dyDescent="0.2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</row>
    <row r="483" spans="1:94" x14ac:dyDescent="0.2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</row>
    <row r="484" spans="1:94" x14ac:dyDescent="0.2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</row>
    <row r="485" spans="1:94" x14ac:dyDescent="0.2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</row>
    <row r="486" spans="1:94" x14ac:dyDescent="0.2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</row>
    <row r="487" spans="1:94" x14ac:dyDescent="0.2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</row>
    <row r="488" spans="1:94" x14ac:dyDescent="0.2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</row>
    <row r="489" spans="1:94" x14ac:dyDescent="0.2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</row>
    <row r="490" spans="1:94" x14ac:dyDescent="0.2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</row>
    <row r="491" spans="1:94" x14ac:dyDescent="0.2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</row>
    <row r="492" spans="1:94" x14ac:dyDescent="0.2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</row>
    <row r="493" spans="1:94" x14ac:dyDescent="0.2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</row>
    <row r="494" spans="1:94" x14ac:dyDescent="0.2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</row>
    <row r="495" spans="1:94" x14ac:dyDescent="0.2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</row>
    <row r="496" spans="1:94" x14ac:dyDescent="0.2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</row>
    <row r="497" spans="1:94" x14ac:dyDescent="0.2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</row>
    <row r="498" spans="1:94" x14ac:dyDescent="0.2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</row>
    <row r="499" spans="1:94" x14ac:dyDescent="0.2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</row>
    <row r="500" spans="1:94" x14ac:dyDescent="0.2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</row>
    <row r="501" spans="1:94" x14ac:dyDescent="0.2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</row>
    <row r="502" spans="1:94" x14ac:dyDescent="0.2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</row>
    <row r="503" spans="1:94" x14ac:dyDescent="0.2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</row>
    <row r="504" spans="1:94" x14ac:dyDescent="0.2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</row>
    <row r="505" spans="1:94" x14ac:dyDescent="0.2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</row>
    <row r="506" spans="1:94" x14ac:dyDescent="0.2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</row>
    <row r="507" spans="1:94" x14ac:dyDescent="0.2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</row>
    <row r="508" spans="1:94" x14ac:dyDescent="0.2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</row>
    <row r="509" spans="1:94" x14ac:dyDescent="0.2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</row>
    <row r="510" spans="1:94" x14ac:dyDescent="0.2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</row>
    <row r="511" spans="1:94" x14ac:dyDescent="0.2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</row>
    <row r="512" spans="1:94" x14ac:dyDescent="0.2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</row>
    <row r="513" spans="1:94" x14ac:dyDescent="0.2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</row>
    <row r="514" spans="1:94" x14ac:dyDescent="0.2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</row>
    <row r="515" spans="1:94" x14ac:dyDescent="0.2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</row>
    <row r="516" spans="1:94" x14ac:dyDescent="0.2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</row>
    <row r="517" spans="1:94" x14ac:dyDescent="0.2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</row>
    <row r="518" spans="1:94" x14ac:dyDescent="0.2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</row>
    <row r="519" spans="1:94" x14ac:dyDescent="0.2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</row>
    <row r="520" spans="1:94" x14ac:dyDescent="0.2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</row>
    <row r="521" spans="1:94" x14ac:dyDescent="0.2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</row>
    <row r="522" spans="1:94" x14ac:dyDescent="0.2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</row>
    <row r="523" spans="1:94" x14ac:dyDescent="0.2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</row>
    <row r="524" spans="1:94" x14ac:dyDescent="0.2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</row>
    <row r="525" spans="1:94" x14ac:dyDescent="0.2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</row>
    <row r="526" spans="1:94" x14ac:dyDescent="0.2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</row>
    <row r="527" spans="1:94" x14ac:dyDescent="0.2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</row>
    <row r="528" spans="1:94" x14ac:dyDescent="0.2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</row>
    <row r="529" spans="1:94" x14ac:dyDescent="0.2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</row>
    <row r="530" spans="1:94" x14ac:dyDescent="0.2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</row>
    <row r="531" spans="1:94" x14ac:dyDescent="0.2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</row>
    <row r="532" spans="1:94" x14ac:dyDescent="0.2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</row>
    <row r="533" spans="1:94" x14ac:dyDescent="0.2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</row>
    <row r="534" spans="1:94" x14ac:dyDescent="0.2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</row>
    <row r="535" spans="1:94" x14ac:dyDescent="0.2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</row>
    <row r="536" spans="1:94" x14ac:dyDescent="0.2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</row>
    <row r="537" spans="1:94" x14ac:dyDescent="0.2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</row>
    <row r="538" spans="1:94" x14ac:dyDescent="0.2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</row>
    <row r="539" spans="1:94" x14ac:dyDescent="0.2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</row>
    <row r="540" spans="1:94" x14ac:dyDescent="0.2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</row>
    <row r="541" spans="1:94" x14ac:dyDescent="0.2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</row>
    <row r="542" spans="1:94" x14ac:dyDescent="0.2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</row>
    <row r="543" spans="1:94" x14ac:dyDescent="0.2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</row>
    <row r="544" spans="1:94" x14ac:dyDescent="0.2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</row>
    <row r="545" spans="1:94" x14ac:dyDescent="0.2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</row>
    <row r="546" spans="1:94" x14ac:dyDescent="0.2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</row>
    <row r="547" spans="1:94" x14ac:dyDescent="0.2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</row>
    <row r="548" spans="1:94" x14ac:dyDescent="0.2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</row>
    <row r="549" spans="1:94" x14ac:dyDescent="0.2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</row>
    <row r="550" spans="1:94" x14ac:dyDescent="0.2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</row>
    <row r="551" spans="1:94" x14ac:dyDescent="0.2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</row>
    <row r="552" spans="1:94" x14ac:dyDescent="0.2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</row>
    <row r="553" spans="1:94" x14ac:dyDescent="0.2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</row>
    <row r="554" spans="1:94" x14ac:dyDescent="0.2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</row>
    <row r="555" spans="1:94" x14ac:dyDescent="0.2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</row>
    <row r="556" spans="1:94" x14ac:dyDescent="0.2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</row>
    <row r="557" spans="1:94" x14ac:dyDescent="0.2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</row>
    <row r="558" spans="1:94" x14ac:dyDescent="0.2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</row>
    <row r="559" spans="1:94" x14ac:dyDescent="0.2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</row>
    <row r="560" spans="1:94" x14ac:dyDescent="0.2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</row>
    <row r="561" spans="1:94" x14ac:dyDescent="0.2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</row>
    <row r="562" spans="1:94" x14ac:dyDescent="0.2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</row>
    <row r="563" spans="1:94" x14ac:dyDescent="0.2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</row>
    <row r="564" spans="1:94" x14ac:dyDescent="0.2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</row>
    <row r="565" spans="1:94" x14ac:dyDescent="0.2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</row>
    <row r="566" spans="1:94" x14ac:dyDescent="0.2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</row>
    <row r="567" spans="1:94" x14ac:dyDescent="0.2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</row>
    <row r="568" spans="1:94" x14ac:dyDescent="0.2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</row>
    <row r="569" spans="1:94" x14ac:dyDescent="0.2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</row>
    <row r="570" spans="1:94" x14ac:dyDescent="0.2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</row>
    <row r="571" spans="1:94" x14ac:dyDescent="0.2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</row>
    <row r="572" spans="1:94" x14ac:dyDescent="0.2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</row>
    <row r="573" spans="1:94" x14ac:dyDescent="0.2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</row>
    <row r="574" spans="1:94" x14ac:dyDescent="0.2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</row>
    <row r="575" spans="1:94" x14ac:dyDescent="0.2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</row>
    <row r="576" spans="1:94" x14ac:dyDescent="0.2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</row>
    <row r="577" spans="1:94" x14ac:dyDescent="0.2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</row>
    <row r="578" spans="1:94" x14ac:dyDescent="0.2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</row>
    <row r="579" spans="1:94" x14ac:dyDescent="0.2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</row>
    <row r="580" spans="1:94" x14ac:dyDescent="0.2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</row>
    <row r="581" spans="1:94" x14ac:dyDescent="0.2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</row>
    <row r="582" spans="1:94" x14ac:dyDescent="0.2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</row>
    <row r="583" spans="1:94" x14ac:dyDescent="0.2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</row>
    <row r="584" spans="1:94" x14ac:dyDescent="0.2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</row>
    <row r="585" spans="1:94" x14ac:dyDescent="0.2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</row>
    <row r="586" spans="1:94" x14ac:dyDescent="0.2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</row>
    <row r="587" spans="1:94" x14ac:dyDescent="0.2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</row>
    <row r="588" spans="1:94" x14ac:dyDescent="0.2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</row>
    <row r="589" spans="1:94" x14ac:dyDescent="0.2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</row>
    <row r="590" spans="1:94" x14ac:dyDescent="0.2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</row>
    <row r="591" spans="1:94" x14ac:dyDescent="0.2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</row>
    <row r="592" spans="1:94" x14ac:dyDescent="0.2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</row>
    <row r="593" spans="1:94" x14ac:dyDescent="0.2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</row>
    <row r="594" spans="1:94" x14ac:dyDescent="0.2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</row>
    <row r="595" spans="1:94" x14ac:dyDescent="0.2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</row>
    <row r="596" spans="1:94" x14ac:dyDescent="0.2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</row>
    <row r="597" spans="1:94" x14ac:dyDescent="0.2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</row>
    <row r="598" spans="1:94" x14ac:dyDescent="0.2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</row>
    <row r="599" spans="1:94" x14ac:dyDescent="0.2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</row>
    <row r="600" spans="1:94" x14ac:dyDescent="0.2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</row>
    <row r="601" spans="1:94" x14ac:dyDescent="0.2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</row>
    <row r="602" spans="1:94" x14ac:dyDescent="0.2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</row>
    <row r="603" spans="1:94" x14ac:dyDescent="0.2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</row>
    <row r="604" spans="1:94" x14ac:dyDescent="0.2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</row>
    <row r="605" spans="1:94" x14ac:dyDescent="0.2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</row>
    <row r="606" spans="1:94" x14ac:dyDescent="0.2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</row>
    <row r="607" spans="1:94" x14ac:dyDescent="0.2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</row>
    <row r="608" spans="1:94" x14ac:dyDescent="0.2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</row>
    <row r="609" spans="1:94" x14ac:dyDescent="0.2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</row>
    <row r="610" spans="1:94" x14ac:dyDescent="0.2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</row>
    <row r="611" spans="1:94" x14ac:dyDescent="0.2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</row>
    <row r="612" spans="1:94" x14ac:dyDescent="0.2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</row>
    <row r="613" spans="1:94" x14ac:dyDescent="0.2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</row>
    <row r="614" spans="1:94" x14ac:dyDescent="0.2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</row>
    <row r="615" spans="1:94" x14ac:dyDescent="0.2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</row>
    <row r="616" spans="1:94" x14ac:dyDescent="0.2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</row>
    <row r="617" spans="1:94" x14ac:dyDescent="0.2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</row>
    <row r="618" spans="1:94" x14ac:dyDescent="0.2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</row>
    <row r="619" spans="1:94" x14ac:dyDescent="0.2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</row>
    <row r="620" spans="1:94" x14ac:dyDescent="0.2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</row>
    <row r="621" spans="1:94" x14ac:dyDescent="0.2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</row>
    <row r="622" spans="1:94" x14ac:dyDescent="0.2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</row>
    <row r="623" spans="1:94" x14ac:dyDescent="0.2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</row>
    <row r="624" spans="1:94" x14ac:dyDescent="0.2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</row>
    <row r="625" spans="1:94" x14ac:dyDescent="0.2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</row>
    <row r="626" spans="1:94" x14ac:dyDescent="0.2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</row>
    <row r="627" spans="1:94" x14ac:dyDescent="0.2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</row>
    <row r="628" spans="1:94" x14ac:dyDescent="0.2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</row>
    <row r="629" spans="1:94" x14ac:dyDescent="0.2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</row>
    <row r="630" spans="1:94" x14ac:dyDescent="0.2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</row>
    <row r="631" spans="1:94" x14ac:dyDescent="0.2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</row>
    <row r="632" spans="1:94" x14ac:dyDescent="0.2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</row>
    <row r="633" spans="1:94" x14ac:dyDescent="0.2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</row>
    <row r="634" spans="1:94" x14ac:dyDescent="0.2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</row>
    <row r="635" spans="1:94" x14ac:dyDescent="0.2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</row>
    <row r="636" spans="1:94" x14ac:dyDescent="0.2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</row>
    <row r="637" spans="1:94" x14ac:dyDescent="0.2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</row>
    <row r="638" spans="1:94" x14ac:dyDescent="0.2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</row>
    <row r="639" spans="1:94" x14ac:dyDescent="0.2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</row>
    <row r="640" spans="1:94" x14ac:dyDescent="0.2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</row>
    <row r="641" spans="1:94" x14ac:dyDescent="0.2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</row>
    <row r="642" spans="1:94" x14ac:dyDescent="0.2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</row>
    <row r="643" spans="1:94" x14ac:dyDescent="0.2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</row>
    <row r="644" spans="1:94" x14ac:dyDescent="0.2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</row>
    <row r="645" spans="1:94" x14ac:dyDescent="0.2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</row>
    <row r="646" spans="1:94" x14ac:dyDescent="0.2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</row>
    <row r="647" spans="1:94" x14ac:dyDescent="0.2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</row>
    <row r="648" spans="1:94" x14ac:dyDescent="0.2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</row>
    <row r="649" spans="1:94" x14ac:dyDescent="0.2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</row>
    <row r="650" spans="1:94" x14ac:dyDescent="0.2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</row>
    <row r="651" spans="1:94" x14ac:dyDescent="0.2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</row>
    <row r="652" spans="1:94" x14ac:dyDescent="0.2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</row>
    <row r="653" spans="1:94" x14ac:dyDescent="0.2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</row>
    <row r="654" spans="1:94" x14ac:dyDescent="0.2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</row>
    <row r="655" spans="1:94" x14ac:dyDescent="0.2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</row>
    <row r="656" spans="1:94" x14ac:dyDescent="0.2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</row>
    <row r="657" spans="1:94" x14ac:dyDescent="0.2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</row>
    <row r="658" spans="1:94" x14ac:dyDescent="0.2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</row>
    <row r="659" spans="1:94" x14ac:dyDescent="0.2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</row>
    <row r="660" spans="1:94" x14ac:dyDescent="0.2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</row>
    <row r="661" spans="1:94" x14ac:dyDescent="0.2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</row>
    <row r="662" spans="1:94" x14ac:dyDescent="0.2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</row>
    <row r="663" spans="1:94" x14ac:dyDescent="0.2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</row>
    <row r="664" spans="1:94" x14ac:dyDescent="0.2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</row>
    <row r="665" spans="1:94" x14ac:dyDescent="0.2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</row>
    <row r="666" spans="1:94" x14ac:dyDescent="0.2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</row>
    <row r="667" spans="1:94" x14ac:dyDescent="0.2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</row>
    <row r="668" spans="1:94" x14ac:dyDescent="0.2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</row>
    <row r="669" spans="1:94" x14ac:dyDescent="0.2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</row>
    <row r="670" spans="1:94" x14ac:dyDescent="0.2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</row>
    <row r="671" spans="1:94" x14ac:dyDescent="0.2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</row>
    <row r="672" spans="1:94" x14ac:dyDescent="0.2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</row>
    <row r="673" spans="1:94" x14ac:dyDescent="0.2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</row>
    <row r="674" spans="1:94" x14ac:dyDescent="0.2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</row>
    <row r="675" spans="1:94" x14ac:dyDescent="0.2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</row>
    <row r="676" spans="1:94" x14ac:dyDescent="0.2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</row>
    <row r="677" spans="1:94" x14ac:dyDescent="0.2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</row>
    <row r="678" spans="1:94" x14ac:dyDescent="0.2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</row>
    <row r="679" spans="1:94" x14ac:dyDescent="0.2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</row>
    <row r="680" spans="1:94" x14ac:dyDescent="0.2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</row>
    <row r="681" spans="1:94" x14ac:dyDescent="0.2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</row>
    <row r="682" spans="1:94" x14ac:dyDescent="0.2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</row>
    <row r="683" spans="1:94" x14ac:dyDescent="0.2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</row>
    <row r="684" spans="1:94" x14ac:dyDescent="0.2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</row>
    <row r="685" spans="1:94" x14ac:dyDescent="0.2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</row>
    <row r="686" spans="1:94" x14ac:dyDescent="0.2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</row>
    <row r="687" spans="1:94" x14ac:dyDescent="0.2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</row>
    <row r="688" spans="1:94" x14ac:dyDescent="0.2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</row>
    <row r="689" spans="1:94" x14ac:dyDescent="0.2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</row>
    <row r="690" spans="1:94" x14ac:dyDescent="0.2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</row>
    <row r="691" spans="1:94" x14ac:dyDescent="0.2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</row>
    <row r="692" spans="1:94" x14ac:dyDescent="0.2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</row>
    <row r="693" spans="1:94" x14ac:dyDescent="0.2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</row>
    <row r="694" spans="1:94" x14ac:dyDescent="0.2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</row>
    <row r="695" spans="1:94" x14ac:dyDescent="0.2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</row>
    <row r="696" spans="1:94" x14ac:dyDescent="0.2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</row>
    <row r="697" spans="1:94" x14ac:dyDescent="0.2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</row>
    <row r="698" spans="1:94" x14ac:dyDescent="0.2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</row>
    <row r="699" spans="1:94" x14ac:dyDescent="0.2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</row>
    <row r="700" spans="1:94" x14ac:dyDescent="0.2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</row>
    <row r="701" spans="1:94" x14ac:dyDescent="0.2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</row>
    <row r="702" spans="1:94" x14ac:dyDescent="0.2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</row>
    <row r="703" spans="1:94" x14ac:dyDescent="0.2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</row>
    <row r="704" spans="1:94" x14ac:dyDescent="0.2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</row>
    <row r="705" spans="1:94" x14ac:dyDescent="0.2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</row>
    <row r="706" spans="1:94" x14ac:dyDescent="0.2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</row>
    <row r="707" spans="1:94" x14ac:dyDescent="0.2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</row>
    <row r="708" spans="1:94" x14ac:dyDescent="0.2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</row>
    <row r="709" spans="1:94" x14ac:dyDescent="0.2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</row>
    <row r="710" spans="1:94" x14ac:dyDescent="0.2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</row>
    <row r="711" spans="1:94" x14ac:dyDescent="0.2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</row>
    <row r="712" spans="1:94" x14ac:dyDescent="0.2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</row>
    <row r="713" spans="1:94" x14ac:dyDescent="0.2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</row>
    <row r="714" spans="1:94" x14ac:dyDescent="0.2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</row>
    <row r="715" spans="1:94" x14ac:dyDescent="0.2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</row>
    <row r="716" spans="1:94" x14ac:dyDescent="0.2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</row>
    <row r="717" spans="1:94" x14ac:dyDescent="0.2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</row>
    <row r="718" spans="1:94" x14ac:dyDescent="0.2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</row>
    <row r="719" spans="1:94" x14ac:dyDescent="0.2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</row>
    <row r="720" spans="1:94" x14ac:dyDescent="0.2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</row>
    <row r="721" spans="1:94" x14ac:dyDescent="0.2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</row>
    <row r="722" spans="1:94" x14ac:dyDescent="0.2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</row>
    <row r="723" spans="1:94" x14ac:dyDescent="0.2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</row>
    <row r="724" spans="1:94" x14ac:dyDescent="0.2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</row>
    <row r="725" spans="1:94" x14ac:dyDescent="0.2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</row>
    <row r="726" spans="1:94" x14ac:dyDescent="0.2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</row>
    <row r="727" spans="1:94" x14ac:dyDescent="0.2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</row>
    <row r="728" spans="1:94" x14ac:dyDescent="0.2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</row>
    <row r="729" spans="1:94" x14ac:dyDescent="0.2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</row>
    <row r="730" spans="1:94" x14ac:dyDescent="0.2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</row>
    <row r="731" spans="1:94" x14ac:dyDescent="0.2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</row>
    <row r="732" spans="1:94" x14ac:dyDescent="0.2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</row>
    <row r="733" spans="1:94" x14ac:dyDescent="0.2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</row>
    <row r="734" spans="1:94" x14ac:dyDescent="0.2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</row>
    <row r="735" spans="1:94" x14ac:dyDescent="0.2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</row>
    <row r="736" spans="1:94" x14ac:dyDescent="0.2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</row>
    <row r="737" spans="1:94" x14ac:dyDescent="0.2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</row>
    <row r="738" spans="1:94" x14ac:dyDescent="0.2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</row>
    <row r="739" spans="1:94" x14ac:dyDescent="0.2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</row>
    <row r="740" spans="1:94" x14ac:dyDescent="0.2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</row>
    <row r="741" spans="1:94" x14ac:dyDescent="0.2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</row>
    <row r="742" spans="1:94" x14ac:dyDescent="0.2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</row>
    <row r="743" spans="1:94" x14ac:dyDescent="0.2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</row>
    <row r="744" spans="1:94" x14ac:dyDescent="0.2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</row>
    <row r="745" spans="1:94" x14ac:dyDescent="0.2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</row>
    <row r="746" spans="1:94" x14ac:dyDescent="0.2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</row>
    <row r="747" spans="1:94" x14ac:dyDescent="0.2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</row>
    <row r="748" spans="1:94" x14ac:dyDescent="0.2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</row>
    <row r="749" spans="1:94" x14ac:dyDescent="0.2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</row>
    <row r="750" spans="1:94" x14ac:dyDescent="0.2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</row>
    <row r="751" spans="1:94" x14ac:dyDescent="0.2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</row>
    <row r="752" spans="1:94" x14ac:dyDescent="0.2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</row>
    <row r="753" spans="1:94" x14ac:dyDescent="0.2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</row>
    <row r="754" spans="1:94" x14ac:dyDescent="0.2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</row>
    <row r="755" spans="1:94" x14ac:dyDescent="0.2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</row>
    <row r="756" spans="1:94" x14ac:dyDescent="0.2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</row>
    <row r="757" spans="1:94" x14ac:dyDescent="0.2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</row>
    <row r="758" spans="1:94" x14ac:dyDescent="0.2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</row>
    <row r="759" spans="1:94" x14ac:dyDescent="0.2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</row>
    <row r="760" spans="1:94" x14ac:dyDescent="0.2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</row>
    <row r="761" spans="1:94" x14ac:dyDescent="0.2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</row>
    <row r="762" spans="1:94" x14ac:dyDescent="0.2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</row>
    <row r="763" spans="1:94" x14ac:dyDescent="0.2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</row>
    <row r="764" spans="1:94" x14ac:dyDescent="0.2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</row>
    <row r="765" spans="1:94" x14ac:dyDescent="0.2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</row>
    <row r="766" spans="1:94" x14ac:dyDescent="0.2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</row>
    <row r="767" spans="1:94" x14ac:dyDescent="0.2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</row>
    <row r="768" spans="1:94" x14ac:dyDescent="0.2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</row>
    <row r="769" spans="1:94" x14ac:dyDescent="0.2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</row>
    <row r="770" spans="1:94" x14ac:dyDescent="0.2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</row>
    <row r="771" spans="1:94" x14ac:dyDescent="0.2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</row>
    <row r="772" spans="1:94" x14ac:dyDescent="0.2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</row>
    <row r="773" spans="1:94" x14ac:dyDescent="0.2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</row>
    <row r="774" spans="1:94" x14ac:dyDescent="0.2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</row>
    <row r="775" spans="1:94" x14ac:dyDescent="0.2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</row>
    <row r="776" spans="1:94" x14ac:dyDescent="0.2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</row>
    <row r="777" spans="1:94" x14ac:dyDescent="0.2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</row>
    <row r="778" spans="1:94" x14ac:dyDescent="0.2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</row>
    <row r="779" spans="1:94" x14ac:dyDescent="0.2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</row>
    <row r="780" spans="1:94" x14ac:dyDescent="0.2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</row>
    <row r="781" spans="1:94" x14ac:dyDescent="0.2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</row>
    <row r="782" spans="1:94" x14ac:dyDescent="0.2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</row>
    <row r="783" spans="1:94" x14ac:dyDescent="0.2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</row>
    <row r="784" spans="1:94" x14ac:dyDescent="0.2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</row>
    <row r="785" spans="1:94" x14ac:dyDescent="0.2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</row>
    <row r="786" spans="1:94" x14ac:dyDescent="0.2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</row>
    <row r="787" spans="1:94" x14ac:dyDescent="0.2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</row>
    <row r="788" spans="1:94" x14ac:dyDescent="0.2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</row>
    <row r="789" spans="1:94" x14ac:dyDescent="0.2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</row>
    <row r="790" spans="1:94" x14ac:dyDescent="0.2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</row>
    <row r="791" spans="1:94" x14ac:dyDescent="0.2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</row>
    <row r="792" spans="1:94" x14ac:dyDescent="0.2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</row>
    <row r="793" spans="1:94" x14ac:dyDescent="0.2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</row>
    <row r="794" spans="1:94" x14ac:dyDescent="0.2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</row>
    <row r="795" spans="1:94" x14ac:dyDescent="0.2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</row>
    <row r="796" spans="1:94" x14ac:dyDescent="0.2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</row>
    <row r="797" spans="1:94" x14ac:dyDescent="0.2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</row>
    <row r="798" spans="1:94" x14ac:dyDescent="0.2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</row>
    <row r="799" spans="1:94" x14ac:dyDescent="0.2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</row>
    <row r="800" spans="1:94" x14ac:dyDescent="0.2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</row>
    <row r="801" spans="1:94" x14ac:dyDescent="0.2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</row>
    <row r="802" spans="1:94" x14ac:dyDescent="0.2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</row>
    <row r="803" spans="1:94" x14ac:dyDescent="0.2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</row>
    <row r="804" spans="1:94" x14ac:dyDescent="0.2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</row>
    <row r="805" spans="1:94" x14ac:dyDescent="0.2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</row>
    <row r="806" spans="1:94" x14ac:dyDescent="0.2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</row>
    <row r="807" spans="1:94" x14ac:dyDescent="0.2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</row>
    <row r="808" spans="1:94" x14ac:dyDescent="0.2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</row>
    <row r="809" spans="1:94" x14ac:dyDescent="0.2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</row>
    <row r="810" spans="1:94" x14ac:dyDescent="0.2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</row>
    <row r="811" spans="1:94" x14ac:dyDescent="0.2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</row>
    <row r="812" spans="1:94" x14ac:dyDescent="0.2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</row>
    <row r="813" spans="1:94" x14ac:dyDescent="0.2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</row>
    <row r="814" spans="1:94" x14ac:dyDescent="0.2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</row>
    <row r="815" spans="1:94" x14ac:dyDescent="0.2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</row>
    <row r="816" spans="1:94" x14ac:dyDescent="0.2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</row>
    <row r="817" spans="1:94" x14ac:dyDescent="0.2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</row>
    <row r="818" spans="1:94" x14ac:dyDescent="0.2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</row>
    <row r="819" spans="1:94" x14ac:dyDescent="0.2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</row>
    <row r="820" spans="1:94" x14ac:dyDescent="0.2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</row>
    <row r="821" spans="1:94" x14ac:dyDescent="0.2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</row>
    <row r="822" spans="1:94" x14ac:dyDescent="0.2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</row>
    <row r="823" spans="1:94" x14ac:dyDescent="0.2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</row>
    <row r="824" spans="1:94" x14ac:dyDescent="0.2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</row>
    <row r="825" spans="1:94" x14ac:dyDescent="0.2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</row>
    <row r="826" spans="1:94" x14ac:dyDescent="0.2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</row>
    <row r="827" spans="1:94" x14ac:dyDescent="0.2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</row>
    <row r="828" spans="1:94" x14ac:dyDescent="0.2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</row>
    <row r="829" spans="1:94" x14ac:dyDescent="0.2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</row>
    <row r="830" spans="1:94" x14ac:dyDescent="0.2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</row>
    <row r="831" spans="1:94" x14ac:dyDescent="0.2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</row>
    <row r="832" spans="1:94" x14ac:dyDescent="0.2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</row>
    <row r="833" spans="1:94" x14ac:dyDescent="0.2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</row>
    <row r="834" spans="1:94" x14ac:dyDescent="0.2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</row>
    <row r="835" spans="1:94" x14ac:dyDescent="0.2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</row>
    <row r="836" spans="1:94" x14ac:dyDescent="0.2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</row>
    <row r="837" spans="1:94" x14ac:dyDescent="0.2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</row>
    <row r="838" spans="1:94" x14ac:dyDescent="0.2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</row>
    <row r="839" spans="1:94" x14ac:dyDescent="0.2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</row>
    <row r="840" spans="1:94" x14ac:dyDescent="0.2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</row>
    <row r="841" spans="1:94" x14ac:dyDescent="0.2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</row>
    <row r="842" spans="1:94" x14ac:dyDescent="0.2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</row>
    <row r="843" spans="1:94" x14ac:dyDescent="0.2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</row>
    <row r="844" spans="1:94" x14ac:dyDescent="0.2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</row>
    <row r="845" spans="1:94" x14ac:dyDescent="0.2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</row>
    <row r="846" spans="1:94" x14ac:dyDescent="0.2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</row>
    <row r="847" spans="1:94" x14ac:dyDescent="0.2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</row>
    <row r="848" spans="1:94" x14ac:dyDescent="0.2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</row>
    <row r="849" spans="1:94" x14ac:dyDescent="0.2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</row>
    <row r="850" spans="1:94" x14ac:dyDescent="0.2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</row>
    <row r="851" spans="1:94" x14ac:dyDescent="0.2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</row>
    <row r="852" spans="1:94" x14ac:dyDescent="0.2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</row>
    <row r="853" spans="1:94" x14ac:dyDescent="0.2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</row>
    <row r="854" spans="1:94" x14ac:dyDescent="0.2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</row>
    <row r="855" spans="1:94" x14ac:dyDescent="0.2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</row>
    <row r="856" spans="1:94" x14ac:dyDescent="0.2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</row>
    <row r="857" spans="1:94" x14ac:dyDescent="0.2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</row>
    <row r="858" spans="1:94" x14ac:dyDescent="0.2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</row>
    <row r="859" spans="1:94" x14ac:dyDescent="0.2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</row>
    <row r="860" spans="1:94" x14ac:dyDescent="0.2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</row>
    <row r="861" spans="1:94" x14ac:dyDescent="0.2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</row>
    <row r="862" spans="1:94" x14ac:dyDescent="0.2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</row>
    <row r="863" spans="1:94" x14ac:dyDescent="0.2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</row>
    <row r="864" spans="1:94" x14ac:dyDescent="0.2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</row>
    <row r="865" spans="1:94" x14ac:dyDescent="0.2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</row>
    <row r="866" spans="1:94" x14ac:dyDescent="0.2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</row>
    <row r="867" spans="1:94" x14ac:dyDescent="0.2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</row>
    <row r="868" spans="1:94" x14ac:dyDescent="0.2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</row>
    <row r="869" spans="1:94" x14ac:dyDescent="0.2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</row>
    <row r="870" spans="1:94" x14ac:dyDescent="0.2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</row>
    <row r="871" spans="1:94" x14ac:dyDescent="0.2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</row>
    <row r="872" spans="1:94" x14ac:dyDescent="0.2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</row>
    <row r="873" spans="1:94" x14ac:dyDescent="0.2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</row>
    <row r="874" spans="1:94" x14ac:dyDescent="0.2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</row>
    <row r="875" spans="1:94" x14ac:dyDescent="0.2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</row>
    <row r="876" spans="1:94" x14ac:dyDescent="0.2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</row>
    <row r="877" spans="1:94" x14ac:dyDescent="0.2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</row>
    <row r="878" spans="1:94" x14ac:dyDescent="0.2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</row>
    <row r="879" spans="1:94" x14ac:dyDescent="0.2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</row>
    <row r="880" spans="1:94" x14ac:dyDescent="0.2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</row>
    <row r="881" spans="1:94" x14ac:dyDescent="0.2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</row>
    <row r="882" spans="1:94" x14ac:dyDescent="0.2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</row>
    <row r="883" spans="1:94" x14ac:dyDescent="0.2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</row>
    <row r="884" spans="1:94" x14ac:dyDescent="0.2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</row>
    <row r="885" spans="1:94" x14ac:dyDescent="0.2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</row>
    <row r="886" spans="1:94" x14ac:dyDescent="0.2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</row>
    <row r="887" spans="1:94" x14ac:dyDescent="0.2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</row>
    <row r="888" spans="1:94" x14ac:dyDescent="0.2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</row>
    <row r="889" spans="1:94" x14ac:dyDescent="0.2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</row>
    <row r="890" spans="1:94" x14ac:dyDescent="0.2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</row>
    <row r="891" spans="1:94" x14ac:dyDescent="0.2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</row>
    <row r="892" spans="1:94" x14ac:dyDescent="0.2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</row>
    <row r="893" spans="1:94" x14ac:dyDescent="0.2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</row>
    <row r="894" spans="1:94" x14ac:dyDescent="0.2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</row>
    <row r="895" spans="1:94" x14ac:dyDescent="0.2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</row>
    <row r="896" spans="1:94" x14ac:dyDescent="0.2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</row>
    <row r="897" spans="1:94" x14ac:dyDescent="0.2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</row>
    <row r="898" spans="1:94" x14ac:dyDescent="0.2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</row>
    <row r="899" spans="1:94" x14ac:dyDescent="0.2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</row>
    <row r="900" spans="1:94" x14ac:dyDescent="0.2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</row>
    <row r="901" spans="1:94" x14ac:dyDescent="0.2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</row>
    <row r="902" spans="1:94" x14ac:dyDescent="0.2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</row>
    <row r="903" spans="1:94" x14ac:dyDescent="0.2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</row>
    <row r="904" spans="1:94" x14ac:dyDescent="0.2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</row>
    <row r="905" spans="1:94" x14ac:dyDescent="0.2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</row>
    <row r="906" spans="1:94" x14ac:dyDescent="0.2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</row>
    <row r="907" spans="1:94" x14ac:dyDescent="0.2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</row>
    <row r="908" spans="1:94" x14ac:dyDescent="0.2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</row>
    <row r="909" spans="1:94" x14ac:dyDescent="0.2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</row>
    <row r="910" spans="1:94" x14ac:dyDescent="0.2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</row>
    <row r="911" spans="1:94" x14ac:dyDescent="0.2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</row>
    <row r="912" spans="1:94" x14ac:dyDescent="0.2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</row>
    <row r="913" spans="1:94" x14ac:dyDescent="0.2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</row>
    <row r="914" spans="1:94" x14ac:dyDescent="0.2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</row>
    <row r="915" spans="1:94" x14ac:dyDescent="0.2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</row>
    <row r="916" spans="1:94" x14ac:dyDescent="0.2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</row>
    <row r="917" spans="1:94" x14ac:dyDescent="0.2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</row>
    <row r="918" spans="1:94" x14ac:dyDescent="0.2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</row>
    <row r="919" spans="1:94" x14ac:dyDescent="0.2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</row>
    <row r="920" spans="1:94" x14ac:dyDescent="0.2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</row>
    <row r="921" spans="1:94" x14ac:dyDescent="0.2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</row>
    <row r="922" spans="1:94" x14ac:dyDescent="0.2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</row>
    <row r="923" spans="1:94" x14ac:dyDescent="0.2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</row>
    <row r="924" spans="1:94" x14ac:dyDescent="0.2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</row>
    <row r="925" spans="1:94" x14ac:dyDescent="0.2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</row>
    <row r="926" spans="1:94" x14ac:dyDescent="0.2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</row>
    <row r="927" spans="1:94" x14ac:dyDescent="0.2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</row>
    <row r="928" spans="1:94" x14ac:dyDescent="0.2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</row>
    <row r="929" spans="1:94" x14ac:dyDescent="0.2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</row>
    <row r="930" spans="1:94" x14ac:dyDescent="0.2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</row>
    <row r="931" spans="1:94" x14ac:dyDescent="0.2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</row>
    <row r="932" spans="1:94" x14ac:dyDescent="0.2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</row>
    <row r="933" spans="1:94" x14ac:dyDescent="0.2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</row>
    <row r="934" spans="1:94" x14ac:dyDescent="0.2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</row>
    <row r="935" spans="1:94" x14ac:dyDescent="0.2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</row>
    <row r="936" spans="1:94" x14ac:dyDescent="0.2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</row>
    <row r="937" spans="1:94" x14ac:dyDescent="0.2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</row>
    <row r="938" spans="1:94" x14ac:dyDescent="0.2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</row>
    <row r="939" spans="1:94" x14ac:dyDescent="0.2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</row>
    <row r="940" spans="1:94" x14ac:dyDescent="0.2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</row>
    <row r="941" spans="1:94" x14ac:dyDescent="0.2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</row>
    <row r="942" spans="1:94" x14ac:dyDescent="0.2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</row>
    <row r="943" spans="1:94" x14ac:dyDescent="0.2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</row>
    <row r="944" spans="1:94" x14ac:dyDescent="0.2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</row>
    <row r="945" spans="1:94" x14ac:dyDescent="0.2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</row>
    <row r="946" spans="1:94" x14ac:dyDescent="0.2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</row>
    <row r="947" spans="1:94" x14ac:dyDescent="0.2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</row>
    <row r="948" spans="1:94" x14ac:dyDescent="0.2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</row>
    <row r="949" spans="1:94" x14ac:dyDescent="0.2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</row>
    <row r="950" spans="1:94" x14ac:dyDescent="0.2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</row>
    <row r="951" spans="1:94" x14ac:dyDescent="0.2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</row>
    <row r="952" spans="1:94" x14ac:dyDescent="0.2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</row>
    <row r="953" spans="1:94" x14ac:dyDescent="0.2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</row>
    <row r="954" spans="1:94" x14ac:dyDescent="0.2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</row>
    <row r="955" spans="1:94" x14ac:dyDescent="0.2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</row>
    <row r="956" spans="1:94" x14ac:dyDescent="0.2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</row>
    <row r="957" spans="1:94" x14ac:dyDescent="0.2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</row>
    <row r="958" spans="1:94" x14ac:dyDescent="0.2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</row>
    <row r="959" spans="1:94" x14ac:dyDescent="0.2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</row>
    <row r="960" spans="1:94" x14ac:dyDescent="0.2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</row>
    <row r="961" spans="1:94" x14ac:dyDescent="0.2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</row>
    <row r="962" spans="1:94" x14ac:dyDescent="0.2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</row>
    <row r="963" spans="1:94" x14ac:dyDescent="0.2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</row>
    <row r="964" spans="1:94" x14ac:dyDescent="0.2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</row>
    <row r="965" spans="1:94" x14ac:dyDescent="0.2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</row>
    <row r="966" spans="1:94" x14ac:dyDescent="0.2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</row>
    <row r="967" spans="1:94" x14ac:dyDescent="0.2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</row>
    <row r="968" spans="1:94" x14ac:dyDescent="0.2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</row>
    <row r="969" spans="1:94" x14ac:dyDescent="0.2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</row>
    <row r="970" spans="1:94" x14ac:dyDescent="0.2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</row>
    <row r="971" spans="1:94" x14ac:dyDescent="0.2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</row>
    <row r="972" spans="1:94" x14ac:dyDescent="0.2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</row>
    <row r="973" spans="1:94" x14ac:dyDescent="0.2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</row>
    <row r="974" spans="1:94" x14ac:dyDescent="0.2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</row>
    <row r="975" spans="1:94" x14ac:dyDescent="0.2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</row>
    <row r="976" spans="1:94" x14ac:dyDescent="0.2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</row>
    <row r="977" spans="1:94" x14ac:dyDescent="0.2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</row>
    <row r="978" spans="1:94" x14ac:dyDescent="0.2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</row>
    <row r="979" spans="1:94" x14ac:dyDescent="0.2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</row>
    <row r="980" spans="1:94" x14ac:dyDescent="0.2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</row>
    <row r="981" spans="1:94" x14ac:dyDescent="0.2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</row>
    <row r="982" spans="1:94" x14ac:dyDescent="0.2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</row>
    <row r="983" spans="1:94" x14ac:dyDescent="0.2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</row>
    <row r="984" spans="1:94" x14ac:dyDescent="0.2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</row>
    <row r="985" spans="1:94" x14ac:dyDescent="0.2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</row>
    <row r="986" spans="1:94" x14ac:dyDescent="0.2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</row>
    <row r="987" spans="1:94" x14ac:dyDescent="0.2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</row>
    <row r="988" spans="1:94" x14ac:dyDescent="0.2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</row>
    <row r="989" spans="1:94" x14ac:dyDescent="0.2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</row>
    <row r="990" spans="1:94" x14ac:dyDescent="0.2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</row>
    <row r="991" spans="1:94" x14ac:dyDescent="0.2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</row>
    <row r="992" spans="1:94" x14ac:dyDescent="0.2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</row>
    <row r="997" spans="1:94" x14ac:dyDescent="0.2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</row>
    <row r="998" spans="1:94" x14ac:dyDescent="0.2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</row>
    <row r="999" spans="1:94" x14ac:dyDescent="0.2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</row>
    <row r="1000" spans="1:94" x14ac:dyDescent="0.2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</row>
    <row r="1001" spans="1:94" x14ac:dyDescent="0.2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</row>
    <row r="1002" spans="1:94" x14ac:dyDescent="0.2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</row>
    <row r="1003" spans="1:94" x14ac:dyDescent="0.2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</row>
    <row r="1004" spans="1:94" x14ac:dyDescent="0.2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</row>
    <row r="1005" spans="1:94" x14ac:dyDescent="0.2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</row>
    <row r="1006" spans="1:94" x14ac:dyDescent="0.2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</row>
    <row r="1007" spans="1:94" x14ac:dyDescent="0.2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</row>
    <row r="1008" spans="1:94" x14ac:dyDescent="0.2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</row>
    <row r="1018" spans="1:94" x14ac:dyDescent="0.2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</row>
    <row r="1019" spans="1:94" x14ac:dyDescent="0.2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</row>
    <row r="1020" spans="1:94" x14ac:dyDescent="0.2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</row>
    <row r="1035" spans="1:94" x14ac:dyDescent="0.2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</row>
    <row r="2427" spans="1:94" x14ac:dyDescent="0.2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  <c r="AA2427" s="8"/>
      <c r="AB2427" s="8"/>
      <c r="AC2427" s="8"/>
      <c r="AD2427" s="8"/>
      <c r="AE2427" s="8"/>
      <c r="AF2427" s="8"/>
      <c r="AG2427" s="8"/>
      <c r="AH2427" s="8"/>
      <c r="AI2427" s="8"/>
      <c r="AJ2427" s="8"/>
      <c r="AK2427" s="8"/>
      <c r="AL2427" s="8"/>
      <c r="AM2427" s="8"/>
      <c r="AN2427" s="8"/>
      <c r="AO2427" s="8"/>
      <c r="AP2427" s="8"/>
      <c r="AQ2427" s="8"/>
      <c r="AR2427" s="8"/>
      <c r="AS2427" s="8"/>
      <c r="AT2427" s="8"/>
      <c r="AU2427" s="8"/>
      <c r="AV2427" s="8"/>
      <c r="AW2427" s="8"/>
      <c r="AX2427" s="8"/>
      <c r="AY2427" s="8"/>
      <c r="AZ2427" s="8"/>
      <c r="BA2427" s="8"/>
      <c r="BB2427" s="8"/>
      <c r="BC2427" s="8"/>
      <c r="BD2427" s="8"/>
      <c r="BE2427" s="8"/>
      <c r="BF2427" s="8"/>
      <c r="BG2427" s="8"/>
      <c r="BH2427" s="8"/>
      <c r="BI2427" s="8"/>
      <c r="BJ2427" s="8"/>
      <c r="BK2427" s="8"/>
      <c r="BL2427" s="8"/>
      <c r="BM2427" s="8"/>
      <c r="BN2427" s="8"/>
      <c r="BO2427" s="8"/>
      <c r="BP2427" s="8"/>
      <c r="BQ2427" s="8"/>
      <c r="BR2427" s="8"/>
      <c r="BS2427" s="8"/>
      <c r="BT2427" s="8"/>
      <c r="BU2427" s="8"/>
      <c r="BV2427" s="8"/>
      <c r="BW2427" s="8"/>
      <c r="BX2427" s="8"/>
      <c r="BY2427" s="8"/>
      <c r="BZ2427" s="8"/>
      <c r="CA2427" s="8"/>
      <c r="CB2427" s="8"/>
      <c r="CC2427" s="8"/>
      <c r="CD2427" s="8"/>
      <c r="CE2427" s="8"/>
      <c r="CF2427" s="8"/>
      <c r="CG2427" s="8"/>
      <c r="CH2427" s="8"/>
      <c r="CI2427" s="8"/>
      <c r="CJ2427" s="8"/>
      <c r="CK2427" s="8"/>
      <c r="CL2427" s="8"/>
      <c r="CM2427" s="8"/>
      <c r="CN2427" s="8"/>
      <c r="CO2427" s="8"/>
      <c r="CP2427" s="8"/>
    </row>
    <row r="2430" spans="1:94" x14ac:dyDescent="0.2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  <c r="AA2430" s="8"/>
      <c r="AB2430" s="8"/>
      <c r="AC2430" s="8"/>
      <c r="AD2430" s="8"/>
      <c r="AE2430" s="8"/>
      <c r="AF2430" s="8"/>
      <c r="AG2430" s="8"/>
      <c r="AH2430" s="8"/>
      <c r="AI2430" s="8"/>
      <c r="AJ2430" s="8"/>
      <c r="AK2430" s="8"/>
      <c r="AL2430" s="8"/>
      <c r="AM2430" s="8"/>
      <c r="AN2430" s="8"/>
      <c r="AO2430" s="8"/>
      <c r="AP2430" s="8"/>
      <c r="AQ2430" s="8"/>
      <c r="AR2430" s="8"/>
      <c r="AS2430" s="8"/>
      <c r="AT2430" s="8"/>
      <c r="AU2430" s="8"/>
      <c r="AV2430" s="8"/>
      <c r="AW2430" s="8"/>
      <c r="AX2430" s="8"/>
      <c r="AY2430" s="8"/>
      <c r="AZ2430" s="8"/>
      <c r="BA2430" s="8"/>
      <c r="BB2430" s="8"/>
      <c r="BC2430" s="8"/>
      <c r="BD2430" s="8"/>
      <c r="BE2430" s="8"/>
      <c r="BF2430" s="8"/>
      <c r="BG2430" s="8"/>
      <c r="BH2430" s="8"/>
      <c r="BI2430" s="8"/>
      <c r="BJ2430" s="8"/>
      <c r="BK2430" s="8"/>
      <c r="BL2430" s="8"/>
      <c r="BM2430" s="8"/>
      <c r="BN2430" s="8"/>
      <c r="BO2430" s="8"/>
      <c r="BP2430" s="8"/>
      <c r="BQ2430" s="8"/>
      <c r="BR2430" s="8"/>
      <c r="BS2430" s="8"/>
      <c r="BT2430" s="8"/>
      <c r="BU2430" s="8"/>
      <c r="BV2430" s="8"/>
      <c r="BW2430" s="8"/>
      <c r="BX2430" s="8"/>
      <c r="BY2430" s="8"/>
      <c r="BZ2430" s="8"/>
      <c r="CA2430" s="8"/>
      <c r="CB2430" s="8"/>
      <c r="CC2430" s="8"/>
      <c r="CD2430" s="8"/>
      <c r="CE2430" s="8"/>
      <c r="CF2430" s="8"/>
      <c r="CG2430" s="8"/>
      <c r="CH2430" s="8"/>
      <c r="CI2430" s="8"/>
      <c r="CJ2430" s="8"/>
      <c r="CK2430" s="8"/>
      <c r="CL2430" s="8"/>
      <c r="CM2430" s="8"/>
      <c r="CN2430" s="8"/>
      <c r="CO2430" s="8"/>
      <c r="CP2430" s="8"/>
    </row>
    <row r="2431" spans="1:94" x14ac:dyDescent="0.2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  <c r="AA2431" s="8"/>
      <c r="AB2431" s="8"/>
      <c r="AC2431" s="8"/>
      <c r="AD2431" s="8"/>
      <c r="AE2431" s="8"/>
      <c r="AF2431" s="8"/>
      <c r="AG2431" s="8"/>
      <c r="AH2431" s="8"/>
      <c r="AI2431" s="8"/>
      <c r="AJ2431" s="8"/>
      <c r="AK2431" s="8"/>
      <c r="AL2431" s="8"/>
      <c r="AM2431" s="8"/>
      <c r="AN2431" s="8"/>
      <c r="AO2431" s="8"/>
      <c r="AP2431" s="8"/>
      <c r="AQ2431" s="8"/>
      <c r="AR2431" s="8"/>
      <c r="AS2431" s="8"/>
      <c r="AT2431" s="8"/>
      <c r="AU2431" s="8"/>
      <c r="AV2431" s="8"/>
      <c r="AW2431" s="8"/>
      <c r="AX2431" s="8"/>
      <c r="AY2431" s="8"/>
      <c r="AZ2431" s="8"/>
      <c r="BA2431" s="8"/>
      <c r="BB2431" s="8"/>
      <c r="BC2431" s="8"/>
      <c r="BD2431" s="8"/>
      <c r="BE2431" s="8"/>
      <c r="BF2431" s="8"/>
      <c r="BG2431" s="8"/>
      <c r="BH2431" s="8"/>
      <c r="BI2431" s="8"/>
      <c r="BJ2431" s="8"/>
      <c r="BK2431" s="8"/>
      <c r="BL2431" s="8"/>
      <c r="BM2431" s="8"/>
      <c r="BN2431" s="8"/>
      <c r="BO2431" s="8"/>
      <c r="BP2431" s="8"/>
      <c r="BQ2431" s="8"/>
      <c r="BR2431" s="8"/>
      <c r="BS2431" s="8"/>
      <c r="BT2431" s="8"/>
      <c r="BU2431" s="8"/>
      <c r="BV2431" s="8"/>
      <c r="BW2431" s="8"/>
      <c r="BX2431" s="8"/>
      <c r="BY2431" s="8"/>
      <c r="BZ2431" s="8"/>
      <c r="CA2431" s="8"/>
      <c r="CB2431" s="8"/>
      <c r="CC2431" s="8"/>
      <c r="CD2431" s="8"/>
      <c r="CE2431" s="8"/>
      <c r="CF2431" s="8"/>
      <c r="CG2431" s="8"/>
      <c r="CH2431" s="8"/>
      <c r="CI2431" s="8"/>
      <c r="CJ2431" s="8"/>
      <c r="CK2431" s="8"/>
      <c r="CL2431" s="8"/>
      <c r="CM2431" s="8"/>
      <c r="CN2431" s="8"/>
      <c r="CO2431" s="8"/>
      <c r="CP2431" s="8"/>
    </row>
    <row r="2432" spans="1:94" x14ac:dyDescent="0.2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  <c r="AA2432" s="8"/>
      <c r="AB2432" s="8"/>
      <c r="AC2432" s="8"/>
      <c r="AD2432" s="8"/>
      <c r="AE2432" s="8"/>
      <c r="AF2432" s="8"/>
      <c r="AG2432" s="8"/>
      <c r="AH2432" s="8"/>
      <c r="AI2432" s="8"/>
      <c r="AJ2432" s="8"/>
      <c r="AK2432" s="8"/>
      <c r="AL2432" s="8"/>
      <c r="AM2432" s="8"/>
      <c r="AN2432" s="8"/>
      <c r="AO2432" s="8"/>
      <c r="AP2432" s="8"/>
      <c r="AQ2432" s="8"/>
      <c r="AR2432" s="8"/>
      <c r="AS2432" s="8"/>
      <c r="AT2432" s="8"/>
      <c r="AU2432" s="8"/>
      <c r="AV2432" s="8"/>
      <c r="AW2432" s="8"/>
      <c r="AX2432" s="8"/>
      <c r="AY2432" s="8"/>
      <c r="AZ2432" s="8"/>
      <c r="BA2432" s="8"/>
      <c r="BB2432" s="8"/>
      <c r="BC2432" s="8"/>
      <c r="BD2432" s="8"/>
      <c r="BE2432" s="8"/>
      <c r="BF2432" s="8"/>
      <c r="BG2432" s="8"/>
      <c r="BH2432" s="8"/>
      <c r="BI2432" s="8"/>
      <c r="BJ2432" s="8"/>
      <c r="BK2432" s="8"/>
      <c r="BL2432" s="8"/>
      <c r="BM2432" s="8"/>
      <c r="BN2432" s="8"/>
      <c r="BO2432" s="8"/>
      <c r="BP2432" s="8"/>
      <c r="BQ2432" s="8"/>
      <c r="BR2432" s="8"/>
      <c r="BS2432" s="8"/>
      <c r="BT2432" s="8"/>
      <c r="BU2432" s="8"/>
      <c r="BV2432" s="8"/>
      <c r="BW2432" s="8"/>
      <c r="BX2432" s="8"/>
      <c r="BY2432" s="8"/>
      <c r="BZ2432" s="8"/>
      <c r="CA2432" s="8"/>
      <c r="CB2432" s="8"/>
      <c r="CC2432" s="8"/>
      <c r="CD2432" s="8"/>
      <c r="CE2432" s="8"/>
      <c r="CF2432" s="8"/>
      <c r="CG2432" s="8"/>
      <c r="CH2432" s="8"/>
      <c r="CI2432" s="8"/>
      <c r="CJ2432" s="8"/>
      <c r="CK2432" s="8"/>
      <c r="CL2432" s="8"/>
      <c r="CM2432" s="8"/>
      <c r="CN2432" s="8"/>
      <c r="CO2432" s="8"/>
      <c r="CP2432" s="8"/>
    </row>
    <row r="2439" spans="1:94" x14ac:dyDescent="0.2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  <c r="AD2439" s="8"/>
      <c r="AE2439" s="8"/>
      <c r="AF2439" s="8"/>
      <c r="AG2439" s="8"/>
      <c r="AH2439" s="8"/>
      <c r="AI2439" s="8"/>
      <c r="AJ2439" s="8"/>
      <c r="AK2439" s="8"/>
      <c r="AL2439" s="8"/>
      <c r="AM2439" s="8"/>
      <c r="AN2439" s="8"/>
      <c r="AO2439" s="8"/>
      <c r="AP2439" s="8"/>
      <c r="AQ2439" s="8"/>
      <c r="AR2439" s="8"/>
      <c r="AS2439" s="8"/>
      <c r="AT2439" s="8"/>
      <c r="AU2439" s="8"/>
      <c r="AV2439" s="8"/>
      <c r="AW2439" s="8"/>
      <c r="AX2439" s="8"/>
      <c r="AY2439" s="8"/>
      <c r="AZ2439" s="8"/>
      <c r="BA2439" s="8"/>
      <c r="BB2439" s="8"/>
      <c r="BC2439" s="8"/>
      <c r="BD2439" s="8"/>
      <c r="BE2439" s="8"/>
      <c r="BF2439" s="8"/>
      <c r="BG2439" s="8"/>
      <c r="BH2439" s="8"/>
      <c r="BI2439" s="8"/>
      <c r="BJ2439" s="8"/>
      <c r="BK2439" s="8"/>
      <c r="BL2439" s="8"/>
      <c r="BM2439" s="8"/>
      <c r="BN2439" s="8"/>
      <c r="BO2439" s="8"/>
      <c r="BP2439" s="8"/>
      <c r="BQ2439" s="8"/>
      <c r="BR2439" s="8"/>
      <c r="BS2439" s="8"/>
      <c r="BT2439" s="8"/>
      <c r="BU2439" s="8"/>
      <c r="BV2439" s="8"/>
      <c r="BW2439" s="8"/>
      <c r="BX2439" s="8"/>
      <c r="BY2439" s="8"/>
      <c r="BZ2439" s="8"/>
      <c r="CA2439" s="8"/>
      <c r="CB2439" s="8"/>
      <c r="CC2439" s="8"/>
      <c r="CD2439" s="8"/>
      <c r="CE2439" s="8"/>
      <c r="CF2439" s="8"/>
      <c r="CG2439" s="8"/>
      <c r="CH2439" s="8"/>
      <c r="CI2439" s="8"/>
      <c r="CJ2439" s="8"/>
      <c r="CK2439" s="8"/>
      <c r="CL2439" s="8"/>
      <c r="CM2439" s="8"/>
      <c r="CN2439" s="8"/>
      <c r="CO2439" s="8"/>
      <c r="CP2439" s="8"/>
    </row>
    <row r="2442" spans="1:94" x14ac:dyDescent="0.2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  <c r="AA2442" s="8"/>
      <c r="AB2442" s="8"/>
      <c r="AC2442" s="8"/>
      <c r="AD2442" s="8"/>
      <c r="AE2442" s="8"/>
      <c r="AF2442" s="8"/>
      <c r="AG2442" s="8"/>
      <c r="AH2442" s="8"/>
      <c r="AI2442" s="8"/>
      <c r="AJ2442" s="8"/>
      <c r="AK2442" s="8"/>
      <c r="AL2442" s="8"/>
      <c r="AM2442" s="8"/>
      <c r="AN2442" s="8"/>
      <c r="AO2442" s="8"/>
      <c r="AP2442" s="8"/>
      <c r="AQ2442" s="8"/>
      <c r="AR2442" s="8"/>
      <c r="AS2442" s="8"/>
      <c r="AT2442" s="8"/>
      <c r="AU2442" s="8"/>
      <c r="AV2442" s="8"/>
      <c r="AW2442" s="8"/>
      <c r="AX2442" s="8"/>
      <c r="AY2442" s="8"/>
      <c r="AZ2442" s="8"/>
      <c r="BA2442" s="8"/>
      <c r="BB2442" s="8"/>
      <c r="BC2442" s="8"/>
      <c r="BD2442" s="8"/>
      <c r="BE2442" s="8"/>
      <c r="BF2442" s="8"/>
      <c r="BG2442" s="8"/>
      <c r="BH2442" s="8"/>
      <c r="BI2442" s="8"/>
      <c r="BJ2442" s="8"/>
      <c r="BK2442" s="8"/>
      <c r="BL2442" s="8"/>
      <c r="BM2442" s="8"/>
      <c r="BN2442" s="8"/>
      <c r="BO2442" s="8"/>
      <c r="BP2442" s="8"/>
      <c r="BQ2442" s="8"/>
      <c r="BR2442" s="8"/>
      <c r="BS2442" s="8"/>
      <c r="BT2442" s="8"/>
      <c r="BU2442" s="8"/>
      <c r="BV2442" s="8"/>
      <c r="BW2442" s="8"/>
      <c r="BX2442" s="8"/>
      <c r="BY2442" s="8"/>
      <c r="BZ2442" s="8"/>
      <c r="CA2442" s="8"/>
      <c r="CB2442" s="8"/>
      <c r="CC2442" s="8"/>
      <c r="CD2442" s="8"/>
      <c r="CE2442" s="8"/>
      <c r="CF2442" s="8"/>
      <c r="CG2442" s="8"/>
      <c r="CH2442" s="8"/>
      <c r="CI2442" s="8"/>
      <c r="CJ2442" s="8"/>
      <c r="CK2442" s="8"/>
      <c r="CL2442" s="8"/>
      <c r="CM2442" s="8"/>
      <c r="CN2442" s="8"/>
      <c r="CO2442" s="8"/>
      <c r="CP2442" s="8"/>
    </row>
    <row r="2443" spans="1:94" x14ac:dyDescent="0.2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  <c r="AA2443" s="8"/>
      <c r="AB2443" s="8"/>
      <c r="AC2443" s="8"/>
      <c r="AD2443" s="8"/>
      <c r="AE2443" s="8"/>
      <c r="AF2443" s="8"/>
      <c r="AG2443" s="8"/>
      <c r="AH2443" s="8"/>
      <c r="AI2443" s="8"/>
      <c r="AJ2443" s="8"/>
      <c r="AK2443" s="8"/>
      <c r="AL2443" s="8"/>
      <c r="AM2443" s="8"/>
      <c r="AN2443" s="8"/>
      <c r="AO2443" s="8"/>
      <c r="AP2443" s="8"/>
      <c r="AQ2443" s="8"/>
      <c r="AR2443" s="8"/>
      <c r="AS2443" s="8"/>
      <c r="AT2443" s="8"/>
      <c r="AU2443" s="8"/>
      <c r="AV2443" s="8"/>
      <c r="AW2443" s="8"/>
      <c r="AX2443" s="8"/>
      <c r="AY2443" s="8"/>
      <c r="AZ2443" s="8"/>
      <c r="BA2443" s="8"/>
      <c r="BB2443" s="8"/>
      <c r="BC2443" s="8"/>
      <c r="BD2443" s="8"/>
      <c r="BE2443" s="8"/>
      <c r="BF2443" s="8"/>
      <c r="BG2443" s="8"/>
      <c r="BH2443" s="8"/>
      <c r="BI2443" s="8"/>
      <c r="BJ2443" s="8"/>
      <c r="BK2443" s="8"/>
      <c r="BL2443" s="8"/>
      <c r="BM2443" s="8"/>
      <c r="BN2443" s="8"/>
      <c r="BO2443" s="8"/>
      <c r="BP2443" s="8"/>
      <c r="BQ2443" s="8"/>
      <c r="BR2443" s="8"/>
      <c r="BS2443" s="8"/>
      <c r="BT2443" s="8"/>
      <c r="BU2443" s="8"/>
      <c r="BV2443" s="8"/>
      <c r="BW2443" s="8"/>
      <c r="BX2443" s="8"/>
      <c r="BY2443" s="8"/>
      <c r="BZ2443" s="8"/>
      <c r="CA2443" s="8"/>
      <c r="CB2443" s="8"/>
      <c r="CC2443" s="8"/>
      <c r="CD2443" s="8"/>
      <c r="CE2443" s="8"/>
      <c r="CF2443" s="8"/>
      <c r="CG2443" s="8"/>
      <c r="CH2443" s="8"/>
      <c r="CI2443" s="8"/>
      <c r="CJ2443" s="8"/>
      <c r="CK2443" s="8"/>
      <c r="CL2443" s="8"/>
      <c r="CM2443" s="8"/>
      <c r="CN2443" s="8"/>
      <c r="CO2443" s="8"/>
      <c r="CP2443" s="8"/>
    </row>
    <row r="2446" spans="1:94" x14ac:dyDescent="0.2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  <c r="AA2446" s="8"/>
      <c r="AB2446" s="8"/>
      <c r="AC2446" s="8"/>
      <c r="AD2446" s="8"/>
      <c r="AE2446" s="8"/>
      <c r="AF2446" s="8"/>
      <c r="AG2446" s="8"/>
      <c r="AH2446" s="8"/>
      <c r="AI2446" s="8"/>
      <c r="AJ2446" s="8"/>
      <c r="AK2446" s="8"/>
      <c r="AL2446" s="8"/>
      <c r="AM2446" s="8"/>
      <c r="AN2446" s="8"/>
      <c r="AO2446" s="8"/>
      <c r="AP2446" s="8"/>
      <c r="AQ2446" s="8"/>
      <c r="AR2446" s="8"/>
      <c r="AS2446" s="8"/>
      <c r="AT2446" s="8"/>
      <c r="AU2446" s="8"/>
      <c r="AV2446" s="8"/>
      <c r="AW2446" s="8"/>
      <c r="AX2446" s="8"/>
      <c r="AY2446" s="8"/>
      <c r="AZ2446" s="8"/>
      <c r="BA2446" s="8"/>
      <c r="BB2446" s="8"/>
      <c r="BC2446" s="8"/>
      <c r="BD2446" s="8"/>
      <c r="BE2446" s="8"/>
      <c r="BF2446" s="8"/>
      <c r="BG2446" s="8"/>
      <c r="BH2446" s="8"/>
      <c r="BI2446" s="8"/>
      <c r="BJ2446" s="8"/>
      <c r="BK2446" s="8"/>
      <c r="BL2446" s="8"/>
      <c r="BM2446" s="8"/>
      <c r="BN2446" s="8"/>
      <c r="BO2446" s="8"/>
      <c r="BP2446" s="8"/>
      <c r="BQ2446" s="8"/>
      <c r="BR2446" s="8"/>
      <c r="BS2446" s="8"/>
      <c r="BT2446" s="8"/>
      <c r="BU2446" s="8"/>
      <c r="BV2446" s="8"/>
      <c r="BW2446" s="8"/>
      <c r="BX2446" s="8"/>
      <c r="BY2446" s="8"/>
      <c r="BZ2446" s="8"/>
      <c r="CA2446" s="8"/>
      <c r="CB2446" s="8"/>
      <c r="CC2446" s="8"/>
      <c r="CD2446" s="8"/>
      <c r="CE2446" s="8"/>
      <c r="CF2446" s="8"/>
      <c r="CG2446" s="8"/>
      <c r="CH2446" s="8"/>
      <c r="CI2446" s="8"/>
      <c r="CJ2446" s="8"/>
      <c r="CK2446" s="8"/>
      <c r="CL2446" s="8"/>
      <c r="CM2446" s="8"/>
      <c r="CN2446" s="8"/>
      <c r="CO2446" s="8"/>
      <c r="CP2446" s="8"/>
    </row>
    <row r="2447" spans="1:94" x14ac:dyDescent="0.2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  <c r="AA2447" s="8"/>
      <c r="AB2447" s="8"/>
      <c r="AC2447" s="8"/>
      <c r="AD2447" s="8"/>
      <c r="AE2447" s="8"/>
      <c r="AF2447" s="8"/>
      <c r="AG2447" s="8"/>
      <c r="AH2447" s="8"/>
      <c r="AI2447" s="8"/>
      <c r="AJ2447" s="8"/>
      <c r="AK2447" s="8"/>
      <c r="AL2447" s="8"/>
      <c r="AM2447" s="8"/>
      <c r="AN2447" s="8"/>
      <c r="AO2447" s="8"/>
      <c r="AP2447" s="8"/>
      <c r="AQ2447" s="8"/>
      <c r="AR2447" s="8"/>
      <c r="AS2447" s="8"/>
      <c r="AT2447" s="8"/>
      <c r="AU2447" s="8"/>
      <c r="AV2447" s="8"/>
      <c r="AW2447" s="8"/>
      <c r="AX2447" s="8"/>
      <c r="AY2447" s="8"/>
      <c r="AZ2447" s="8"/>
      <c r="BA2447" s="8"/>
      <c r="BB2447" s="8"/>
      <c r="BC2447" s="8"/>
      <c r="BD2447" s="8"/>
      <c r="BE2447" s="8"/>
      <c r="BF2447" s="8"/>
      <c r="BG2447" s="8"/>
      <c r="BH2447" s="8"/>
      <c r="BI2447" s="8"/>
      <c r="BJ2447" s="8"/>
      <c r="BK2447" s="8"/>
      <c r="BL2447" s="8"/>
      <c r="BM2447" s="8"/>
      <c r="BN2447" s="8"/>
      <c r="BO2447" s="8"/>
      <c r="BP2447" s="8"/>
      <c r="BQ2447" s="8"/>
      <c r="BR2447" s="8"/>
      <c r="BS2447" s="8"/>
      <c r="BT2447" s="8"/>
      <c r="BU2447" s="8"/>
      <c r="BV2447" s="8"/>
      <c r="BW2447" s="8"/>
      <c r="BX2447" s="8"/>
      <c r="BY2447" s="8"/>
      <c r="BZ2447" s="8"/>
      <c r="CA2447" s="8"/>
      <c r="CB2447" s="8"/>
      <c r="CC2447" s="8"/>
      <c r="CD2447" s="8"/>
      <c r="CE2447" s="8"/>
      <c r="CF2447" s="8"/>
      <c r="CG2447" s="8"/>
      <c r="CH2447" s="8"/>
      <c r="CI2447" s="8"/>
      <c r="CJ2447" s="8"/>
      <c r="CK2447" s="8"/>
      <c r="CL2447" s="8"/>
      <c r="CM2447" s="8"/>
      <c r="CN2447" s="8"/>
      <c r="CO2447" s="8"/>
      <c r="CP2447" s="8"/>
    </row>
    <row r="2448" spans="1:94" x14ac:dyDescent="0.2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  <c r="AA2448" s="8"/>
      <c r="AB2448" s="8"/>
      <c r="AC2448" s="8"/>
      <c r="AD2448" s="8"/>
      <c r="AE2448" s="8"/>
      <c r="AF2448" s="8"/>
      <c r="AG2448" s="8"/>
      <c r="AH2448" s="8"/>
      <c r="AI2448" s="8"/>
      <c r="AJ2448" s="8"/>
      <c r="AK2448" s="8"/>
      <c r="AL2448" s="8"/>
      <c r="AM2448" s="8"/>
      <c r="AN2448" s="8"/>
      <c r="AO2448" s="8"/>
      <c r="AP2448" s="8"/>
      <c r="AQ2448" s="8"/>
      <c r="AR2448" s="8"/>
      <c r="AS2448" s="8"/>
      <c r="AT2448" s="8"/>
      <c r="AU2448" s="8"/>
      <c r="AV2448" s="8"/>
      <c r="AW2448" s="8"/>
      <c r="AX2448" s="8"/>
      <c r="AY2448" s="8"/>
      <c r="AZ2448" s="8"/>
      <c r="BA2448" s="8"/>
      <c r="BB2448" s="8"/>
      <c r="BC2448" s="8"/>
      <c r="BD2448" s="8"/>
      <c r="BE2448" s="8"/>
      <c r="BF2448" s="8"/>
      <c r="BG2448" s="8"/>
      <c r="BH2448" s="8"/>
      <c r="BI2448" s="8"/>
      <c r="BJ2448" s="8"/>
      <c r="BK2448" s="8"/>
      <c r="BL2448" s="8"/>
      <c r="BM2448" s="8"/>
      <c r="BN2448" s="8"/>
      <c r="BO2448" s="8"/>
      <c r="BP2448" s="8"/>
      <c r="BQ2448" s="8"/>
      <c r="BR2448" s="8"/>
      <c r="BS2448" s="8"/>
      <c r="BT2448" s="8"/>
      <c r="BU2448" s="8"/>
      <c r="BV2448" s="8"/>
      <c r="BW2448" s="8"/>
      <c r="BX2448" s="8"/>
      <c r="BY2448" s="8"/>
      <c r="BZ2448" s="8"/>
      <c r="CA2448" s="8"/>
      <c r="CB2448" s="8"/>
      <c r="CC2448" s="8"/>
      <c r="CD2448" s="8"/>
      <c r="CE2448" s="8"/>
      <c r="CF2448" s="8"/>
      <c r="CG2448" s="8"/>
      <c r="CH2448" s="8"/>
      <c r="CI2448" s="8"/>
      <c r="CJ2448" s="8"/>
      <c r="CK2448" s="8"/>
      <c r="CL2448" s="8"/>
      <c r="CM2448" s="8"/>
      <c r="CN2448" s="8"/>
      <c r="CO2448" s="8"/>
      <c r="CP2448" s="8"/>
    </row>
    <row r="2453" spans="1:94" x14ac:dyDescent="0.2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  <c r="AA2453" s="8"/>
      <c r="AB2453" s="8"/>
      <c r="AC2453" s="8"/>
      <c r="AD2453" s="8"/>
      <c r="AE2453" s="8"/>
      <c r="AF2453" s="8"/>
      <c r="AG2453" s="8"/>
      <c r="AH2453" s="8"/>
      <c r="AI2453" s="8"/>
      <c r="AJ2453" s="8"/>
      <c r="AK2453" s="8"/>
      <c r="AL2453" s="8"/>
      <c r="AM2453" s="8"/>
      <c r="AN2453" s="8"/>
      <c r="AO2453" s="8"/>
      <c r="AP2453" s="8"/>
      <c r="AQ2453" s="8"/>
      <c r="AR2453" s="8"/>
      <c r="AS2453" s="8"/>
      <c r="AT2453" s="8"/>
      <c r="AU2453" s="8"/>
      <c r="AV2453" s="8"/>
      <c r="AW2453" s="8"/>
      <c r="AX2453" s="8"/>
      <c r="AY2453" s="8"/>
      <c r="AZ2453" s="8"/>
      <c r="BA2453" s="8"/>
      <c r="BB2453" s="8"/>
      <c r="BC2453" s="8"/>
      <c r="BD2453" s="8"/>
      <c r="BE2453" s="8"/>
      <c r="BF2453" s="8"/>
      <c r="BG2453" s="8"/>
      <c r="BH2453" s="8"/>
      <c r="BI2453" s="8"/>
      <c r="BJ2453" s="8"/>
      <c r="BK2453" s="8"/>
      <c r="BL2453" s="8"/>
      <c r="BM2453" s="8"/>
      <c r="BN2453" s="8"/>
      <c r="BO2453" s="8"/>
      <c r="BP2453" s="8"/>
      <c r="BQ2453" s="8"/>
      <c r="BR2453" s="8"/>
      <c r="BS2453" s="8"/>
      <c r="BT2453" s="8"/>
      <c r="BU2453" s="8"/>
      <c r="BV2453" s="8"/>
      <c r="BW2453" s="8"/>
      <c r="BX2453" s="8"/>
      <c r="BY2453" s="8"/>
      <c r="BZ2453" s="8"/>
      <c r="CA2453" s="8"/>
      <c r="CB2453" s="8"/>
      <c r="CC2453" s="8"/>
      <c r="CD2453" s="8"/>
      <c r="CE2453" s="8"/>
      <c r="CF2453" s="8"/>
      <c r="CG2453" s="8"/>
      <c r="CH2453" s="8"/>
      <c r="CI2453" s="8"/>
      <c r="CJ2453" s="8"/>
      <c r="CK2453" s="8"/>
      <c r="CL2453" s="8"/>
      <c r="CM2453" s="8"/>
      <c r="CN2453" s="8"/>
      <c r="CO2453" s="8"/>
      <c r="CP2453" s="8"/>
    </row>
    <row r="2454" spans="1:94" x14ac:dyDescent="0.2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  <c r="AA2454" s="8"/>
      <c r="AB2454" s="8"/>
      <c r="AC2454" s="8"/>
      <c r="AD2454" s="8"/>
      <c r="AE2454" s="8"/>
      <c r="AF2454" s="8"/>
      <c r="AG2454" s="8"/>
      <c r="AH2454" s="8"/>
      <c r="AI2454" s="8"/>
      <c r="AJ2454" s="8"/>
      <c r="AK2454" s="8"/>
      <c r="AL2454" s="8"/>
      <c r="AM2454" s="8"/>
      <c r="AN2454" s="8"/>
      <c r="AO2454" s="8"/>
      <c r="AP2454" s="8"/>
      <c r="AQ2454" s="8"/>
      <c r="AR2454" s="8"/>
      <c r="AS2454" s="8"/>
      <c r="AT2454" s="8"/>
      <c r="AU2454" s="8"/>
      <c r="AV2454" s="8"/>
      <c r="AW2454" s="8"/>
      <c r="AX2454" s="8"/>
      <c r="AY2454" s="8"/>
      <c r="AZ2454" s="8"/>
      <c r="BA2454" s="8"/>
      <c r="BB2454" s="8"/>
      <c r="BC2454" s="8"/>
      <c r="BD2454" s="8"/>
      <c r="BE2454" s="8"/>
      <c r="BF2454" s="8"/>
      <c r="BG2454" s="8"/>
      <c r="BH2454" s="8"/>
      <c r="BI2454" s="8"/>
      <c r="BJ2454" s="8"/>
      <c r="BK2454" s="8"/>
      <c r="BL2454" s="8"/>
      <c r="BM2454" s="8"/>
      <c r="BN2454" s="8"/>
      <c r="BO2454" s="8"/>
      <c r="BP2454" s="8"/>
      <c r="BQ2454" s="8"/>
      <c r="BR2454" s="8"/>
      <c r="BS2454" s="8"/>
      <c r="BT2454" s="8"/>
      <c r="BU2454" s="8"/>
      <c r="BV2454" s="8"/>
      <c r="BW2454" s="8"/>
      <c r="BX2454" s="8"/>
      <c r="BY2454" s="8"/>
      <c r="BZ2454" s="8"/>
      <c r="CA2454" s="8"/>
      <c r="CB2454" s="8"/>
      <c r="CC2454" s="8"/>
      <c r="CD2454" s="8"/>
      <c r="CE2454" s="8"/>
      <c r="CF2454" s="8"/>
      <c r="CG2454" s="8"/>
      <c r="CH2454" s="8"/>
      <c r="CI2454" s="8"/>
      <c r="CJ2454" s="8"/>
      <c r="CK2454" s="8"/>
      <c r="CL2454" s="8"/>
      <c r="CM2454" s="8"/>
      <c r="CN2454" s="8"/>
      <c r="CO2454" s="8"/>
      <c r="CP2454" s="8"/>
    </row>
    <row r="2455" spans="1:94" x14ac:dyDescent="0.2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  <c r="AA2455" s="8"/>
      <c r="AB2455" s="8"/>
      <c r="AC2455" s="8"/>
      <c r="AD2455" s="8"/>
      <c r="AE2455" s="8"/>
      <c r="AF2455" s="8"/>
      <c r="AG2455" s="8"/>
      <c r="AH2455" s="8"/>
      <c r="AI2455" s="8"/>
      <c r="AJ2455" s="8"/>
      <c r="AK2455" s="8"/>
      <c r="AL2455" s="8"/>
      <c r="AM2455" s="8"/>
      <c r="AN2455" s="8"/>
      <c r="AO2455" s="8"/>
      <c r="AP2455" s="8"/>
      <c r="AQ2455" s="8"/>
      <c r="AR2455" s="8"/>
      <c r="AS2455" s="8"/>
      <c r="AT2455" s="8"/>
      <c r="AU2455" s="8"/>
      <c r="AV2455" s="8"/>
      <c r="AW2455" s="8"/>
      <c r="AX2455" s="8"/>
      <c r="AY2455" s="8"/>
      <c r="AZ2455" s="8"/>
      <c r="BA2455" s="8"/>
      <c r="BB2455" s="8"/>
      <c r="BC2455" s="8"/>
      <c r="BD2455" s="8"/>
      <c r="BE2455" s="8"/>
      <c r="BF2455" s="8"/>
      <c r="BG2455" s="8"/>
      <c r="BH2455" s="8"/>
      <c r="BI2455" s="8"/>
      <c r="BJ2455" s="8"/>
      <c r="BK2455" s="8"/>
      <c r="BL2455" s="8"/>
      <c r="BM2455" s="8"/>
      <c r="BN2455" s="8"/>
      <c r="BO2455" s="8"/>
      <c r="BP2455" s="8"/>
      <c r="BQ2455" s="8"/>
      <c r="BR2455" s="8"/>
      <c r="BS2455" s="8"/>
      <c r="BT2455" s="8"/>
      <c r="BU2455" s="8"/>
      <c r="BV2455" s="8"/>
      <c r="BW2455" s="8"/>
      <c r="BX2455" s="8"/>
      <c r="BY2455" s="8"/>
      <c r="BZ2455" s="8"/>
      <c r="CA2455" s="8"/>
      <c r="CB2455" s="8"/>
      <c r="CC2455" s="8"/>
      <c r="CD2455" s="8"/>
      <c r="CE2455" s="8"/>
      <c r="CF2455" s="8"/>
      <c r="CG2455" s="8"/>
      <c r="CH2455" s="8"/>
      <c r="CI2455" s="8"/>
      <c r="CJ2455" s="8"/>
      <c r="CK2455" s="8"/>
      <c r="CL2455" s="8"/>
      <c r="CM2455" s="8"/>
      <c r="CN2455" s="8"/>
      <c r="CO2455" s="8"/>
      <c r="CP2455" s="8"/>
    </row>
    <row r="2456" spans="1:94" x14ac:dyDescent="0.2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  <c r="AD2456" s="8"/>
      <c r="AE2456" s="8"/>
      <c r="AF2456" s="8"/>
      <c r="AG2456" s="8"/>
      <c r="AH2456" s="8"/>
      <c r="AI2456" s="8"/>
      <c r="AJ2456" s="8"/>
      <c r="AK2456" s="8"/>
      <c r="AL2456" s="8"/>
      <c r="AM2456" s="8"/>
      <c r="AN2456" s="8"/>
      <c r="AO2456" s="8"/>
      <c r="AP2456" s="8"/>
      <c r="AQ2456" s="8"/>
      <c r="AR2456" s="8"/>
      <c r="AS2456" s="8"/>
      <c r="AT2456" s="8"/>
      <c r="AU2456" s="8"/>
      <c r="AV2456" s="8"/>
      <c r="AW2456" s="8"/>
      <c r="AX2456" s="8"/>
      <c r="AY2456" s="8"/>
      <c r="AZ2456" s="8"/>
      <c r="BA2456" s="8"/>
      <c r="BB2456" s="8"/>
      <c r="BC2456" s="8"/>
      <c r="BD2456" s="8"/>
      <c r="BE2456" s="8"/>
      <c r="BF2456" s="8"/>
      <c r="BG2456" s="8"/>
      <c r="BH2456" s="8"/>
      <c r="BI2456" s="8"/>
      <c r="BJ2456" s="8"/>
      <c r="BK2456" s="8"/>
      <c r="BL2456" s="8"/>
      <c r="BM2456" s="8"/>
      <c r="BN2456" s="8"/>
      <c r="BO2456" s="8"/>
      <c r="BP2456" s="8"/>
      <c r="BQ2456" s="8"/>
      <c r="BR2456" s="8"/>
      <c r="BS2456" s="8"/>
      <c r="BT2456" s="8"/>
      <c r="BU2456" s="8"/>
      <c r="BV2456" s="8"/>
      <c r="BW2456" s="8"/>
      <c r="BX2456" s="8"/>
      <c r="BY2456" s="8"/>
      <c r="BZ2456" s="8"/>
      <c r="CA2456" s="8"/>
      <c r="CB2456" s="8"/>
      <c r="CC2456" s="8"/>
      <c r="CD2456" s="8"/>
      <c r="CE2456" s="8"/>
      <c r="CF2456" s="8"/>
      <c r="CG2456" s="8"/>
      <c r="CH2456" s="8"/>
      <c r="CI2456" s="8"/>
      <c r="CJ2456" s="8"/>
      <c r="CK2456" s="8"/>
      <c r="CL2456" s="8"/>
      <c r="CM2456" s="8"/>
      <c r="CN2456" s="8"/>
      <c r="CO2456" s="8"/>
      <c r="CP2456" s="8"/>
    </row>
    <row r="2457" spans="1:94" x14ac:dyDescent="0.2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  <c r="AD2457" s="8"/>
      <c r="AE2457" s="8"/>
      <c r="AF2457" s="8"/>
      <c r="AG2457" s="8"/>
      <c r="AH2457" s="8"/>
      <c r="AI2457" s="8"/>
      <c r="AJ2457" s="8"/>
      <c r="AK2457" s="8"/>
      <c r="AL2457" s="8"/>
      <c r="AM2457" s="8"/>
      <c r="AN2457" s="8"/>
      <c r="AO2457" s="8"/>
      <c r="AP2457" s="8"/>
      <c r="AQ2457" s="8"/>
      <c r="AR2457" s="8"/>
      <c r="AS2457" s="8"/>
      <c r="AT2457" s="8"/>
      <c r="AU2457" s="8"/>
      <c r="AV2457" s="8"/>
      <c r="AW2457" s="8"/>
      <c r="AX2457" s="8"/>
      <c r="AY2457" s="8"/>
      <c r="AZ2457" s="8"/>
      <c r="BA2457" s="8"/>
      <c r="BB2457" s="8"/>
      <c r="BC2457" s="8"/>
      <c r="BD2457" s="8"/>
      <c r="BE2457" s="8"/>
      <c r="BF2457" s="8"/>
      <c r="BG2457" s="8"/>
      <c r="BH2457" s="8"/>
      <c r="BI2457" s="8"/>
      <c r="BJ2457" s="8"/>
      <c r="BK2457" s="8"/>
      <c r="BL2457" s="8"/>
      <c r="BM2457" s="8"/>
      <c r="BN2457" s="8"/>
      <c r="BO2457" s="8"/>
      <c r="BP2457" s="8"/>
      <c r="BQ2457" s="8"/>
      <c r="BR2457" s="8"/>
      <c r="BS2457" s="8"/>
      <c r="BT2457" s="8"/>
      <c r="BU2457" s="8"/>
      <c r="BV2457" s="8"/>
      <c r="BW2457" s="8"/>
      <c r="BX2457" s="8"/>
      <c r="BY2457" s="8"/>
      <c r="BZ2457" s="8"/>
      <c r="CA2457" s="8"/>
      <c r="CB2457" s="8"/>
      <c r="CC2457" s="8"/>
      <c r="CD2457" s="8"/>
      <c r="CE2457" s="8"/>
      <c r="CF2457" s="8"/>
      <c r="CG2457" s="8"/>
      <c r="CH2457" s="8"/>
      <c r="CI2457" s="8"/>
      <c r="CJ2457" s="8"/>
      <c r="CK2457" s="8"/>
      <c r="CL2457" s="8"/>
      <c r="CM2457" s="8"/>
      <c r="CN2457" s="8"/>
      <c r="CO2457" s="8"/>
      <c r="CP2457" s="8"/>
    </row>
    <row r="2458" spans="1:94" x14ac:dyDescent="0.2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  <c r="AA2458" s="8"/>
      <c r="AB2458" s="8"/>
      <c r="AC2458" s="8"/>
      <c r="AD2458" s="8"/>
      <c r="AE2458" s="8"/>
      <c r="AF2458" s="8"/>
      <c r="AG2458" s="8"/>
      <c r="AH2458" s="8"/>
      <c r="AI2458" s="8"/>
      <c r="AJ2458" s="8"/>
      <c r="AK2458" s="8"/>
      <c r="AL2458" s="8"/>
      <c r="AM2458" s="8"/>
      <c r="AN2458" s="8"/>
      <c r="AO2458" s="8"/>
      <c r="AP2458" s="8"/>
      <c r="AQ2458" s="8"/>
      <c r="AR2458" s="8"/>
      <c r="AS2458" s="8"/>
      <c r="AT2458" s="8"/>
      <c r="AU2458" s="8"/>
      <c r="AV2458" s="8"/>
      <c r="AW2458" s="8"/>
      <c r="AX2458" s="8"/>
      <c r="AY2458" s="8"/>
      <c r="AZ2458" s="8"/>
      <c r="BA2458" s="8"/>
      <c r="BB2458" s="8"/>
      <c r="BC2458" s="8"/>
      <c r="BD2458" s="8"/>
      <c r="BE2458" s="8"/>
      <c r="BF2458" s="8"/>
      <c r="BG2458" s="8"/>
      <c r="BH2458" s="8"/>
      <c r="BI2458" s="8"/>
      <c r="BJ2458" s="8"/>
      <c r="BK2458" s="8"/>
      <c r="BL2458" s="8"/>
      <c r="BM2458" s="8"/>
      <c r="BN2458" s="8"/>
      <c r="BO2458" s="8"/>
      <c r="BP2458" s="8"/>
      <c r="BQ2458" s="8"/>
      <c r="BR2458" s="8"/>
      <c r="BS2458" s="8"/>
      <c r="BT2458" s="8"/>
      <c r="BU2458" s="8"/>
      <c r="BV2458" s="8"/>
      <c r="BW2458" s="8"/>
      <c r="BX2458" s="8"/>
      <c r="BY2458" s="8"/>
      <c r="BZ2458" s="8"/>
      <c r="CA2458" s="8"/>
      <c r="CB2458" s="8"/>
      <c r="CC2458" s="8"/>
      <c r="CD2458" s="8"/>
      <c r="CE2458" s="8"/>
      <c r="CF2458" s="8"/>
      <c r="CG2458" s="8"/>
      <c r="CH2458" s="8"/>
      <c r="CI2458" s="8"/>
      <c r="CJ2458" s="8"/>
      <c r="CK2458" s="8"/>
      <c r="CL2458" s="8"/>
      <c r="CM2458" s="8"/>
      <c r="CN2458" s="8"/>
      <c r="CO2458" s="8"/>
      <c r="CP2458" s="8"/>
    </row>
    <row r="2459" spans="1:94" x14ac:dyDescent="0.2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  <c r="AA2459" s="8"/>
      <c r="AB2459" s="8"/>
      <c r="AC2459" s="8"/>
      <c r="AD2459" s="8"/>
      <c r="AE2459" s="8"/>
      <c r="AF2459" s="8"/>
      <c r="AG2459" s="8"/>
      <c r="AH2459" s="8"/>
      <c r="AI2459" s="8"/>
      <c r="AJ2459" s="8"/>
      <c r="AK2459" s="8"/>
      <c r="AL2459" s="8"/>
      <c r="AM2459" s="8"/>
      <c r="AN2459" s="8"/>
      <c r="AO2459" s="8"/>
      <c r="AP2459" s="8"/>
      <c r="AQ2459" s="8"/>
      <c r="AR2459" s="8"/>
      <c r="AS2459" s="8"/>
      <c r="AT2459" s="8"/>
      <c r="AU2459" s="8"/>
      <c r="AV2459" s="8"/>
      <c r="AW2459" s="8"/>
      <c r="AX2459" s="8"/>
      <c r="AY2459" s="8"/>
      <c r="AZ2459" s="8"/>
      <c r="BA2459" s="8"/>
      <c r="BB2459" s="8"/>
      <c r="BC2459" s="8"/>
      <c r="BD2459" s="8"/>
      <c r="BE2459" s="8"/>
      <c r="BF2459" s="8"/>
      <c r="BG2459" s="8"/>
      <c r="BH2459" s="8"/>
      <c r="BI2459" s="8"/>
      <c r="BJ2459" s="8"/>
      <c r="BK2459" s="8"/>
      <c r="BL2459" s="8"/>
      <c r="BM2459" s="8"/>
      <c r="BN2459" s="8"/>
      <c r="BO2459" s="8"/>
      <c r="BP2459" s="8"/>
      <c r="BQ2459" s="8"/>
      <c r="BR2459" s="8"/>
      <c r="BS2459" s="8"/>
      <c r="BT2459" s="8"/>
      <c r="BU2459" s="8"/>
      <c r="BV2459" s="8"/>
      <c r="BW2459" s="8"/>
      <c r="BX2459" s="8"/>
      <c r="BY2459" s="8"/>
      <c r="BZ2459" s="8"/>
      <c r="CA2459" s="8"/>
      <c r="CB2459" s="8"/>
      <c r="CC2459" s="8"/>
      <c r="CD2459" s="8"/>
      <c r="CE2459" s="8"/>
      <c r="CF2459" s="8"/>
      <c r="CG2459" s="8"/>
      <c r="CH2459" s="8"/>
      <c r="CI2459" s="8"/>
      <c r="CJ2459" s="8"/>
      <c r="CK2459" s="8"/>
      <c r="CL2459" s="8"/>
      <c r="CM2459" s="8"/>
      <c r="CN2459" s="8"/>
      <c r="CO2459" s="8"/>
      <c r="CP2459" s="8"/>
    </row>
    <row r="2462" spans="1:94" x14ac:dyDescent="0.2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  <c r="AA2462" s="8"/>
      <c r="AB2462" s="8"/>
      <c r="AC2462" s="8"/>
      <c r="AD2462" s="8"/>
      <c r="AE2462" s="8"/>
      <c r="AF2462" s="8"/>
      <c r="AG2462" s="8"/>
      <c r="AH2462" s="8"/>
      <c r="AI2462" s="8"/>
      <c r="AJ2462" s="8"/>
      <c r="AK2462" s="8"/>
      <c r="AL2462" s="8"/>
      <c r="AM2462" s="8"/>
      <c r="AN2462" s="8"/>
      <c r="AO2462" s="8"/>
      <c r="AP2462" s="8"/>
      <c r="AQ2462" s="8"/>
      <c r="AR2462" s="8"/>
      <c r="AS2462" s="8"/>
      <c r="AT2462" s="8"/>
      <c r="AU2462" s="8"/>
      <c r="AV2462" s="8"/>
      <c r="AW2462" s="8"/>
      <c r="AX2462" s="8"/>
      <c r="AY2462" s="8"/>
      <c r="AZ2462" s="8"/>
      <c r="BA2462" s="8"/>
      <c r="BB2462" s="8"/>
      <c r="BC2462" s="8"/>
      <c r="BD2462" s="8"/>
      <c r="BE2462" s="8"/>
      <c r="BF2462" s="8"/>
      <c r="BG2462" s="8"/>
      <c r="BH2462" s="8"/>
      <c r="BI2462" s="8"/>
      <c r="BJ2462" s="8"/>
      <c r="BK2462" s="8"/>
      <c r="BL2462" s="8"/>
      <c r="BM2462" s="8"/>
      <c r="BN2462" s="8"/>
      <c r="BO2462" s="8"/>
      <c r="BP2462" s="8"/>
      <c r="BQ2462" s="8"/>
      <c r="BR2462" s="8"/>
      <c r="BS2462" s="8"/>
      <c r="BT2462" s="8"/>
      <c r="BU2462" s="8"/>
      <c r="BV2462" s="8"/>
      <c r="BW2462" s="8"/>
      <c r="BX2462" s="8"/>
      <c r="BY2462" s="8"/>
      <c r="BZ2462" s="8"/>
      <c r="CA2462" s="8"/>
      <c r="CB2462" s="8"/>
      <c r="CC2462" s="8"/>
      <c r="CD2462" s="8"/>
      <c r="CE2462" s="8"/>
      <c r="CF2462" s="8"/>
      <c r="CG2462" s="8"/>
      <c r="CH2462" s="8"/>
      <c r="CI2462" s="8"/>
      <c r="CJ2462" s="8"/>
      <c r="CK2462" s="8"/>
      <c r="CL2462" s="8"/>
      <c r="CM2462" s="8"/>
      <c r="CN2462" s="8"/>
      <c r="CO2462" s="8"/>
      <c r="CP2462" s="8"/>
    </row>
    <row r="2463" spans="1:94" x14ac:dyDescent="0.2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  <c r="AA2463" s="8"/>
      <c r="AB2463" s="8"/>
      <c r="AC2463" s="8"/>
      <c r="AD2463" s="8"/>
      <c r="AE2463" s="8"/>
      <c r="AF2463" s="8"/>
      <c r="AG2463" s="8"/>
      <c r="AH2463" s="8"/>
      <c r="AI2463" s="8"/>
      <c r="AJ2463" s="8"/>
      <c r="AK2463" s="8"/>
      <c r="AL2463" s="8"/>
      <c r="AM2463" s="8"/>
      <c r="AN2463" s="8"/>
      <c r="AO2463" s="8"/>
      <c r="AP2463" s="8"/>
      <c r="AQ2463" s="8"/>
      <c r="AR2463" s="8"/>
      <c r="AS2463" s="8"/>
      <c r="AT2463" s="8"/>
      <c r="AU2463" s="8"/>
      <c r="AV2463" s="8"/>
      <c r="AW2463" s="8"/>
      <c r="AX2463" s="8"/>
      <c r="AY2463" s="8"/>
      <c r="AZ2463" s="8"/>
      <c r="BA2463" s="8"/>
      <c r="BB2463" s="8"/>
      <c r="BC2463" s="8"/>
      <c r="BD2463" s="8"/>
      <c r="BE2463" s="8"/>
      <c r="BF2463" s="8"/>
      <c r="BG2463" s="8"/>
      <c r="BH2463" s="8"/>
      <c r="BI2463" s="8"/>
      <c r="BJ2463" s="8"/>
      <c r="BK2463" s="8"/>
      <c r="BL2463" s="8"/>
      <c r="BM2463" s="8"/>
      <c r="BN2463" s="8"/>
      <c r="BO2463" s="8"/>
      <c r="BP2463" s="8"/>
      <c r="BQ2463" s="8"/>
      <c r="BR2463" s="8"/>
      <c r="BS2463" s="8"/>
      <c r="BT2463" s="8"/>
      <c r="BU2463" s="8"/>
      <c r="BV2463" s="8"/>
      <c r="BW2463" s="8"/>
      <c r="BX2463" s="8"/>
      <c r="BY2463" s="8"/>
      <c r="BZ2463" s="8"/>
      <c r="CA2463" s="8"/>
      <c r="CB2463" s="8"/>
      <c r="CC2463" s="8"/>
      <c r="CD2463" s="8"/>
      <c r="CE2463" s="8"/>
      <c r="CF2463" s="8"/>
      <c r="CG2463" s="8"/>
      <c r="CH2463" s="8"/>
      <c r="CI2463" s="8"/>
      <c r="CJ2463" s="8"/>
      <c r="CK2463" s="8"/>
      <c r="CL2463" s="8"/>
      <c r="CM2463" s="8"/>
      <c r="CN2463" s="8"/>
      <c r="CO2463" s="8"/>
      <c r="CP2463" s="8"/>
    </row>
    <row r="2464" spans="1:94" x14ac:dyDescent="0.2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  <c r="AA2464" s="8"/>
      <c r="AB2464" s="8"/>
      <c r="AC2464" s="8"/>
      <c r="AD2464" s="8"/>
      <c r="AE2464" s="8"/>
      <c r="AF2464" s="8"/>
      <c r="AG2464" s="8"/>
      <c r="AH2464" s="8"/>
      <c r="AI2464" s="8"/>
      <c r="AJ2464" s="8"/>
      <c r="AK2464" s="8"/>
      <c r="AL2464" s="8"/>
      <c r="AM2464" s="8"/>
      <c r="AN2464" s="8"/>
      <c r="AO2464" s="8"/>
      <c r="AP2464" s="8"/>
      <c r="AQ2464" s="8"/>
      <c r="AR2464" s="8"/>
      <c r="AS2464" s="8"/>
      <c r="AT2464" s="8"/>
      <c r="AU2464" s="8"/>
      <c r="AV2464" s="8"/>
      <c r="AW2464" s="8"/>
      <c r="AX2464" s="8"/>
      <c r="AY2464" s="8"/>
      <c r="AZ2464" s="8"/>
      <c r="BA2464" s="8"/>
      <c r="BB2464" s="8"/>
      <c r="BC2464" s="8"/>
      <c r="BD2464" s="8"/>
      <c r="BE2464" s="8"/>
      <c r="BF2464" s="8"/>
      <c r="BG2464" s="8"/>
      <c r="BH2464" s="8"/>
      <c r="BI2464" s="8"/>
      <c r="BJ2464" s="8"/>
      <c r="BK2464" s="8"/>
      <c r="BL2464" s="8"/>
      <c r="BM2464" s="8"/>
      <c r="BN2464" s="8"/>
      <c r="BO2464" s="8"/>
      <c r="BP2464" s="8"/>
      <c r="BQ2464" s="8"/>
      <c r="BR2464" s="8"/>
      <c r="BS2464" s="8"/>
      <c r="BT2464" s="8"/>
      <c r="BU2464" s="8"/>
      <c r="BV2464" s="8"/>
      <c r="BW2464" s="8"/>
      <c r="BX2464" s="8"/>
      <c r="BY2464" s="8"/>
      <c r="BZ2464" s="8"/>
      <c r="CA2464" s="8"/>
      <c r="CB2464" s="8"/>
      <c r="CC2464" s="8"/>
      <c r="CD2464" s="8"/>
      <c r="CE2464" s="8"/>
      <c r="CF2464" s="8"/>
      <c r="CG2464" s="8"/>
      <c r="CH2464" s="8"/>
      <c r="CI2464" s="8"/>
      <c r="CJ2464" s="8"/>
      <c r="CK2464" s="8"/>
      <c r="CL2464" s="8"/>
      <c r="CM2464" s="8"/>
      <c r="CN2464" s="8"/>
      <c r="CO2464" s="8"/>
      <c r="CP2464" s="8"/>
    </row>
    <row r="2466" spans="1:94" x14ac:dyDescent="0.2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  <c r="AA2466" s="8"/>
      <c r="AB2466" s="8"/>
      <c r="AC2466" s="8"/>
      <c r="AD2466" s="8"/>
      <c r="AE2466" s="8"/>
      <c r="AF2466" s="8"/>
      <c r="AG2466" s="8"/>
      <c r="AH2466" s="8"/>
      <c r="AI2466" s="8"/>
      <c r="AJ2466" s="8"/>
      <c r="AK2466" s="8"/>
      <c r="AL2466" s="8"/>
      <c r="AM2466" s="8"/>
      <c r="AN2466" s="8"/>
      <c r="AO2466" s="8"/>
      <c r="AP2466" s="8"/>
      <c r="AQ2466" s="8"/>
      <c r="AR2466" s="8"/>
      <c r="AS2466" s="8"/>
      <c r="AT2466" s="8"/>
      <c r="AU2466" s="8"/>
      <c r="AV2466" s="8"/>
      <c r="AW2466" s="8"/>
      <c r="AX2466" s="8"/>
      <c r="AY2466" s="8"/>
      <c r="AZ2466" s="8"/>
      <c r="BA2466" s="8"/>
      <c r="BB2466" s="8"/>
      <c r="BC2466" s="8"/>
      <c r="BD2466" s="8"/>
      <c r="BE2466" s="8"/>
      <c r="BF2466" s="8"/>
      <c r="BG2466" s="8"/>
      <c r="BH2466" s="8"/>
      <c r="BI2466" s="8"/>
      <c r="BJ2466" s="8"/>
      <c r="BK2466" s="8"/>
      <c r="BL2466" s="8"/>
      <c r="BM2466" s="8"/>
      <c r="BN2466" s="8"/>
      <c r="BO2466" s="8"/>
      <c r="BP2466" s="8"/>
      <c r="BQ2466" s="8"/>
      <c r="BR2466" s="8"/>
      <c r="BS2466" s="8"/>
      <c r="BT2466" s="8"/>
      <c r="BU2466" s="8"/>
      <c r="BV2466" s="8"/>
      <c r="BW2466" s="8"/>
      <c r="BX2466" s="8"/>
      <c r="BY2466" s="8"/>
      <c r="BZ2466" s="8"/>
      <c r="CA2466" s="8"/>
      <c r="CB2466" s="8"/>
      <c r="CC2466" s="8"/>
      <c r="CD2466" s="8"/>
      <c r="CE2466" s="8"/>
      <c r="CF2466" s="8"/>
      <c r="CG2466" s="8"/>
      <c r="CH2466" s="8"/>
      <c r="CI2466" s="8"/>
      <c r="CJ2466" s="8"/>
      <c r="CK2466" s="8"/>
      <c r="CL2466" s="8"/>
      <c r="CM2466" s="8"/>
      <c r="CN2466" s="8"/>
      <c r="CO2466" s="8"/>
      <c r="CP2466" s="8"/>
    </row>
    <row r="2469" spans="1:94" x14ac:dyDescent="0.2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  <c r="AA2469" s="8"/>
      <c r="AB2469" s="8"/>
      <c r="AC2469" s="8"/>
      <c r="AD2469" s="8"/>
      <c r="AE2469" s="8"/>
      <c r="AF2469" s="8"/>
      <c r="AG2469" s="8"/>
      <c r="AH2469" s="8"/>
      <c r="AI2469" s="8"/>
      <c r="AJ2469" s="8"/>
      <c r="AK2469" s="8"/>
      <c r="AL2469" s="8"/>
      <c r="AM2469" s="8"/>
      <c r="AN2469" s="8"/>
      <c r="AO2469" s="8"/>
      <c r="AP2469" s="8"/>
      <c r="AQ2469" s="8"/>
      <c r="AR2469" s="8"/>
      <c r="AS2469" s="8"/>
      <c r="AT2469" s="8"/>
      <c r="AU2469" s="8"/>
      <c r="AV2469" s="8"/>
      <c r="AW2469" s="8"/>
      <c r="AX2469" s="8"/>
      <c r="AY2469" s="8"/>
      <c r="AZ2469" s="8"/>
      <c r="BA2469" s="8"/>
      <c r="BB2469" s="8"/>
      <c r="BC2469" s="8"/>
      <c r="BD2469" s="8"/>
      <c r="BE2469" s="8"/>
      <c r="BF2469" s="8"/>
      <c r="BG2469" s="8"/>
      <c r="BH2469" s="8"/>
      <c r="BI2469" s="8"/>
      <c r="BJ2469" s="8"/>
      <c r="BK2469" s="8"/>
      <c r="BL2469" s="8"/>
      <c r="BM2469" s="8"/>
      <c r="BN2469" s="8"/>
      <c r="BO2469" s="8"/>
      <c r="BP2469" s="8"/>
      <c r="BQ2469" s="8"/>
      <c r="BR2469" s="8"/>
      <c r="BS2469" s="8"/>
      <c r="BT2469" s="8"/>
      <c r="BU2469" s="8"/>
      <c r="BV2469" s="8"/>
      <c r="BW2469" s="8"/>
      <c r="BX2469" s="8"/>
      <c r="BY2469" s="8"/>
      <c r="BZ2469" s="8"/>
      <c r="CA2469" s="8"/>
      <c r="CB2469" s="8"/>
      <c r="CC2469" s="8"/>
      <c r="CD2469" s="8"/>
      <c r="CE2469" s="8"/>
      <c r="CF2469" s="8"/>
      <c r="CG2469" s="8"/>
      <c r="CH2469" s="8"/>
      <c r="CI2469" s="8"/>
      <c r="CJ2469" s="8"/>
      <c r="CK2469" s="8"/>
      <c r="CL2469" s="8"/>
      <c r="CM2469" s="8"/>
      <c r="CN2469" s="8"/>
      <c r="CO2469" s="8"/>
      <c r="CP2469" s="8"/>
    </row>
    <row r="2470" spans="1:94" x14ac:dyDescent="0.2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  <c r="AD2470" s="8"/>
      <c r="AE2470" s="8"/>
      <c r="AF2470" s="8"/>
      <c r="AG2470" s="8"/>
      <c r="AH2470" s="8"/>
      <c r="AI2470" s="8"/>
      <c r="AJ2470" s="8"/>
      <c r="AK2470" s="8"/>
      <c r="AL2470" s="8"/>
      <c r="AM2470" s="8"/>
      <c r="AN2470" s="8"/>
      <c r="AO2470" s="8"/>
      <c r="AP2470" s="8"/>
      <c r="AQ2470" s="8"/>
      <c r="AR2470" s="8"/>
      <c r="AS2470" s="8"/>
      <c r="AT2470" s="8"/>
      <c r="AU2470" s="8"/>
      <c r="AV2470" s="8"/>
      <c r="AW2470" s="8"/>
      <c r="AX2470" s="8"/>
      <c r="AY2470" s="8"/>
      <c r="AZ2470" s="8"/>
      <c r="BA2470" s="8"/>
      <c r="BB2470" s="8"/>
      <c r="BC2470" s="8"/>
      <c r="BD2470" s="8"/>
      <c r="BE2470" s="8"/>
      <c r="BF2470" s="8"/>
      <c r="BG2470" s="8"/>
      <c r="BH2470" s="8"/>
      <c r="BI2470" s="8"/>
      <c r="BJ2470" s="8"/>
      <c r="BK2470" s="8"/>
      <c r="BL2470" s="8"/>
      <c r="BM2470" s="8"/>
      <c r="BN2470" s="8"/>
      <c r="BO2470" s="8"/>
      <c r="BP2470" s="8"/>
      <c r="BQ2470" s="8"/>
      <c r="BR2470" s="8"/>
      <c r="BS2470" s="8"/>
      <c r="BT2470" s="8"/>
      <c r="BU2470" s="8"/>
      <c r="BV2470" s="8"/>
      <c r="BW2470" s="8"/>
      <c r="BX2470" s="8"/>
      <c r="BY2470" s="8"/>
      <c r="BZ2470" s="8"/>
      <c r="CA2470" s="8"/>
      <c r="CB2470" s="8"/>
      <c r="CC2470" s="8"/>
      <c r="CD2470" s="8"/>
      <c r="CE2470" s="8"/>
      <c r="CF2470" s="8"/>
      <c r="CG2470" s="8"/>
      <c r="CH2470" s="8"/>
      <c r="CI2470" s="8"/>
      <c r="CJ2470" s="8"/>
      <c r="CK2470" s="8"/>
      <c r="CL2470" s="8"/>
      <c r="CM2470" s="8"/>
      <c r="CN2470" s="8"/>
      <c r="CO2470" s="8"/>
      <c r="CP2470" s="8"/>
    </row>
    <row r="2471" spans="1:94" hidden="1" x14ac:dyDescent="0.2">
      <c r="A2471" s="8" t="s">
        <v>337</v>
      </c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  <c r="AA2471" s="8"/>
      <c r="AB2471" s="8"/>
      <c r="AC2471" s="8"/>
      <c r="AD2471" s="8"/>
      <c r="AE2471" s="8"/>
      <c r="AF2471" s="8"/>
      <c r="AG2471" s="8"/>
      <c r="AH2471" s="8"/>
      <c r="AI2471" s="8"/>
      <c r="AJ2471" s="8"/>
      <c r="AK2471" s="8"/>
      <c r="AL2471" s="8"/>
      <c r="AM2471" s="8"/>
      <c r="AN2471" s="8"/>
      <c r="AO2471" s="8"/>
      <c r="AP2471" s="8"/>
      <c r="AQ2471" s="8"/>
      <c r="AR2471" s="8"/>
      <c r="AS2471" s="8"/>
      <c r="AT2471" s="8"/>
      <c r="AU2471" s="8"/>
      <c r="AV2471" s="8"/>
      <c r="AW2471" s="8"/>
      <c r="AX2471" s="8"/>
      <c r="AY2471" s="8"/>
      <c r="AZ2471" s="8"/>
      <c r="BA2471" s="8"/>
      <c r="BB2471" s="8"/>
      <c r="BC2471" s="8"/>
      <c r="BD2471" s="8"/>
      <c r="BE2471" s="8"/>
      <c r="BF2471" s="8"/>
      <c r="BG2471" s="8"/>
      <c r="BH2471" s="8"/>
      <c r="BI2471" s="8"/>
      <c r="BJ2471" s="8"/>
      <c r="BK2471" s="8"/>
      <c r="BL2471" s="8"/>
      <c r="BM2471" s="8"/>
      <c r="BN2471" s="8"/>
      <c r="BO2471" s="8"/>
      <c r="BP2471" s="8"/>
      <c r="BQ2471" s="8"/>
      <c r="BR2471" s="8"/>
      <c r="BS2471" s="8"/>
      <c r="BT2471" s="8"/>
      <c r="BU2471" s="8"/>
      <c r="BV2471" s="8"/>
      <c r="BW2471" s="8"/>
      <c r="BX2471" s="8"/>
      <c r="BY2471" s="8"/>
      <c r="BZ2471" s="8"/>
      <c r="CA2471" s="8"/>
      <c r="CB2471" s="8"/>
      <c r="CC2471" s="8"/>
      <c r="CD2471" s="8"/>
      <c r="CE2471" s="8"/>
      <c r="CF2471" s="8"/>
      <c r="CG2471" s="8"/>
      <c r="CH2471" s="8"/>
      <c r="CI2471" s="8"/>
      <c r="CJ2471" s="8"/>
      <c r="CK2471" s="8"/>
      <c r="CL2471" s="8"/>
      <c r="CM2471" s="8"/>
      <c r="CN2471" s="8"/>
      <c r="CO2471" s="8"/>
      <c r="CP2471" s="8"/>
    </row>
    <row r="2472" spans="1:94" x14ac:dyDescent="0.2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  <c r="AA2472" s="8"/>
      <c r="AB2472" s="8"/>
      <c r="AC2472" s="8"/>
      <c r="AD2472" s="8"/>
      <c r="AE2472" s="8"/>
      <c r="AF2472" s="8"/>
      <c r="AG2472" s="8"/>
      <c r="AH2472" s="8"/>
      <c r="AI2472" s="8"/>
      <c r="AJ2472" s="8"/>
      <c r="AK2472" s="8"/>
      <c r="AL2472" s="8"/>
      <c r="AM2472" s="8"/>
      <c r="AN2472" s="8"/>
      <c r="AO2472" s="8"/>
      <c r="AP2472" s="8"/>
      <c r="AQ2472" s="8"/>
      <c r="AR2472" s="8"/>
      <c r="AS2472" s="8"/>
      <c r="AT2472" s="8"/>
      <c r="AU2472" s="8"/>
      <c r="AV2472" s="8"/>
      <c r="AW2472" s="8"/>
      <c r="AX2472" s="8"/>
      <c r="AY2472" s="8"/>
      <c r="AZ2472" s="8"/>
      <c r="BA2472" s="8"/>
      <c r="BB2472" s="8"/>
      <c r="BC2472" s="8"/>
      <c r="BD2472" s="8"/>
      <c r="BE2472" s="8"/>
      <c r="BF2472" s="8"/>
      <c r="BG2472" s="8"/>
      <c r="BH2472" s="8"/>
      <c r="BI2472" s="8"/>
      <c r="BJ2472" s="8"/>
      <c r="BK2472" s="8"/>
      <c r="BL2472" s="8"/>
      <c r="BM2472" s="8"/>
      <c r="BN2472" s="8"/>
      <c r="BO2472" s="8"/>
      <c r="BP2472" s="8"/>
      <c r="BQ2472" s="8"/>
      <c r="BR2472" s="8"/>
      <c r="BS2472" s="8"/>
      <c r="BT2472" s="8"/>
      <c r="BU2472" s="8"/>
      <c r="BV2472" s="8"/>
      <c r="BW2472" s="8"/>
      <c r="BX2472" s="8"/>
      <c r="BY2472" s="8"/>
      <c r="BZ2472" s="8"/>
      <c r="CA2472" s="8"/>
      <c r="CB2472" s="8"/>
      <c r="CC2472" s="8"/>
      <c r="CD2472" s="8"/>
      <c r="CE2472" s="8"/>
      <c r="CF2472" s="8"/>
      <c r="CG2472" s="8"/>
      <c r="CH2472" s="8"/>
      <c r="CI2472" s="8"/>
      <c r="CJ2472" s="8"/>
      <c r="CK2472" s="8"/>
      <c r="CL2472" s="8"/>
      <c r="CM2472" s="8"/>
      <c r="CN2472" s="8"/>
      <c r="CO2472" s="8"/>
      <c r="CP2472" s="8"/>
    </row>
    <row r="2473" spans="1:94" x14ac:dyDescent="0.2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  <c r="AD2473" s="8"/>
      <c r="AE2473" s="8"/>
      <c r="AF2473" s="8"/>
      <c r="AG2473" s="8"/>
      <c r="AH2473" s="8"/>
      <c r="AI2473" s="8"/>
      <c r="AJ2473" s="8"/>
      <c r="AK2473" s="8"/>
      <c r="AL2473" s="8"/>
      <c r="AM2473" s="8"/>
      <c r="AN2473" s="8"/>
      <c r="AO2473" s="8"/>
      <c r="AP2473" s="8"/>
      <c r="AQ2473" s="8"/>
      <c r="AR2473" s="8"/>
      <c r="AS2473" s="8"/>
      <c r="AT2473" s="8"/>
      <c r="AU2473" s="8"/>
      <c r="AV2473" s="8"/>
      <c r="AW2473" s="8"/>
      <c r="AX2473" s="8"/>
      <c r="AY2473" s="8"/>
      <c r="AZ2473" s="8"/>
      <c r="BA2473" s="8"/>
      <c r="BB2473" s="8"/>
      <c r="BC2473" s="8"/>
      <c r="BD2473" s="8"/>
      <c r="BE2473" s="8"/>
      <c r="BF2473" s="8"/>
      <c r="BG2473" s="8"/>
      <c r="BH2473" s="8"/>
      <c r="BI2473" s="8"/>
      <c r="BJ2473" s="8"/>
      <c r="BK2473" s="8"/>
      <c r="BL2473" s="8"/>
      <c r="BM2473" s="8"/>
      <c r="BN2473" s="8"/>
      <c r="BO2473" s="8"/>
      <c r="BP2473" s="8"/>
      <c r="BQ2473" s="8"/>
      <c r="BR2473" s="8"/>
      <c r="BS2473" s="8"/>
      <c r="BT2473" s="8"/>
      <c r="BU2473" s="8"/>
      <c r="BV2473" s="8"/>
      <c r="BW2473" s="8"/>
      <c r="BX2473" s="8"/>
      <c r="BY2473" s="8"/>
      <c r="BZ2473" s="8"/>
      <c r="CA2473" s="8"/>
      <c r="CB2473" s="8"/>
      <c r="CC2473" s="8"/>
      <c r="CD2473" s="8"/>
      <c r="CE2473" s="8"/>
      <c r="CF2473" s="8"/>
      <c r="CG2473" s="8"/>
      <c r="CH2473" s="8"/>
      <c r="CI2473" s="8"/>
      <c r="CJ2473" s="8"/>
      <c r="CK2473" s="8"/>
      <c r="CL2473" s="8"/>
      <c r="CM2473" s="8"/>
      <c r="CN2473" s="8"/>
      <c r="CO2473" s="8"/>
      <c r="CP2473" s="8"/>
    </row>
    <row r="2474" spans="1:94" x14ac:dyDescent="0.2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  <c r="AD2474" s="8"/>
      <c r="AE2474" s="8"/>
      <c r="AF2474" s="8"/>
      <c r="AG2474" s="8"/>
      <c r="AH2474" s="8"/>
      <c r="AI2474" s="8"/>
      <c r="AJ2474" s="8"/>
      <c r="AK2474" s="8"/>
      <c r="AL2474" s="8"/>
      <c r="AM2474" s="8"/>
      <c r="AN2474" s="8"/>
      <c r="AO2474" s="8"/>
      <c r="AP2474" s="8"/>
      <c r="AQ2474" s="8"/>
      <c r="AR2474" s="8"/>
      <c r="AS2474" s="8"/>
      <c r="AT2474" s="8"/>
      <c r="AU2474" s="8"/>
      <c r="AV2474" s="8"/>
      <c r="AW2474" s="8"/>
      <c r="AX2474" s="8"/>
      <c r="AY2474" s="8"/>
      <c r="AZ2474" s="8"/>
      <c r="BA2474" s="8"/>
      <c r="BB2474" s="8"/>
      <c r="BC2474" s="8"/>
      <c r="BD2474" s="8"/>
      <c r="BE2474" s="8"/>
      <c r="BF2474" s="8"/>
      <c r="BG2474" s="8"/>
      <c r="BH2474" s="8"/>
      <c r="BI2474" s="8"/>
      <c r="BJ2474" s="8"/>
      <c r="BK2474" s="8"/>
      <c r="BL2474" s="8"/>
      <c r="BM2474" s="8"/>
      <c r="BN2474" s="8"/>
      <c r="BO2474" s="8"/>
      <c r="BP2474" s="8"/>
      <c r="BQ2474" s="8"/>
      <c r="BR2474" s="8"/>
      <c r="BS2474" s="8"/>
      <c r="BT2474" s="8"/>
      <c r="BU2474" s="8"/>
      <c r="BV2474" s="8"/>
      <c r="BW2474" s="8"/>
      <c r="BX2474" s="8"/>
      <c r="BY2474" s="8"/>
      <c r="BZ2474" s="8"/>
      <c r="CA2474" s="8"/>
      <c r="CB2474" s="8"/>
      <c r="CC2474" s="8"/>
      <c r="CD2474" s="8"/>
      <c r="CE2474" s="8"/>
      <c r="CF2474" s="8"/>
      <c r="CG2474" s="8"/>
      <c r="CH2474" s="8"/>
      <c r="CI2474" s="8"/>
      <c r="CJ2474" s="8"/>
      <c r="CK2474" s="8"/>
      <c r="CL2474" s="8"/>
      <c r="CM2474" s="8"/>
      <c r="CN2474" s="8"/>
      <c r="CO2474" s="8"/>
      <c r="CP2474" s="8"/>
    </row>
    <row r="2475" spans="1:94" x14ac:dyDescent="0.2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  <c r="AD2475" s="8"/>
      <c r="AE2475" s="8"/>
      <c r="AF2475" s="8"/>
      <c r="AG2475" s="8"/>
      <c r="AH2475" s="8"/>
      <c r="AI2475" s="8"/>
      <c r="AJ2475" s="8"/>
      <c r="AK2475" s="8"/>
      <c r="AL2475" s="8"/>
      <c r="AM2475" s="8"/>
      <c r="AN2475" s="8"/>
      <c r="AO2475" s="8"/>
      <c r="AP2475" s="8"/>
      <c r="AQ2475" s="8"/>
      <c r="AR2475" s="8"/>
      <c r="AS2475" s="8"/>
      <c r="AT2475" s="8"/>
      <c r="AU2475" s="8"/>
      <c r="AV2475" s="8"/>
      <c r="AW2475" s="8"/>
      <c r="AX2475" s="8"/>
      <c r="AY2475" s="8"/>
      <c r="AZ2475" s="8"/>
      <c r="BA2475" s="8"/>
      <c r="BB2475" s="8"/>
      <c r="BC2475" s="8"/>
      <c r="BD2475" s="8"/>
      <c r="BE2475" s="8"/>
      <c r="BF2475" s="8"/>
      <c r="BG2475" s="8"/>
      <c r="BH2475" s="8"/>
      <c r="BI2475" s="8"/>
      <c r="BJ2475" s="8"/>
      <c r="BK2475" s="8"/>
      <c r="BL2475" s="8"/>
      <c r="BM2475" s="8"/>
      <c r="BN2475" s="8"/>
      <c r="BO2475" s="8"/>
      <c r="BP2475" s="8"/>
      <c r="BQ2475" s="8"/>
      <c r="BR2475" s="8"/>
      <c r="BS2475" s="8"/>
      <c r="BT2475" s="8"/>
      <c r="BU2475" s="8"/>
      <c r="BV2475" s="8"/>
      <c r="BW2475" s="8"/>
      <c r="BX2475" s="8"/>
      <c r="BY2475" s="8"/>
      <c r="BZ2475" s="8"/>
      <c r="CA2475" s="8"/>
      <c r="CB2475" s="8"/>
      <c r="CC2475" s="8"/>
      <c r="CD2475" s="8"/>
      <c r="CE2475" s="8"/>
      <c r="CF2475" s="8"/>
      <c r="CG2475" s="8"/>
      <c r="CH2475" s="8"/>
      <c r="CI2475" s="8"/>
      <c r="CJ2475" s="8"/>
      <c r="CK2475" s="8"/>
      <c r="CL2475" s="8"/>
      <c r="CM2475" s="8"/>
      <c r="CN2475" s="8"/>
      <c r="CO2475" s="8"/>
      <c r="CP2475" s="8"/>
    </row>
    <row r="2476" spans="1:94" x14ac:dyDescent="0.2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  <c r="AD2476" s="8"/>
      <c r="AE2476" s="8"/>
      <c r="AF2476" s="8"/>
      <c r="AG2476" s="8"/>
      <c r="AH2476" s="8"/>
      <c r="AI2476" s="8"/>
      <c r="AJ2476" s="8"/>
      <c r="AK2476" s="8"/>
      <c r="AL2476" s="8"/>
      <c r="AM2476" s="8"/>
      <c r="AN2476" s="8"/>
      <c r="AO2476" s="8"/>
      <c r="AP2476" s="8"/>
      <c r="AQ2476" s="8"/>
      <c r="AR2476" s="8"/>
      <c r="AS2476" s="8"/>
      <c r="AT2476" s="8"/>
      <c r="AU2476" s="8"/>
      <c r="AV2476" s="8"/>
      <c r="AW2476" s="8"/>
      <c r="AX2476" s="8"/>
      <c r="AY2476" s="8"/>
      <c r="AZ2476" s="8"/>
      <c r="BA2476" s="8"/>
      <c r="BB2476" s="8"/>
      <c r="BC2476" s="8"/>
      <c r="BD2476" s="8"/>
      <c r="BE2476" s="8"/>
      <c r="BF2476" s="8"/>
      <c r="BG2476" s="8"/>
      <c r="BH2476" s="8"/>
      <c r="BI2476" s="8"/>
      <c r="BJ2476" s="8"/>
      <c r="BK2476" s="8"/>
      <c r="BL2476" s="8"/>
      <c r="BM2476" s="8"/>
      <c r="BN2476" s="8"/>
      <c r="BO2476" s="8"/>
      <c r="BP2476" s="8"/>
      <c r="BQ2476" s="8"/>
      <c r="BR2476" s="8"/>
      <c r="BS2476" s="8"/>
      <c r="BT2476" s="8"/>
      <c r="BU2476" s="8"/>
      <c r="BV2476" s="8"/>
      <c r="BW2476" s="8"/>
      <c r="BX2476" s="8"/>
      <c r="BY2476" s="8"/>
      <c r="BZ2476" s="8"/>
      <c r="CA2476" s="8"/>
      <c r="CB2476" s="8"/>
      <c r="CC2476" s="8"/>
      <c r="CD2476" s="8"/>
      <c r="CE2476" s="8"/>
      <c r="CF2476" s="8"/>
      <c r="CG2476" s="8"/>
      <c r="CH2476" s="8"/>
      <c r="CI2476" s="8"/>
      <c r="CJ2476" s="8"/>
      <c r="CK2476" s="8"/>
      <c r="CL2476" s="8"/>
      <c r="CM2476" s="8"/>
      <c r="CN2476" s="8"/>
      <c r="CO2476" s="8"/>
      <c r="CP2476" s="8"/>
    </row>
    <row r="2477" spans="1:94" x14ac:dyDescent="0.2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  <c r="AD2477" s="8"/>
      <c r="AE2477" s="8"/>
      <c r="AF2477" s="8"/>
      <c r="AG2477" s="8"/>
      <c r="AH2477" s="8"/>
      <c r="AI2477" s="8"/>
      <c r="AJ2477" s="8"/>
      <c r="AK2477" s="8"/>
      <c r="AL2477" s="8"/>
      <c r="AM2477" s="8"/>
      <c r="AN2477" s="8"/>
      <c r="AO2477" s="8"/>
      <c r="AP2477" s="8"/>
      <c r="AQ2477" s="8"/>
      <c r="AR2477" s="8"/>
      <c r="AS2477" s="8"/>
      <c r="AT2477" s="8"/>
      <c r="AU2477" s="8"/>
      <c r="AV2477" s="8"/>
      <c r="AW2477" s="8"/>
      <c r="AX2477" s="8"/>
      <c r="AY2477" s="8"/>
      <c r="AZ2477" s="8"/>
      <c r="BA2477" s="8"/>
      <c r="BB2477" s="8"/>
      <c r="BC2477" s="8"/>
      <c r="BD2477" s="8"/>
      <c r="BE2477" s="8"/>
      <c r="BF2477" s="8"/>
      <c r="BG2477" s="8"/>
      <c r="BH2477" s="8"/>
      <c r="BI2477" s="8"/>
      <c r="BJ2477" s="8"/>
      <c r="BK2477" s="8"/>
      <c r="BL2477" s="8"/>
      <c r="BM2477" s="8"/>
      <c r="BN2477" s="8"/>
      <c r="BO2477" s="8"/>
      <c r="BP2477" s="8"/>
      <c r="BQ2477" s="8"/>
      <c r="BR2477" s="8"/>
      <c r="BS2477" s="8"/>
      <c r="BT2477" s="8"/>
      <c r="BU2477" s="8"/>
      <c r="BV2477" s="8"/>
      <c r="BW2477" s="8"/>
      <c r="BX2477" s="8"/>
      <c r="BY2477" s="8"/>
      <c r="BZ2477" s="8"/>
      <c r="CA2477" s="8"/>
      <c r="CB2477" s="8"/>
      <c r="CC2477" s="8"/>
      <c r="CD2477" s="8"/>
      <c r="CE2477" s="8"/>
      <c r="CF2477" s="8"/>
      <c r="CG2477" s="8"/>
      <c r="CH2477" s="8"/>
      <c r="CI2477" s="8"/>
      <c r="CJ2477" s="8"/>
      <c r="CK2477" s="8"/>
      <c r="CL2477" s="8"/>
      <c r="CM2477" s="8"/>
      <c r="CN2477" s="8"/>
      <c r="CO2477" s="8"/>
      <c r="CP2477" s="8"/>
    </row>
    <row r="2478" spans="1:94" hidden="1" x14ac:dyDescent="0.2">
      <c r="A2478" s="8" t="s">
        <v>37</v>
      </c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  <c r="AA2478" s="8"/>
      <c r="AB2478" s="8"/>
      <c r="AC2478" s="8"/>
      <c r="AD2478" s="8"/>
      <c r="AE2478" s="8"/>
      <c r="AF2478" s="8"/>
      <c r="AG2478" s="8"/>
      <c r="AH2478" s="8"/>
      <c r="AI2478" s="8"/>
      <c r="AJ2478" s="8"/>
      <c r="AK2478" s="8"/>
      <c r="AL2478" s="8"/>
      <c r="AM2478" s="8"/>
      <c r="AN2478" s="8"/>
      <c r="AO2478" s="8"/>
      <c r="AP2478" s="8"/>
      <c r="AQ2478" s="8"/>
      <c r="AR2478" s="8"/>
      <c r="AS2478" s="8"/>
      <c r="AT2478" s="8"/>
      <c r="AU2478" s="8"/>
      <c r="AV2478" s="8"/>
      <c r="AW2478" s="8"/>
      <c r="AX2478" s="8"/>
      <c r="AY2478" s="8"/>
      <c r="AZ2478" s="8"/>
      <c r="BA2478" s="8"/>
      <c r="BB2478" s="8"/>
      <c r="BC2478" s="8"/>
      <c r="BD2478" s="8"/>
      <c r="BE2478" s="8"/>
      <c r="BF2478" s="8"/>
      <c r="BG2478" s="8"/>
      <c r="BH2478" s="8"/>
      <c r="BI2478" s="8"/>
      <c r="BJ2478" s="8"/>
      <c r="BK2478" s="8"/>
      <c r="BL2478" s="8"/>
      <c r="BM2478" s="8"/>
      <c r="BN2478" s="8"/>
      <c r="BO2478" s="8"/>
      <c r="BP2478" s="8"/>
      <c r="BQ2478" s="8"/>
      <c r="BR2478" s="8"/>
      <c r="BS2478" s="8"/>
      <c r="BT2478" s="8"/>
      <c r="BU2478" s="8"/>
      <c r="BV2478" s="8"/>
      <c r="BW2478" s="8"/>
      <c r="BX2478" s="8"/>
      <c r="BY2478" s="8"/>
      <c r="BZ2478" s="8"/>
      <c r="CA2478" s="8"/>
      <c r="CB2478" s="8"/>
      <c r="CC2478" s="8"/>
      <c r="CD2478" s="8"/>
      <c r="CE2478" s="8"/>
      <c r="CF2478" s="8"/>
      <c r="CG2478" s="8"/>
      <c r="CH2478" s="8"/>
      <c r="CI2478" s="8"/>
      <c r="CJ2478" s="8"/>
      <c r="CK2478" s="8"/>
      <c r="CL2478" s="8"/>
      <c r="CM2478" s="8"/>
      <c r="CN2478" s="8"/>
      <c r="CO2478" s="8"/>
      <c r="CP2478" s="8"/>
    </row>
    <row r="2479" spans="1:94" hidden="1" x14ac:dyDescent="0.2">
      <c r="A2479" s="8" t="s">
        <v>338</v>
      </c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  <c r="AA2479" s="8"/>
      <c r="AB2479" s="8"/>
      <c r="AC2479" s="8"/>
      <c r="AD2479" s="8"/>
      <c r="AE2479" s="8"/>
      <c r="AF2479" s="8"/>
      <c r="AG2479" s="8"/>
      <c r="AH2479" s="8"/>
      <c r="AI2479" s="8"/>
      <c r="AJ2479" s="8"/>
      <c r="AK2479" s="8"/>
      <c r="AL2479" s="8"/>
      <c r="AM2479" s="8"/>
      <c r="AN2479" s="8"/>
      <c r="AO2479" s="8"/>
      <c r="AP2479" s="8"/>
      <c r="AQ2479" s="8"/>
      <c r="AR2479" s="8"/>
      <c r="AS2479" s="8"/>
      <c r="AT2479" s="8"/>
      <c r="AU2479" s="8"/>
      <c r="AV2479" s="8"/>
      <c r="AW2479" s="8"/>
      <c r="AX2479" s="8"/>
      <c r="AY2479" s="8"/>
      <c r="AZ2479" s="8"/>
      <c r="BA2479" s="8"/>
      <c r="BB2479" s="8"/>
      <c r="BC2479" s="8"/>
      <c r="BD2479" s="8"/>
      <c r="BE2479" s="8"/>
      <c r="BF2479" s="8"/>
      <c r="BG2479" s="8"/>
      <c r="BH2479" s="8"/>
      <c r="BI2479" s="8"/>
      <c r="BJ2479" s="8"/>
      <c r="BK2479" s="8"/>
      <c r="BL2479" s="8"/>
      <c r="BM2479" s="8"/>
      <c r="BN2479" s="8"/>
      <c r="BO2479" s="8"/>
      <c r="BP2479" s="8"/>
      <c r="BQ2479" s="8"/>
      <c r="BR2479" s="8"/>
      <c r="BS2479" s="8"/>
      <c r="BT2479" s="8"/>
      <c r="BU2479" s="8"/>
      <c r="BV2479" s="8"/>
      <c r="BW2479" s="8"/>
      <c r="BX2479" s="8"/>
      <c r="BY2479" s="8"/>
      <c r="BZ2479" s="8"/>
      <c r="CA2479" s="8"/>
      <c r="CB2479" s="8"/>
      <c r="CC2479" s="8"/>
      <c r="CD2479" s="8"/>
      <c r="CE2479" s="8"/>
      <c r="CF2479" s="8"/>
      <c r="CG2479" s="8"/>
      <c r="CH2479" s="8"/>
      <c r="CI2479" s="8"/>
      <c r="CJ2479" s="8"/>
      <c r="CK2479" s="8"/>
      <c r="CL2479" s="8"/>
      <c r="CM2479" s="8"/>
      <c r="CN2479" s="8"/>
      <c r="CO2479" s="8"/>
      <c r="CP2479" s="8"/>
    </row>
    <row r="2480" spans="1:94" hidden="1" x14ac:dyDescent="0.2">
      <c r="A2480" s="8" t="s">
        <v>37</v>
      </c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  <c r="AA2480" s="8"/>
      <c r="AB2480" s="8"/>
      <c r="AC2480" s="8"/>
      <c r="AD2480" s="8"/>
      <c r="AE2480" s="8"/>
      <c r="AF2480" s="8"/>
      <c r="AG2480" s="8"/>
      <c r="AH2480" s="8"/>
      <c r="AI2480" s="8"/>
      <c r="AJ2480" s="8"/>
      <c r="AK2480" s="8"/>
      <c r="AL2480" s="8"/>
      <c r="AM2480" s="8"/>
      <c r="AN2480" s="8"/>
      <c r="AO2480" s="8"/>
      <c r="AP2480" s="8"/>
      <c r="AQ2480" s="8"/>
      <c r="AR2480" s="8"/>
      <c r="AS2480" s="8"/>
      <c r="AT2480" s="8"/>
      <c r="AU2480" s="8"/>
      <c r="AV2480" s="8"/>
      <c r="AW2480" s="8"/>
      <c r="AX2480" s="8"/>
      <c r="AY2480" s="8"/>
      <c r="AZ2480" s="8"/>
      <c r="BA2480" s="8"/>
      <c r="BB2480" s="8"/>
      <c r="BC2480" s="8"/>
      <c r="BD2480" s="8"/>
      <c r="BE2480" s="8"/>
      <c r="BF2480" s="8"/>
      <c r="BG2480" s="8"/>
      <c r="BH2480" s="8"/>
      <c r="BI2480" s="8"/>
      <c r="BJ2480" s="8"/>
      <c r="BK2480" s="8"/>
      <c r="BL2480" s="8"/>
      <c r="BM2480" s="8"/>
      <c r="BN2480" s="8"/>
      <c r="BO2480" s="8"/>
      <c r="BP2480" s="8"/>
      <c r="BQ2480" s="8"/>
      <c r="BR2480" s="8"/>
      <c r="BS2480" s="8"/>
      <c r="BT2480" s="8"/>
      <c r="BU2480" s="8"/>
      <c r="BV2480" s="8"/>
      <c r="BW2480" s="8"/>
      <c r="BX2480" s="8"/>
      <c r="BY2480" s="8"/>
      <c r="BZ2480" s="8"/>
      <c r="CA2480" s="8"/>
      <c r="CB2480" s="8"/>
      <c r="CC2480" s="8"/>
      <c r="CD2480" s="8"/>
      <c r="CE2480" s="8"/>
      <c r="CF2480" s="8"/>
      <c r="CG2480" s="8"/>
      <c r="CH2480" s="8"/>
      <c r="CI2480" s="8"/>
      <c r="CJ2480" s="8"/>
      <c r="CK2480" s="8"/>
      <c r="CL2480" s="8"/>
      <c r="CM2480" s="8"/>
      <c r="CN2480" s="8"/>
      <c r="CO2480" s="8"/>
      <c r="CP2480" s="8"/>
    </row>
    <row r="2482" spans="1:94" hidden="1" x14ac:dyDescent="0.2">
      <c r="A2482" s="8" t="s">
        <v>37</v>
      </c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  <c r="AA2482" s="8"/>
      <c r="AB2482" s="8"/>
      <c r="AC2482" s="8"/>
      <c r="AD2482" s="8"/>
      <c r="AE2482" s="8"/>
      <c r="AF2482" s="8"/>
      <c r="AG2482" s="8"/>
      <c r="AH2482" s="8"/>
      <c r="AI2482" s="8"/>
      <c r="AJ2482" s="8"/>
      <c r="AK2482" s="8"/>
      <c r="AL2482" s="8"/>
      <c r="AM2482" s="8"/>
      <c r="AN2482" s="8"/>
      <c r="AO2482" s="8"/>
      <c r="AP2482" s="8"/>
      <c r="AQ2482" s="8"/>
      <c r="AR2482" s="8"/>
      <c r="AS2482" s="8"/>
      <c r="AT2482" s="8"/>
      <c r="AU2482" s="8"/>
      <c r="AV2482" s="8"/>
      <c r="AW2482" s="8"/>
      <c r="AX2482" s="8"/>
      <c r="AY2482" s="8"/>
      <c r="AZ2482" s="8"/>
      <c r="BA2482" s="8"/>
      <c r="BB2482" s="8"/>
      <c r="BC2482" s="8"/>
      <c r="BD2482" s="8"/>
      <c r="BE2482" s="8"/>
      <c r="BF2482" s="8"/>
      <c r="BG2482" s="8"/>
      <c r="BH2482" s="8"/>
      <c r="BI2482" s="8"/>
      <c r="BJ2482" s="8"/>
      <c r="BK2482" s="8"/>
      <c r="BL2482" s="8"/>
      <c r="BM2482" s="8"/>
      <c r="BN2482" s="8"/>
      <c r="BO2482" s="8"/>
      <c r="BP2482" s="8"/>
      <c r="BQ2482" s="8"/>
      <c r="BR2482" s="8"/>
      <c r="BS2482" s="8"/>
      <c r="BT2482" s="8"/>
      <c r="BU2482" s="8"/>
      <c r="BV2482" s="8"/>
      <c r="BW2482" s="8"/>
      <c r="BX2482" s="8"/>
      <c r="BY2482" s="8"/>
      <c r="BZ2482" s="8"/>
      <c r="CA2482" s="8"/>
      <c r="CB2482" s="8"/>
      <c r="CC2482" s="8"/>
      <c r="CD2482" s="8"/>
      <c r="CE2482" s="8"/>
      <c r="CF2482" s="8"/>
      <c r="CG2482" s="8"/>
      <c r="CH2482" s="8"/>
      <c r="CI2482" s="8"/>
      <c r="CJ2482" s="8"/>
      <c r="CK2482" s="8"/>
      <c r="CL2482" s="8"/>
      <c r="CM2482" s="8"/>
      <c r="CN2482" s="8"/>
      <c r="CO2482" s="8"/>
      <c r="CP2482" s="8"/>
    </row>
    <row r="2485" spans="1:94" hidden="1" x14ac:dyDescent="0.2">
      <c r="A2485" s="8" t="s">
        <v>113</v>
      </c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  <c r="AA2485" s="8"/>
      <c r="AB2485" s="8"/>
      <c r="AC2485" s="8"/>
      <c r="AD2485" s="8"/>
      <c r="AE2485" s="8"/>
      <c r="AF2485" s="8"/>
      <c r="AG2485" s="8"/>
      <c r="AH2485" s="8"/>
      <c r="AI2485" s="8"/>
      <c r="AJ2485" s="8"/>
      <c r="AK2485" s="8"/>
      <c r="AL2485" s="8"/>
      <c r="AM2485" s="8"/>
      <c r="AN2485" s="8"/>
      <c r="AO2485" s="8"/>
      <c r="AP2485" s="8"/>
      <c r="AQ2485" s="8"/>
      <c r="AR2485" s="8"/>
      <c r="AS2485" s="8"/>
      <c r="AT2485" s="8"/>
      <c r="AU2485" s="8"/>
      <c r="AV2485" s="8"/>
      <c r="AW2485" s="8"/>
      <c r="AX2485" s="8"/>
      <c r="AY2485" s="8"/>
      <c r="AZ2485" s="8"/>
      <c r="BA2485" s="8"/>
      <c r="BB2485" s="8"/>
      <c r="BC2485" s="8"/>
      <c r="BD2485" s="8"/>
      <c r="BE2485" s="8"/>
      <c r="BF2485" s="8"/>
      <c r="BG2485" s="8"/>
      <c r="BH2485" s="8"/>
      <c r="BI2485" s="8"/>
      <c r="BJ2485" s="8"/>
      <c r="BK2485" s="8"/>
      <c r="BL2485" s="8"/>
      <c r="BM2485" s="8"/>
      <c r="BN2485" s="8"/>
      <c r="BO2485" s="8"/>
      <c r="BP2485" s="8"/>
      <c r="BQ2485" s="8"/>
      <c r="BR2485" s="8"/>
      <c r="BS2485" s="8"/>
      <c r="BT2485" s="8"/>
      <c r="BU2485" s="8"/>
      <c r="BV2485" s="8"/>
      <c r="BW2485" s="8"/>
      <c r="BX2485" s="8"/>
      <c r="BY2485" s="8"/>
      <c r="BZ2485" s="8"/>
      <c r="CA2485" s="8"/>
      <c r="CB2485" s="8"/>
      <c r="CC2485" s="8"/>
      <c r="CD2485" s="8"/>
      <c r="CE2485" s="8"/>
      <c r="CF2485" s="8"/>
      <c r="CG2485" s="8"/>
      <c r="CH2485" s="8"/>
      <c r="CI2485" s="8"/>
      <c r="CJ2485" s="8"/>
      <c r="CK2485" s="8"/>
      <c r="CL2485" s="8"/>
      <c r="CM2485" s="8"/>
      <c r="CN2485" s="8"/>
      <c r="CO2485" s="8"/>
      <c r="CP2485" s="8"/>
    </row>
    <row r="2486" spans="1:94" hidden="1" x14ac:dyDescent="0.2">
      <c r="A2486" s="8" t="s">
        <v>78</v>
      </c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  <c r="AD2486" s="8"/>
      <c r="AE2486" s="8"/>
      <c r="AF2486" s="8"/>
      <c r="AG2486" s="8"/>
      <c r="AH2486" s="8"/>
      <c r="AI2486" s="8"/>
      <c r="AJ2486" s="8"/>
      <c r="AK2486" s="8"/>
      <c r="AL2486" s="8"/>
      <c r="AM2486" s="8"/>
      <c r="AN2486" s="8"/>
      <c r="AO2486" s="8"/>
      <c r="AP2486" s="8"/>
      <c r="AQ2486" s="8"/>
      <c r="AR2486" s="8"/>
      <c r="AS2486" s="8"/>
      <c r="AT2486" s="8"/>
      <c r="AU2486" s="8"/>
      <c r="AV2486" s="8"/>
      <c r="AW2486" s="8"/>
      <c r="AX2486" s="8"/>
      <c r="AY2486" s="8"/>
      <c r="AZ2486" s="8"/>
      <c r="BA2486" s="8"/>
      <c r="BB2486" s="8"/>
      <c r="BC2486" s="8"/>
      <c r="BD2486" s="8"/>
      <c r="BE2486" s="8"/>
      <c r="BF2486" s="8"/>
      <c r="BG2486" s="8"/>
      <c r="BH2486" s="8"/>
      <c r="BI2486" s="8"/>
      <c r="BJ2486" s="8"/>
      <c r="BK2486" s="8"/>
      <c r="BL2486" s="8"/>
      <c r="BM2486" s="8"/>
      <c r="BN2486" s="8"/>
      <c r="BO2486" s="8"/>
      <c r="BP2486" s="8"/>
      <c r="BQ2486" s="8"/>
      <c r="BR2486" s="8"/>
      <c r="BS2486" s="8"/>
      <c r="BT2486" s="8"/>
      <c r="BU2486" s="8"/>
      <c r="BV2486" s="8"/>
      <c r="BW2486" s="8"/>
      <c r="BX2486" s="8"/>
      <c r="BY2486" s="8"/>
      <c r="BZ2486" s="8"/>
      <c r="CA2486" s="8"/>
      <c r="CB2486" s="8"/>
      <c r="CC2486" s="8"/>
      <c r="CD2486" s="8"/>
      <c r="CE2486" s="8"/>
      <c r="CF2486" s="8"/>
      <c r="CG2486" s="8"/>
      <c r="CH2486" s="8"/>
      <c r="CI2486" s="8"/>
      <c r="CJ2486" s="8"/>
      <c r="CK2486" s="8"/>
      <c r="CL2486" s="8"/>
      <c r="CM2486" s="8"/>
      <c r="CN2486" s="8"/>
      <c r="CO2486" s="8"/>
      <c r="CP2486" s="8"/>
    </row>
    <row r="2487" spans="1:94" hidden="1" x14ac:dyDescent="0.2">
      <c r="A2487" s="8" t="s">
        <v>37</v>
      </c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  <c r="AD2487" s="8"/>
      <c r="AE2487" s="8"/>
      <c r="AF2487" s="8"/>
      <c r="AG2487" s="8"/>
      <c r="AH2487" s="8"/>
      <c r="AI2487" s="8"/>
      <c r="AJ2487" s="8"/>
      <c r="AK2487" s="8"/>
      <c r="AL2487" s="8"/>
      <c r="AM2487" s="8"/>
      <c r="AN2487" s="8"/>
      <c r="AO2487" s="8"/>
      <c r="AP2487" s="8"/>
      <c r="AQ2487" s="8"/>
      <c r="AR2487" s="8"/>
      <c r="AS2487" s="8"/>
      <c r="AT2487" s="8"/>
      <c r="AU2487" s="8"/>
      <c r="AV2487" s="8"/>
      <c r="AW2487" s="8"/>
      <c r="AX2487" s="8"/>
      <c r="AY2487" s="8"/>
      <c r="AZ2487" s="8"/>
      <c r="BA2487" s="8"/>
      <c r="BB2487" s="8"/>
      <c r="BC2487" s="8"/>
      <c r="BD2487" s="8"/>
      <c r="BE2487" s="8"/>
      <c r="BF2487" s="8"/>
      <c r="BG2487" s="8"/>
      <c r="BH2487" s="8"/>
      <c r="BI2487" s="8"/>
      <c r="BJ2487" s="8"/>
      <c r="BK2487" s="8"/>
      <c r="BL2487" s="8"/>
      <c r="BM2487" s="8"/>
      <c r="BN2487" s="8"/>
      <c r="BO2487" s="8"/>
      <c r="BP2487" s="8"/>
      <c r="BQ2487" s="8"/>
      <c r="BR2487" s="8"/>
      <c r="BS2487" s="8"/>
      <c r="BT2487" s="8"/>
      <c r="BU2487" s="8"/>
      <c r="BV2487" s="8"/>
      <c r="BW2487" s="8"/>
      <c r="BX2487" s="8"/>
      <c r="BY2487" s="8"/>
      <c r="BZ2487" s="8"/>
      <c r="CA2487" s="8"/>
      <c r="CB2487" s="8"/>
      <c r="CC2487" s="8"/>
      <c r="CD2487" s="8"/>
      <c r="CE2487" s="8"/>
      <c r="CF2487" s="8"/>
      <c r="CG2487" s="8"/>
      <c r="CH2487" s="8"/>
      <c r="CI2487" s="8"/>
      <c r="CJ2487" s="8"/>
      <c r="CK2487" s="8"/>
      <c r="CL2487" s="8"/>
      <c r="CM2487" s="8"/>
      <c r="CN2487" s="8"/>
      <c r="CO2487" s="8"/>
      <c r="CP2487" s="8"/>
    </row>
    <row r="2488" spans="1:94" hidden="1" x14ac:dyDescent="0.2">
      <c r="A2488" s="8" t="s">
        <v>78</v>
      </c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  <c r="AD2488" s="8"/>
      <c r="AE2488" s="8"/>
      <c r="AF2488" s="8"/>
      <c r="AG2488" s="8"/>
      <c r="AH2488" s="8"/>
      <c r="AI2488" s="8"/>
      <c r="AJ2488" s="8"/>
      <c r="AK2488" s="8"/>
      <c r="AL2488" s="8"/>
      <c r="AM2488" s="8"/>
      <c r="AN2488" s="8"/>
      <c r="AO2488" s="8"/>
      <c r="AP2488" s="8"/>
      <c r="AQ2488" s="8"/>
      <c r="AR2488" s="8"/>
      <c r="AS2488" s="8"/>
      <c r="AT2488" s="8"/>
      <c r="AU2488" s="8"/>
      <c r="AV2488" s="8"/>
      <c r="AW2488" s="8"/>
      <c r="AX2488" s="8"/>
      <c r="AY2488" s="8"/>
      <c r="AZ2488" s="8"/>
      <c r="BA2488" s="8"/>
      <c r="BB2488" s="8"/>
      <c r="BC2488" s="8"/>
      <c r="BD2488" s="8"/>
      <c r="BE2488" s="8"/>
      <c r="BF2488" s="8"/>
      <c r="BG2488" s="8"/>
      <c r="BH2488" s="8"/>
      <c r="BI2488" s="8"/>
      <c r="BJ2488" s="8"/>
      <c r="BK2488" s="8"/>
      <c r="BL2488" s="8"/>
      <c r="BM2488" s="8"/>
      <c r="BN2488" s="8"/>
      <c r="BO2488" s="8"/>
      <c r="BP2488" s="8"/>
      <c r="BQ2488" s="8"/>
      <c r="BR2488" s="8"/>
      <c r="BS2488" s="8"/>
      <c r="BT2488" s="8"/>
      <c r="BU2488" s="8"/>
      <c r="BV2488" s="8"/>
      <c r="BW2488" s="8"/>
      <c r="BX2488" s="8"/>
      <c r="BY2488" s="8"/>
      <c r="BZ2488" s="8"/>
      <c r="CA2488" s="8"/>
      <c r="CB2488" s="8"/>
      <c r="CC2488" s="8"/>
      <c r="CD2488" s="8"/>
      <c r="CE2488" s="8"/>
      <c r="CF2488" s="8"/>
      <c r="CG2488" s="8"/>
      <c r="CH2488" s="8"/>
      <c r="CI2488" s="8"/>
      <c r="CJ2488" s="8"/>
      <c r="CK2488" s="8"/>
      <c r="CL2488" s="8"/>
      <c r="CM2488" s="8"/>
      <c r="CN2488" s="8"/>
      <c r="CO2488" s="8"/>
      <c r="CP2488" s="8"/>
    </row>
    <row r="2489" spans="1:94" hidden="1" x14ac:dyDescent="0.2">
      <c r="A2489" s="8" t="s">
        <v>38</v>
      </c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  <c r="AA2489" s="8"/>
      <c r="AB2489" s="8"/>
      <c r="AC2489" s="8"/>
      <c r="AD2489" s="8"/>
      <c r="AE2489" s="8"/>
      <c r="AF2489" s="8"/>
      <c r="AG2489" s="8"/>
      <c r="AH2489" s="8"/>
      <c r="AI2489" s="8"/>
      <c r="AJ2489" s="8"/>
      <c r="AK2489" s="8"/>
      <c r="AL2489" s="8"/>
      <c r="AM2489" s="8"/>
      <c r="AN2489" s="8"/>
      <c r="AO2489" s="8"/>
      <c r="AP2489" s="8"/>
      <c r="AQ2489" s="8"/>
      <c r="AR2489" s="8"/>
      <c r="AS2489" s="8"/>
      <c r="AT2489" s="8"/>
      <c r="AU2489" s="8"/>
      <c r="AV2489" s="8"/>
      <c r="AW2489" s="8"/>
      <c r="AX2489" s="8"/>
      <c r="AY2489" s="8"/>
      <c r="AZ2489" s="8"/>
      <c r="BA2489" s="8"/>
      <c r="BB2489" s="8"/>
      <c r="BC2489" s="8"/>
      <c r="BD2489" s="8"/>
      <c r="BE2489" s="8"/>
      <c r="BF2489" s="8"/>
      <c r="BG2489" s="8"/>
      <c r="BH2489" s="8"/>
      <c r="BI2489" s="8"/>
      <c r="BJ2489" s="8"/>
      <c r="BK2489" s="8"/>
      <c r="BL2489" s="8"/>
      <c r="BM2489" s="8"/>
      <c r="BN2489" s="8"/>
      <c r="BO2489" s="8"/>
      <c r="BP2489" s="8"/>
      <c r="BQ2489" s="8"/>
      <c r="BR2489" s="8"/>
      <c r="BS2489" s="8"/>
      <c r="BT2489" s="8"/>
      <c r="BU2489" s="8"/>
      <c r="BV2489" s="8"/>
      <c r="BW2489" s="8"/>
      <c r="BX2489" s="8"/>
      <c r="BY2489" s="8"/>
      <c r="BZ2489" s="8"/>
      <c r="CA2489" s="8"/>
      <c r="CB2489" s="8"/>
      <c r="CC2489" s="8"/>
      <c r="CD2489" s="8"/>
      <c r="CE2489" s="8"/>
      <c r="CF2489" s="8"/>
      <c r="CG2489" s="8"/>
      <c r="CH2489" s="8"/>
      <c r="CI2489" s="8"/>
      <c r="CJ2489" s="8"/>
      <c r="CK2489" s="8"/>
      <c r="CL2489" s="8"/>
      <c r="CM2489" s="8"/>
      <c r="CN2489" s="8"/>
      <c r="CO2489" s="8"/>
      <c r="CP2489" s="8"/>
    </row>
    <row r="2490" spans="1:94" hidden="1" x14ac:dyDescent="0.2">
      <c r="A2490" s="8" t="s">
        <v>39</v>
      </c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  <c r="AA2490" s="8"/>
      <c r="AB2490" s="8"/>
      <c r="AC2490" s="8"/>
      <c r="AD2490" s="8"/>
      <c r="AE2490" s="8"/>
      <c r="AF2490" s="8"/>
      <c r="AG2490" s="8"/>
      <c r="AH2490" s="8"/>
      <c r="AI2490" s="8"/>
      <c r="AJ2490" s="8"/>
      <c r="AK2490" s="8"/>
      <c r="AL2490" s="8"/>
      <c r="AM2490" s="8"/>
      <c r="AN2490" s="8"/>
      <c r="AO2490" s="8"/>
      <c r="AP2490" s="8"/>
      <c r="AQ2490" s="8"/>
      <c r="AR2490" s="8"/>
      <c r="AS2490" s="8"/>
      <c r="AT2490" s="8"/>
      <c r="AU2490" s="8"/>
      <c r="AV2490" s="8"/>
      <c r="AW2490" s="8"/>
      <c r="AX2490" s="8"/>
      <c r="AY2490" s="8"/>
      <c r="AZ2490" s="8"/>
      <c r="BA2490" s="8"/>
      <c r="BB2490" s="8"/>
      <c r="BC2490" s="8"/>
      <c r="BD2490" s="8"/>
      <c r="BE2490" s="8"/>
      <c r="BF2490" s="8"/>
      <c r="BG2490" s="8"/>
      <c r="BH2490" s="8"/>
      <c r="BI2490" s="8"/>
      <c r="BJ2490" s="8"/>
      <c r="BK2490" s="8"/>
      <c r="BL2490" s="8"/>
      <c r="BM2490" s="8"/>
      <c r="BN2490" s="8"/>
      <c r="BO2490" s="8"/>
      <c r="BP2490" s="8"/>
      <c r="BQ2490" s="8"/>
      <c r="BR2490" s="8"/>
      <c r="BS2490" s="8"/>
      <c r="BT2490" s="8"/>
      <c r="BU2490" s="8"/>
      <c r="BV2490" s="8"/>
      <c r="BW2490" s="8"/>
      <c r="BX2490" s="8"/>
      <c r="BY2490" s="8"/>
      <c r="BZ2490" s="8"/>
      <c r="CA2490" s="8"/>
      <c r="CB2490" s="8"/>
      <c r="CC2490" s="8"/>
      <c r="CD2490" s="8"/>
      <c r="CE2490" s="8"/>
      <c r="CF2490" s="8"/>
      <c r="CG2490" s="8"/>
      <c r="CH2490" s="8"/>
      <c r="CI2490" s="8"/>
      <c r="CJ2490" s="8"/>
      <c r="CK2490" s="8"/>
      <c r="CL2490" s="8"/>
      <c r="CM2490" s="8"/>
      <c r="CN2490" s="8"/>
      <c r="CO2490" s="8"/>
      <c r="CP2490" s="8"/>
    </row>
    <row r="2491" spans="1:94" hidden="1" x14ac:dyDescent="0.2">
      <c r="A2491" s="8" t="s">
        <v>38</v>
      </c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  <c r="AA2491" s="8"/>
      <c r="AB2491" s="8"/>
      <c r="AC2491" s="8"/>
      <c r="AD2491" s="8"/>
      <c r="AE2491" s="8"/>
      <c r="AF2491" s="8"/>
      <c r="AG2491" s="8"/>
      <c r="AH2491" s="8"/>
      <c r="AI2491" s="8"/>
      <c r="AJ2491" s="8"/>
      <c r="AK2491" s="8"/>
      <c r="AL2491" s="8"/>
      <c r="AM2491" s="8"/>
      <c r="AN2491" s="8"/>
      <c r="AO2491" s="8"/>
      <c r="AP2491" s="8"/>
      <c r="AQ2491" s="8"/>
      <c r="AR2491" s="8"/>
      <c r="AS2491" s="8"/>
      <c r="AT2491" s="8"/>
      <c r="AU2491" s="8"/>
      <c r="AV2491" s="8"/>
      <c r="AW2491" s="8"/>
      <c r="AX2491" s="8"/>
      <c r="AY2491" s="8"/>
      <c r="AZ2491" s="8"/>
      <c r="BA2491" s="8"/>
      <c r="BB2491" s="8"/>
      <c r="BC2491" s="8"/>
      <c r="BD2491" s="8"/>
      <c r="BE2491" s="8"/>
      <c r="BF2491" s="8"/>
      <c r="BG2491" s="8"/>
      <c r="BH2491" s="8"/>
      <c r="BI2491" s="8"/>
      <c r="BJ2491" s="8"/>
      <c r="BK2491" s="8"/>
      <c r="BL2491" s="8"/>
      <c r="BM2491" s="8"/>
      <c r="BN2491" s="8"/>
      <c r="BO2491" s="8"/>
      <c r="BP2491" s="8"/>
      <c r="BQ2491" s="8"/>
      <c r="BR2491" s="8"/>
      <c r="BS2491" s="8"/>
      <c r="BT2491" s="8"/>
      <c r="BU2491" s="8"/>
      <c r="BV2491" s="8"/>
      <c r="BW2491" s="8"/>
      <c r="BX2491" s="8"/>
      <c r="BY2491" s="8"/>
      <c r="BZ2491" s="8"/>
      <c r="CA2491" s="8"/>
      <c r="CB2491" s="8"/>
      <c r="CC2491" s="8"/>
      <c r="CD2491" s="8"/>
      <c r="CE2491" s="8"/>
      <c r="CF2491" s="8"/>
      <c r="CG2491" s="8"/>
      <c r="CH2491" s="8"/>
      <c r="CI2491" s="8"/>
      <c r="CJ2491" s="8"/>
      <c r="CK2491" s="8"/>
      <c r="CL2491" s="8"/>
      <c r="CM2491" s="8"/>
      <c r="CN2491" s="8"/>
      <c r="CO2491" s="8"/>
      <c r="CP2491" s="8"/>
    </row>
    <row r="2492" spans="1:94" x14ac:dyDescent="0.2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  <c r="AD2492" s="8"/>
      <c r="AE2492" s="8"/>
      <c r="AF2492" s="8"/>
      <c r="AG2492" s="8"/>
      <c r="AH2492" s="8"/>
      <c r="AI2492" s="8"/>
      <c r="AJ2492" s="8"/>
      <c r="AK2492" s="8"/>
      <c r="AL2492" s="8"/>
      <c r="AM2492" s="8"/>
      <c r="AN2492" s="8"/>
      <c r="AO2492" s="8"/>
      <c r="AP2492" s="8"/>
      <c r="AQ2492" s="8"/>
      <c r="AR2492" s="8"/>
      <c r="AS2492" s="8"/>
      <c r="AT2492" s="8"/>
      <c r="AU2492" s="8"/>
      <c r="AV2492" s="8"/>
      <c r="AW2492" s="8"/>
      <c r="AX2492" s="8"/>
      <c r="AY2492" s="8"/>
      <c r="AZ2492" s="8"/>
      <c r="BA2492" s="8"/>
      <c r="BB2492" s="8"/>
      <c r="BC2492" s="8"/>
      <c r="BD2492" s="8"/>
      <c r="BE2492" s="8"/>
      <c r="BF2492" s="8"/>
      <c r="BG2492" s="8"/>
      <c r="BH2492" s="8"/>
      <c r="BI2492" s="8"/>
      <c r="BJ2492" s="8"/>
      <c r="BK2492" s="8"/>
      <c r="BL2492" s="8"/>
      <c r="BM2492" s="8"/>
      <c r="BN2492" s="8"/>
      <c r="BO2492" s="8"/>
      <c r="BP2492" s="8"/>
      <c r="BQ2492" s="8"/>
      <c r="BR2492" s="8"/>
      <c r="BS2492" s="8"/>
      <c r="BT2492" s="8"/>
      <c r="BU2492" s="8"/>
      <c r="BV2492" s="8"/>
      <c r="BW2492" s="8"/>
      <c r="BX2492" s="8"/>
      <c r="BY2492" s="8"/>
      <c r="BZ2492" s="8"/>
      <c r="CA2492" s="8"/>
      <c r="CB2492" s="8"/>
      <c r="CC2492" s="8"/>
      <c r="CD2492" s="8"/>
      <c r="CE2492" s="8"/>
      <c r="CF2492" s="8"/>
      <c r="CG2492" s="8"/>
      <c r="CH2492" s="8"/>
      <c r="CI2492" s="8"/>
      <c r="CJ2492" s="8"/>
      <c r="CK2492" s="8"/>
      <c r="CL2492" s="8"/>
      <c r="CM2492" s="8"/>
      <c r="CN2492" s="8"/>
      <c r="CO2492" s="8"/>
      <c r="CP2492" s="8"/>
    </row>
    <row r="2493" spans="1:94" x14ac:dyDescent="0.2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  <c r="AD2493" s="8"/>
      <c r="AE2493" s="8"/>
      <c r="AF2493" s="8"/>
      <c r="AG2493" s="8"/>
      <c r="AH2493" s="8"/>
      <c r="AI2493" s="8"/>
      <c r="AJ2493" s="8"/>
      <c r="AK2493" s="8"/>
      <c r="AL2493" s="8"/>
      <c r="AM2493" s="8"/>
      <c r="AN2493" s="8"/>
      <c r="AO2493" s="8"/>
      <c r="AP2493" s="8"/>
      <c r="AQ2493" s="8"/>
      <c r="AR2493" s="8"/>
      <c r="AS2493" s="8"/>
      <c r="AT2493" s="8"/>
      <c r="AU2493" s="8"/>
      <c r="AV2493" s="8"/>
      <c r="AW2493" s="8"/>
      <c r="AX2493" s="8"/>
      <c r="AY2493" s="8"/>
      <c r="AZ2493" s="8"/>
      <c r="BA2493" s="8"/>
      <c r="BB2493" s="8"/>
      <c r="BC2493" s="8"/>
      <c r="BD2493" s="8"/>
      <c r="BE2493" s="8"/>
      <c r="BF2493" s="8"/>
      <c r="BG2493" s="8"/>
      <c r="BH2493" s="8"/>
      <c r="BI2493" s="8"/>
      <c r="BJ2493" s="8"/>
      <c r="BK2493" s="8"/>
      <c r="BL2493" s="8"/>
      <c r="BM2493" s="8"/>
      <c r="BN2493" s="8"/>
      <c r="BO2493" s="8"/>
      <c r="BP2493" s="8"/>
      <c r="BQ2493" s="8"/>
      <c r="BR2493" s="8"/>
      <c r="BS2493" s="8"/>
      <c r="BT2493" s="8"/>
      <c r="BU2493" s="8"/>
      <c r="BV2493" s="8"/>
      <c r="BW2493" s="8"/>
      <c r="BX2493" s="8"/>
      <c r="BY2493" s="8"/>
      <c r="BZ2493" s="8"/>
      <c r="CA2493" s="8"/>
      <c r="CB2493" s="8"/>
      <c r="CC2493" s="8"/>
      <c r="CD2493" s="8"/>
      <c r="CE2493" s="8"/>
      <c r="CF2493" s="8"/>
      <c r="CG2493" s="8"/>
      <c r="CH2493" s="8"/>
      <c r="CI2493" s="8"/>
      <c r="CJ2493" s="8"/>
      <c r="CK2493" s="8"/>
      <c r="CL2493" s="8"/>
      <c r="CM2493" s="8"/>
      <c r="CN2493" s="8"/>
      <c r="CO2493" s="8"/>
      <c r="CP2493" s="8"/>
    </row>
    <row r="2494" spans="1:94" x14ac:dyDescent="0.2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  <c r="AA2494" s="8"/>
      <c r="AB2494" s="8"/>
      <c r="AC2494" s="8"/>
      <c r="AD2494" s="8"/>
      <c r="AE2494" s="8"/>
      <c r="AF2494" s="8"/>
      <c r="AG2494" s="8"/>
      <c r="AH2494" s="8"/>
      <c r="AI2494" s="8"/>
      <c r="AJ2494" s="8"/>
      <c r="AK2494" s="8"/>
      <c r="AL2494" s="8"/>
      <c r="AM2494" s="8"/>
      <c r="AN2494" s="8"/>
      <c r="AO2494" s="8"/>
      <c r="AP2494" s="8"/>
      <c r="AQ2494" s="8"/>
      <c r="AR2494" s="8"/>
      <c r="AS2494" s="8"/>
      <c r="AT2494" s="8"/>
      <c r="AU2494" s="8"/>
      <c r="AV2494" s="8"/>
      <c r="AW2494" s="8"/>
      <c r="AX2494" s="8"/>
      <c r="AY2494" s="8"/>
      <c r="AZ2494" s="8"/>
      <c r="BA2494" s="8"/>
      <c r="BB2494" s="8"/>
      <c r="BC2494" s="8"/>
      <c r="BD2494" s="8"/>
      <c r="BE2494" s="8"/>
      <c r="BF2494" s="8"/>
      <c r="BG2494" s="8"/>
      <c r="BH2494" s="8"/>
      <c r="BI2494" s="8"/>
      <c r="BJ2494" s="8"/>
      <c r="BK2494" s="8"/>
      <c r="BL2494" s="8"/>
      <c r="BM2494" s="8"/>
      <c r="BN2494" s="8"/>
      <c r="BO2494" s="8"/>
      <c r="BP2494" s="8"/>
      <c r="BQ2494" s="8"/>
      <c r="BR2494" s="8"/>
      <c r="BS2494" s="8"/>
      <c r="BT2494" s="8"/>
      <c r="BU2494" s="8"/>
      <c r="BV2494" s="8"/>
      <c r="BW2494" s="8"/>
      <c r="BX2494" s="8"/>
      <c r="BY2494" s="8"/>
      <c r="BZ2494" s="8"/>
      <c r="CA2494" s="8"/>
      <c r="CB2494" s="8"/>
      <c r="CC2494" s="8"/>
      <c r="CD2494" s="8"/>
      <c r="CE2494" s="8"/>
      <c r="CF2494" s="8"/>
      <c r="CG2494" s="8"/>
      <c r="CH2494" s="8"/>
      <c r="CI2494" s="8"/>
      <c r="CJ2494" s="8"/>
      <c r="CK2494" s="8"/>
      <c r="CL2494" s="8"/>
      <c r="CM2494" s="8"/>
      <c r="CN2494" s="8"/>
      <c r="CO2494" s="8"/>
      <c r="CP2494" s="8"/>
    </row>
    <row r="2495" spans="1:94" x14ac:dyDescent="0.2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  <c r="AA2495" s="8"/>
      <c r="AB2495" s="8"/>
      <c r="AC2495" s="8"/>
      <c r="AD2495" s="8"/>
      <c r="AE2495" s="8"/>
      <c r="AF2495" s="8"/>
      <c r="AG2495" s="8"/>
      <c r="AH2495" s="8"/>
      <c r="AI2495" s="8"/>
      <c r="AJ2495" s="8"/>
      <c r="AK2495" s="8"/>
      <c r="AL2495" s="8"/>
      <c r="AM2495" s="8"/>
      <c r="AN2495" s="8"/>
      <c r="AO2495" s="8"/>
      <c r="AP2495" s="8"/>
      <c r="AQ2495" s="8"/>
      <c r="AR2495" s="8"/>
      <c r="AS2495" s="8"/>
      <c r="AT2495" s="8"/>
      <c r="AU2495" s="8"/>
      <c r="AV2495" s="8"/>
      <c r="AW2495" s="8"/>
      <c r="AX2495" s="8"/>
      <c r="AY2495" s="8"/>
      <c r="AZ2495" s="8"/>
      <c r="BA2495" s="8"/>
      <c r="BB2495" s="8"/>
      <c r="BC2495" s="8"/>
      <c r="BD2495" s="8"/>
      <c r="BE2495" s="8"/>
      <c r="BF2495" s="8"/>
      <c r="BG2495" s="8"/>
      <c r="BH2495" s="8"/>
      <c r="BI2495" s="8"/>
      <c r="BJ2495" s="8"/>
      <c r="BK2495" s="8"/>
      <c r="BL2495" s="8"/>
      <c r="BM2495" s="8"/>
      <c r="BN2495" s="8"/>
      <c r="BO2495" s="8"/>
      <c r="BP2495" s="8"/>
      <c r="BQ2495" s="8"/>
      <c r="BR2495" s="8"/>
      <c r="BS2495" s="8"/>
      <c r="BT2495" s="8"/>
      <c r="BU2495" s="8"/>
      <c r="BV2495" s="8"/>
      <c r="BW2495" s="8"/>
      <c r="BX2495" s="8"/>
      <c r="BY2495" s="8"/>
      <c r="BZ2495" s="8"/>
      <c r="CA2495" s="8"/>
      <c r="CB2495" s="8"/>
      <c r="CC2495" s="8"/>
      <c r="CD2495" s="8"/>
      <c r="CE2495" s="8"/>
      <c r="CF2495" s="8"/>
      <c r="CG2495" s="8"/>
      <c r="CH2495" s="8"/>
      <c r="CI2495" s="8"/>
      <c r="CJ2495" s="8"/>
      <c r="CK2495" s="8"/>
      <c r="CL2495" s="8"/>
      <c r="CM2495" s="8"/>
      <c r="CN2495" s="8"/>
      <c r="CO2495" s="8"/>
      <c r="CP2495" s="8"/>
    </row>
    <row r="2496" spans="1:94" x14ac:dyDescent="0.2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  <c r="AA2496" s="8"/>
      <c r="AB2496" s="8"/>
      <c r="AC2496" s="8"/>
      <c r="AD2496" s="8"/>
      <c r="AE2496" s="8"/>
      <c r="AF2496" s="8"/>
      <c r="AG2496" s="8"/>
      <c r="AH2496" s="8"/>
      <c r="AI2496" s="8"/>
      <c r="AJ2496" s="8"/>
      <c r="AK2496" s="8"/>
      <c r="AL2496" s="8"/>
      <c r="AM2496" s="8"/>
      <c r="AN2496" s="8"/>
      <c r="AO2496" s="8"/>
      <c r="AP2496" s="8"/>
      <c r="AQ2496" s="8"/>
      <c r="AR2496" s="8"/>
      <c r="AS2496" s="8"/>
      <c r="AT2496" s="8"/>
      <c r="AU2496" s="8"/>
      <c r="AV2496" s="8"/>
      <c r="AW2496" s="8"/>
      <c r="AX2496" s="8"/>
      <c r="AY2496" s="8"/>
      <c r="AZ2496" s="8"/>
      <c r="BA2496" s="8"/>
      <c r="BB2496" s="8"/>
      <c r="BC2496" s="8"/>
      <c r="BD2496" s="8"/>
      <c r="BE2496" s="8"/>
      <c r="BF2496" s="8"/>
      <c r="BG2496" s="8"/>
      <c r="BH2496" s="8"/>
      <c r="BI2496" s="8"/>
      <c r="BJ2496" s="8"/>
      <c r="BK2496" s="8"/>
      <c r="BL2496" s="8"/>
      <c r="BM2496" s="8"/>
      <c r="BN2496" s="8"/>
      <c r="BO2496" s="8"/>
      <c r="BP2496" s="8"/>
      <c r="BQ2496" s="8"/>
      <c r="BR2496" s="8"/>
      <c r="BS2496" s="8"/>
      <c r="BT2496" s="8"/>
      <c r="BU2496" s="8"/>
      <c r="BV2496" s="8"/>
      <c r="BW2496" s="8"/>
      <c r="BX2496" s="8"/>
      <c r="BY2496" s="8"/>
      <c r="BZ2496" s="8"/>
      <c r="CA2496" s="8"/>
      <c r="CB2496" s="8"/>
      <c r="CC2496" s="8"/>
      <c r="CD2496" s="8"/>
      <c r="CE2496" s="8"/>
      <c r="CF2496" s="8"/>
      <c r="CG2496" s="8"/>
      <c r="CH2496" s="8"/>
      <c r="CI2496" s="8"/>
      <c r="CJ2496" s="8"/>
      <c r="CK2496" s="8"/>
      <c r="CL2496" s="8"/>
      <c r="CM2496" s="8"/>
      <c r="CN2496" s="8"/>
      <c r="CO2496" s="8"/>
      <c r="CP2496" s="8"/>
    </row>
    <row r="2497" spans="1:94" x14ac:dyDescent="0.2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  <c r="AA2497" s="8"/>
      <c r="AB2497" s="8"/>
      <c r="AC2497" s="8"/>
      <c r="AD2497" s="8"/>
      <c r="AE2497" s="8"/>
      <c r="AF2497" s="8"/>
      <c r="AG2497" s="8"/>
      <c r="AH2497" s="8"/>
      <c r="AI2497" s="8"/>
      <c r="AJ2497" s="8"/>
      <c r="AK2497" s="8"/>
      <c r="AL2497" s="8"/>
      <c r="AM2497" s="8"/>
      <c r="AN2497" s="8"/>
      <c r="AO2497" s="8"/>
      <c r="AP2497" s="8"/>
      <c r="AQ2497" s="8"/>
      <c r="AR2497" s="8"/>
      <c r="AS2497" s="8"/>
      <c r="AT2497" s="8"/>
      <c r="AU2497" s="8"/>
      <c r="AV2497" s="8"/>
      <c r="AW2497" s="8"/>
      <c r="AX2497" s="8"/>
      <c r="AY2497" s="8"/>
      <c r="AZ2497" s="8"/>
      <c r="BA2497" s="8"/>
      <c r="BB2497" s="8"/>
      <c r="BC2497" s="8"/>
      <c r="BD2497" s="8"/>
      <c r="BE2497" s="8"/>
      <c r="BF2497" s="8"/>
      <c r="BG2497" s="8"/>
      <c r="BH2497" s="8"/>
      <c r="BI2497" s="8"/>
      <c r="BJ2497" s="8"/>
      <c r="BK2497" s="8"/>
      <c r="BL2497" s="8"/>
      <c r="BM2497" s="8"/>
      <c r="BN2497" s="8"/>
      <c r="BO2497" s="8"/>
      <c r="BP2497" s="8"/>
      <c r="BQ2497" s="8"/>
      <c r="BR2497" s="8"/>
      <c r="BS2497" s="8"/>
      <c r="BT2497" s="8"/>
      <c r="BU2497" s="8"/>
      <c r="BV2497" s="8"/>
      <c r="BW2497" s="8"/>
      <c r="BX2497" s="8"/>
      <c r="BY2497" s="8"/>
      <c r="BZ2497" s="8"/>
      <c r="CA2497" s="8"/>
      <c r="CB2497" s="8"/>
      <c r="CC2497" s="8"/>
      <c r="CD2497" s="8"/>
      <c r="CE2497" s="8"/>
      <c r="CF2497" s="8"/>
      <c r="CG2497" s="8"/>
      <c r="CH2497" s="8"/>
      <c r="CI2497" s="8"/>
      <c r="CJ2497" s="8"/>
      <c r="CK2497" s="8"/>
      <c r="CL2497" s="8"/>
      <c r="CM2497" s="8"/>
      <c r="CN2497" s="8"/>
      <c r="CO2497" s="8"/>
      <c r="CP2497" s="8"/>
    </row>
    <row r="2498" spans="1:94" x14ac:dyDescent="0.2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  <c r="AA2498" s="8"/>
      <c r="AB2498" s="8"/>
      <c r="AC2498" s="8"/>
      <c r="AD2498" s="8"/>
      <c r="AE2498" s="8"/>
      <c r="AF2498" s="8"/>
      <c r="AG2498" s="8"/>
      <c r="AH2498" s="8"/>
      <c r="AI2498" s="8"/>
      <c r="AJ2498" s="8"/>
      <c r="AK2498" s="8"/>
      <c r="AL2498" s="8"/>
      <c r="AM2498" s="8"/>
      <c r="AN2498" s="8"/>
      <c r="AO2498" s="8"/>
      <c r="AP2498" s="8"/>
      <c r="AQ2498" s="8"/>
      <c r="AR2498" s="8"/>
      <c r="AS2498" s="8"/>
      <c r="AT2498" s="8"/>
      <c r="AU2498" s="8"/>
      <c r="AV2498" s="8"/>
      <c r="AW2498" s="8"/>
      <c r="AX2498" s="8"/>
      <c r="AY2498" s="8"/>
      <c r="AZ2498" s="8"/>
      <c r="BA2498" s="8"/>
      <c r="BB2498" s="8"/>
      <c r="BC2498" s="8"/>
      <c r="BD2498" s="8"/>
      <c r="BE2498" s="8"/>
      <c r="BF2498" s="8"/>
      <c r="BG2498" s="8"/>
      <c r="BH2498" s="8"/>
      <c r="BI2498" s="8"/>
      <c r="BJ2498" s="8"/>
      <c r="BK2498" s="8"/>
      <c r="BL2498" s="8"/>
      <c r="BM2498" s="8"/>
      <c r="BN2498" s="8"/>
      <c r="BO2498" s="8"/>
      <c r="BP2498" s="8"/>
      <c r="BQ2498" s="8"/>
      <c r="BR2498" s="8"/>
      <c r="BS2498" s="8"/>
      <c r="BT2498" s="8"/>
      <c r="BU2498" s="8"/>
      <c r="BV2498" s="8"/>
      <c r="BW2498" s="8"/>
      <c r="BX2498" s="8"/>
      <c r="BY2498" s="8"/>
      <c r="BZ2498" s="8"/>
      <c r="CA2498" s="8"/>
      <c r="CB2498" s="8"/>
      <c r="CC2498" s="8"/>
      <c r="CD2498" s="8"/>
      <c r="CE2498" s="8"/>
      <c r="CF2498" s="8"/>
      <c r="CG2498" s="8"/>
      <c r="CH2498" s="8"/>
      <c r="CI2498" s="8"/>
      <c r="CJ2498" s="8"/>
      <c r="CK2498" s="8"/>
      <c r="CL2498" s="8"/>
      <c r="CM2498" s="8"/>
      <c r="CN2498" s="8"/>
      <c r="CO2498" s="8"/>
      <c r="CP2498" s="8"/>
    </row>
    <row r="2499" spans="1:94" x14ac:dyDescent="0.2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  <c r="AA2499" s="8"/>
      <c r="AB2499" s="8"/>
      <c r="AC2499" s="8"/>
      <c r="AD2499" s="8"/>
      <c r="AE2499" s="8"/>
      <c r="AF2499" s="8"/>
      <c r="AG2499" s="8"/>
      <c r="AH2499" s="8"/>
      <c r="AI2499" s="8"/>
      <c r="AJ2499" s="8"/>
      <c r="AK2499" s="8"/>
      <c r="AL2499" s="8"/>
      <c r="AM2499" s="8"/>
      <c r="AN2499" s="8"/>
      <c r="AO2499" s="8"/>
      <c r="AP2499" s="8"/>
      <c r="AQ2499" s="8"/>
      <c r="AR2499" s="8"/>
      <c r="AS2499" s="8"/>
      <c r="AT2499" s="8"/>
      <c r="AU2499" s="8"/>
      <c r="AV2499" s="8"/>
      <c r="AW2499" s="8"/>
      <c r="AX2499" s="8"/>
      <c r="AY2499" s="8"/>
      <c r="AZ2499" s="8"/>
      <c r="BA2499" s="8"/>
      <c r="BB2499" s="8"/>
      <c r="BC2499" s="8"/>
      <c r="BD2499" s="8"/>
      <c r="BE2499" s="8"/>
      <c r="BF2499" s="8"/>
      <c r="BG2499" s="8"/>
      <c r="BH2499" s="8"/>
      <c r="BI2499" s="8"/>
      <c r="BJ2499" s="8"/>
      <c r="BK2499" s="8"/>
      <c r="BL2499" s="8"/>
      <c r="BM2499" s="8"/>
      <c r="BN2499" s="8"/>
      <c r="BO2499" s="8"/>
      <c r="BP2499" s="8"/>
      <c r="BQ2499" s="8"/>
      <c r="BR2499" s="8"/>
      <c r="BS2499" s="8"/>
      <c r="BT2499" s="8"/>
      <c r="BU2499" s="8"/>
      <c r="BV2499" s="8"/>
      <c r="BW2499" s="8"/>
      <c r="BX2499" s="8"/>
      <c r="BY2499" s="8"/>
      <c r="BZ2499" s="8"/>
      <c r="CA2499" s="8"/>
      <c r="CB2499" s="8"/>
      <c r="CC2499" s="8"/>
      <c r="CD2499" s="8"/>
      <c r="CE2499" s="8"/>
      <c r="CF2499" s="8"/>
      <c r="CG2499" s="8"/>
      <c r="CH2499" s="8"/>
      <c r="CI2499" s="8"/>
      <c r="CJ2499" s="8"/>
      <c r="CK2499" s="8"/>
      <c r="CL2499" s="8"/>
      <c r="CM2499" s="8"/>
      <c r="CN2499" s="8"/>
      <c r="CO2499" s="8"/>
      <c r="CP2499" s="8"/>
    </row>
    <row r="2500" spans="1:94" x14ac:dyDescent="0.2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  <c r="AA2500" s="8"/>
      <c r="AB2500" s="8"/>
      <c r="AC2500" s="8"/>
      <c r="AD2500" s="8"/>
      <c r="AE2500" s="8"/>
      <c r="AF2500" s="8"/>
      <c r="AG2500" s="8"/>
      <c r="AH2500" s="8"/>
      <c r="AI2500" s="8"/>
      <c r="AJ2500" s="8"/>
      <c r="AK2500" s="8"/>
      <c r="AL2500" s="8"/>
      <c r="AM2500" s="8"/>
      <c r="AN2500" s="8"/>
      <c r="AO2500" s="8"/>
      <c r="AP2500" s="8"/>
      <c r="AQ2500" s="8"/>
      <c r="AR2500" s="8"/>
      <c r="AS2500" s="8"/>
      <c r="AT2500" s="8"/>
      <c r="AU2500" s="8"/>
      <c r="AV2500" s="8"/>
      <c r="AW2500" s="8"/>
      <c r="AX2500" s="8"/>
      <c r="AY2500" s="8"/>
      <c r="AZ2500" s="8"/>
      <c r="BA2500" s="8"/>
      <c r="BB2500" s="8"/>
      <c r="BC2500" s="8"/>
      <c r="BD2500" s="8"/>
      <c r="BE2500" s="8"/>
      <c r="BF2500" s="8"/>
      <c r="BG2500" s="8"/>
      <c r="BH2500" s="8"/>
      <c r="BI2500" s="8"/>
      <c r="BJ2500" s="8"/>
      <c r="BK2500" s="8"/>
      <c r="BL2500" s="8"/>
      <c r="BM2500" s="8"/>
      <c r="BN2500" s="8"/>
      <c r="BO2500" s="8"/>
      <c r="BP2500" s="8"/>
      <c r="BQ2500" s="8"/>
      <c r="BR2500" s="8"/>
      <c r="BS2500" s="8"/>
      <c r="BT2500" s="8"/>
      <c r="BU2500" s="8"/>
      <c r="BV2500" s="8"/>
      <c r="BW2500" s="8"/>
      <c r="BX2500" s="8"/>
      <c r="BY2500" s="8"/>
      <c r="BZ2500" s="8"/>
      <c r="CA2500" s="8"/>
      <c r="CB2500" s="8"/>
      <c r="CC2500" s="8"/>
      <c r="CD2500" s="8"/>
      <c r="CE2500" s="8"/>
      <c r="CF2500" s="8"/>
      <c r="CG2500" s="8"/>
      <c r="CH2500" s="8"/>
      <c r="CI2500" s="8"/>
      <c r="CJ2500" s="8"/>
      <c r="CK2500" s="8"/>
      <c r="CL2500" s="8"/>
      <c r="CM2500" s="8"/>
      <c r="CN2500" s="8"/>
      <c r="CO2500" s="8"/>
      <c r="CP2500" s="8"/>
    </row>
    <row r="2501" spans="1:94" x14ac:dyDescent="0.2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  <c r="AA2501" s="8"/>
      <c r="AB2501" s="8"/>
      <c r="AC2501" s="8"/>
      <c r="AD2501" s="8"/>
      <c r="AE2501" s="8"/>
      <c r="AF2501" s="8"/>
      <c r="AG2501" s="8"/>
      <c r="AH2501" s="8"/>
      <c r="AI2501" s="8"/>
      <c r="AJ2501" s="8"/>
      <c r="AK2501" s="8"/>
      <c r="AL2501" s="8"/>
      <c r="AM2501" s="8"/>
      <c r="AN2501" s="8"/>
      <c r="AO2501" s="8"/>
      <c r="AP2501" s="8"/>
      <c r="AQ2501" s="8"/>
      <c r="AR2501" s="8"/>
      <c r="AS2501" s="8"/>
      <c r="AT2501" s="8"/>
      <c r="AU2501" s="8"/>
      <c r="AV2501" s="8"/>
      <c r="AW2501" s="8"/>
      <c r="AX2501" s="8"/>
      <c r="AY2501" s="8"/>
      <c r="AZ2501" s="8"/>
      <c r="BA2501" s="8"/>
      <c r="BB2501" s="8"/>
      <c r="BC2501" s="8"/>
      <c r="BD2501" s="8"/>
      <c r="BE2501" s="8"/>
      <c r="BF2501" s="8"/>
      <c r="BG2501" s="8"/>
      <c r="BH2501" s="8"/>
      <c r="BI2501" s="8"/>
      <c r="BJ2501" s="8"/>
      <c r="BK2501" s="8"/>
      <c r="BL2501" s="8"/>
      <c r="BM2501" s="8"/>
      <c r="BN2501" s="8"/>
      <c r="BO2501" s="8"/>
      <c r="BP2501" s="8"/>
      <c r="BQ2501" s="8"/>
      <c r="BR2501" s="8"/>
      <c r="BS2501" s="8"/>
      <c r="BT2501" s="8"/>
      <c r="BU2501" s="8"/>
      <c r="BV2501" s="8"/>
      <c r="BW2501" s="8"/>
      <c r="BX2501" s="8"/>
      <c r="BY2501" s="8"/>
      <c r="BZ2501" s="8"/>
      <c r="CA2501" s="8"/>
      <c r="CB2501" s="8"/>
      <c r="CC2501" s="8"/>
      <c r="CD2501" s="8"/>
      <c r="CE2501" s="8"/>
      <c r="CF2501" s="8"/>
      <c r="CG2501" s="8"/>
      <c r="CH2501" s="8"/>
      <c r="CI2501" s="8"/>
      <c r="CJ2501" s="8"/>
      <c r="CK2501" s="8"/>
      <c r="CL2501" s="8"/>
      <c r="CM2501" s="8"/>
      <c r="CN2501" s="8"/>
      <c r="CO2501" s="8"/>
      <c r="CP2501" s="8"/>
    </row>
    <row r="2502" spans="1:94" x14ac:dyDescent="0.2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  <c r="AA2502" s="8"/>
      <c r="AB2502" s="8"/>
      <c r="AC2502" s="8"/>
      <c r="AD2502" s="8"/>
      <c r="AE2502" s="8"/>
      <c r="AF2502" s="8"/>
      <c r="AG2502" s="8"/>
      <c r="AH2502" s="8"/>
      <c r="AI2502" s="8"/>
      <c r="AJ2502" s="8"/>
      <c r="AK2502" s="8"/>
      <c r="AL2502" s="8"/>
      <c r="AM2502" s="8"/>
      <c r="AN2502" s="8"/>
      <c r="AO2502" s="8"/>
      <c r="AP2502" s="8"/>
      <c r="AQ2502" s="8"/>
      <c r="AR2502" s="8"/>
      <c r="AS2502" s="8"/>
      <c r="AT2502" s="8"/>
      <c r="AU2502" s="8"/>
      <c r="AV2502" s="8"/>
      <c r="AW2502" s="8"/>
      <c r="AX2502" s="8"/>
      <c r="AY2502" s="8"/>
      <c r="AZ2502" s="8"/>
      <c r="BA2502" s="8"/>
      <c r="BB2502" s="8"/>
      <c r="BC2502" s="8"/>
      <c r="BD2502" s="8"/>
      <c r="BE2502" s="8"/>
      <c r="BF2502" s="8"/>
      <c r="BG2502" s="8"/>
      <c r="BH2502" s="8"/>
      <c r="BI2502" s="8"/>
      <c r="BJ2502" s="8"/>
      <c r="BK2502" s="8"/>
      <c r="BL2502" s="8"/>
      <c r="BM2502" s="8"/>
      <c r="BN2502" s="8"/>
      <c r="BO2502" s="8"/>
      <c r="BP2502" s="8"/>
      <c r="BQ2502" s="8"/>
      <c r="BR2502" s="8"/>
      <c r="BS2502" s="8"/>
      <c r="BT2502" s="8"/>
      <c r="BU2502" s="8"/>
      <c r="BV2502" s="8"/>
      <c r="BW2502" s="8"/>
      <c r="BX2502" s="8"/>
      <c r="BY2502" s="8"/>
      <c r="BZ2502" s="8"/>
      <c r="CA2502" s="8"/>
      <c r="CB2502" s="8"/>
      <c r="CC2502" s="8"/>
      <c r="CD2502" s="8"/>
      <c r="CE2502" s="8"/>
      <c r="CF2502" s="8"/>
      <c r="CG2502" s="8"/>
      <c r="CH2502" s="8"/>
      <c r="CI2502" s="8"/>
      <c r="CJ2502" s="8"/>
      <c r="CK2502" s="8"/>
      <c r="CL2502" s="8"/>
      <c r="CM2502" s="8"/>
      <c r="CN2502" s="8"/>
      <c r="CO2502" s="8"/>
      <c r="CP2502" s="8"/>
    </row>
    <row r="2503" spans="1:94" x14ac:dyDescent="0.2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  <c r="AA2503" s="8"/>
      <c r="AB2503" s="8"/>
      <c r="AC2503" s="8"/>
      <c r="AD2503" s="8"/>
      <c r="AE2503" s="8"/>
      <c r="AF2503" s="8"/>
      <c r="AG2503" s="8"/>
      <c r="AH2503" s="8"/>
      <c r="AI2503" s="8"/>
      <c r="AJ2503" s="8"/>
      <c r="AK2503" s="8"/>
      <c r="AL2503" s="8"/>
      <c r="AM2503" s="8"/>
      <c r="AN2503" s="8"/>
      <c r="AO2503" s="8"/>
      <c r="AP2503" s="8"/>
      <c r="AQ2503" s="8"/>
      <c r="AR2503" s="8"/>
      <c r="AS2503" s="8"/>
      <c r="AT2503" s="8"/>
      <c r="AU2503" s="8"/>
      <c r="AV2503" s="8"/>
      <c r="AW2503" s="8"/>
      <c r="AX2503" s="8"/>
      <c r="AY2503" s="8"/>
      <c r="AZ2503" s="8"/>
      <c r="BA2503" s="8"/>
      <c r="BB2503" s="8"/>
      <c r="BC2503" s="8"/>
      <c r="BD2503" s="8"/>
      <c r="BE2503" s="8"/>
      <c r="BF2503" s="8"/>
      <c r="BG2503" s="8"/>
      <c r="BH2503" s="8"/>
      <c r="BI2503" s="8"/>
      <c r="BJ2503" s="8"/>
      <c r="BK2503" s="8"/>
      <c r="BL2503" s="8"/>
      <c r="BM2503" s="8"/>
      <c r="BN2503" s="8"/>
      <c r="BO2503" s="8"/>
      <c r="BP2503" s="8"/>
      <c r="BQ2503" s="8"/>
      <c r="BR2503" s="8"/>
      <c r="BS2503" s="8"/>
      <c r="BT2503" s="8"/>
      <c r="BU2503" s="8"/>
      <c r="BV2503" s="8"/>
      <c r="BW2503" s="8"/>
      <c r="BX2503" s="8"/>
      <c r="BY2503" s="8"/>
      <c r="BZ2503" s="8"/>
      <c r="CA2503" s="8"/>
      <c r="CB2503" s="8"/>
      <c r="CC2503" s="8"/>
      <c r="CD2503" s="8"/>
      <c r="CE2503" s="8"/>
      <c r="CF2503" s="8"/>
      <c r="CG2503" s="8"/>
      <c r="CH2503" s="8"/>
      <c r="CI2503" s="8"/>
      <c r="CJ2503" s="8"/>
      <c r="CK2503" s="8"/>
      <c r="CL2503" s="8"/>
      <c r="CM2503" s="8"/>
      <c r="CN2503" s="8"/>
      <c r="CO2503" s="8"/>
      <c r="CP2503" s="8"/>
    </row>
    <row r="2504" spans="1:94" x14ac:dyDescent="0.2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  <c r="AA2504" s="8"/>
      <c r="AB2504" s="8"/>
      <c r="AC2504" s="8"/>
      <c r="AD2504" s="8"/>
      <c r="AE2504" s="8"/>
      <c r="AF2504" s="8"/>
      <c r="AG2504" s="8"/>
      <c r="AH2504" s="8"/>
      <c r="AI2504" s="8"/>
      <c r="AJ2504" s="8"/>
      <c r="AK2504" s="8"/>
      <c r="AL2504" s="8"/>
      <c r="AM2504" s="8"/>
      <c r="AN2504" s="8"/>
      <c r="AO2504" s="8"/>
      <c r="AP2504" s="8"/>
      <c r="AQ2504" s="8"/>
      <c r="AR2504" s="8"/>
      <c r="AS2504" s="8"/>
      <c r="AT2504" s="8"/>
      <c r="AU2504" s="8"/>
      <c r="AV2504" s="8"/>
      <c r="AW2504" s="8"/>
      <c r="AX2504" s="8"/>
      <c r="AY2504" s="8"/>
      <c r="AZ2504" s="8"/>
      <c r="BA2504" s="8"/>
      <c r="BB2504" s="8"/>
      <c r="BC2504" s="8"/>
      <c r="BD2504" s="8"/>
      <c r="BE2504" s="8"/>
      <c r="BF2504" s="8"/>
      <c r="BG2504" s="8"/>
      <c r="BH2504" s="8"/>
      <c r="BI2504" s="8"/>
      <c r="BJ2504" s="8"/>
      <c r="BK2504" s="8"/>
      <c r="BL2504" s="8"/>
      <c r="BM2504" s="8"/>
      <c r="BN2504" s="8"/>
      <c r="BO2504" s="8"/>
      <c r="BP2504" s="8"/>
      <c r="BQ2504" s="8"/>
      <c r="BR2504" s="8"/>
      <c r="BS2504" s="8"/>
      <c r="BT2504" s="8"/>
      <c r="BU2504" s="8"/>
      <c r="BV2504" s="8"/>
      <c r="BW2504" s="8"/>
      <c r="BX2504" s="8"/>
      <c r="BY2504" s="8"/>
      <c r="BZ2504" s="8"/>
      <c r="CA2504" s="8"/>
      <c r="CB2504" s="8"/>
      <c r="CC2504" s="8"/>
      <c r="CD2504" s="8"/>
      <c r="CE2504" s="8"/>
      <c r="CF2504" s="8"/>
      <c r="CG2504" s="8"/>
      <c r="CH2504" s="8"/>
      <c r="CI2504" s="8"/>
      <c r="CJ2504" s="8"/>
      <c r="CK2504" s="8"/>
      <c r="CL2504" s="8"/>
      <c r="CM2504" s="8"/>
      <c r="CN2504" s="8"/>
      <c r="CO2504" s="8"/>
      <c r="CP2504" s="8"/>
    </row>
    <row r="2505" spans="1:94" x14ac:dyDescent="0.2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  <c r="AA2505" s="8"/>
      <c r="AB2505" s="8"/>
      <c r="AC2505" s="8"/>
      <c r="AD2505" s="8"/>
      <c r="AE2505" s="8"/>
      <c r="AF2505" s="8"/>
      <c r="AG2505" s="8"/>
      <c r="AH2505" s="8"/>
      <c r="AI2505" s="8"/>
      <c r="AJ2505" s="8"/>
      <c r="AK2505" s="8"/>
      <c r="AL2505" s="8"/>
      <c r="AM2505" s="8"/>
      <c r="AN2505" s="8"/>
      <c r="AO2505" s="8"/>
      <c r="AP2505" s="8"/>
      <c r="AQ2505" s="8"/>
      <c r="AR2505" s="8"/>
      <c r="AS2505" s="8"/>
      <c r="AT2505" s="8"/>
      <c r="AU2505" s="8"/>
      <c r="AV2505" s="8"/>
      <c r="AW2505" s="8"/>
      <c r="AX2505" s="8"/>
      <c r="AY2505" s="8"/>
      <c r="AZ2505" s="8"/>
      <c r="BA2505" s="8"/>
      <c r="BB2505" s="8"/>
      <c r="BC2505" s="8"/>
      <c r="BD2505" s="8"/>
      <c r="BE2505" s="8"/>
      <c r="BF2505" s="8"/>
      <c r="BG2505" s="8"/>
      <c r="BH2505" s="8"/>
      <c r="BI2505" s="8"/>
      <c r="BJ2505" s="8"/>
      <c r="BK2505" s="8"/>
      <c r="BL2505" s="8"/>
      <c r="BM2505" s="8"/>
      <c r="BN2505" s="8"/>
      <c r="BO2505" s="8"/>
      <c r="BP2505" s="8"/>
      <c r="BQ2505" s="8"/>
      <c r="BR2505" s="8"/>
      <c r="BS2505" s="8"/>
      <c r="BT2505" s="8"/>
      <c r="BU2505" s="8"/>
      <c r="BV2505" s="8"/>
      <c r="BW2505" s="8"/>
      <c r="BX2505" s="8"/>
      <c r="BY2505" s="8"/>
      <c r="BZ2505" s="8"/>
      <c r="CA2505" s="8"/>
      <c r="CB2505" s="8"/>
      <c r="CC2505" s="8"/>
      <c r="CD2505" s="8"/>
      <c r="CE2505" s="8"/>
      <c r="CF2505" s="8"/>
      <c r="CG2505" s="8"/>
      <c r="CH2505" s="8"/>
      <c r="CI2505" s="8"/>
      <c r="CJ2505" s="8"/>
      <c r="CK2505" s="8"/>
      <c r="CL2505" s="8"/>
      <c r="CM2505" s="8"/>
      <c r="CN2505" s="8"/>
      <c r="CO2505" s="8"/>
      <c r="CP2505" s="8"/>
    </row>
    <row r="2506" spans="1:94" x14ac:dyDescent="0.2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  <c r="AD2506" s="8"/>
      <c r="AE2506" s="8"/>
      <c r="AF2506" s="8"/>
      <c r="AG2506" s="8"/>
      <c r="AH2506" s="8"/>
      <c r="AI2506" s="8"/>
      <c r="AJ2506" s="8"/>
      <c r="AK2506" s="8"/>
      <c r="AL2506" s="8"/>
      <c r="AM2506" s="8"/>
      <c r="AN2506" s="8"/>
      <c r="AO2506" s="8"/>
      <c r="AP2506" s="8"/>
      <c r="AQ2506" s="8"/>
      <c r="AR2506" s="8"/>
      <c r="AS2506" s="8"/>
      <c r="AT2506" s="8"/>
      <c r="AU2506" s="8"/>
      <c r="AV2506" s="8"/>
      <c r="AW2506" s="8"/>
      <c r="AX2506" s="8"/>
      <c r="AY2506" s="8"/>
      <c r="AZ2506" s="8"/>
      <c r="BA2506" s="8"/>
      <c r="BB2506" s="8"/>
      <c r="BC2506" s="8"/>
      <c r="BD2506" s="8"/>
      <c r="BE2506" s="8"/>
      <c r="BF2506" s="8"/>
      <c r="BG2506" s="8"/>
      <c r="BH2506" s="8"/>
      <c r="BI2506" s="8"/>
      <c r="BJ2506" s="8"/>
      <c r="BK2506" s="8"/>
      <c r="BL2506" s="8"/>
      <c r="BM2506" s="8"/>
      <c r="BN2506" s="8"/>
      <c r="BO2506" s="8"/>
      <c r="BP2506" s="8"/>
      <c r="BQ2506" s="8"/>
      <c r="BR2506" s="8"/>
      <c r="BS2506" s="8"/>
      <c r="BT2506" s="8"/>
      <c r="BU2506" s="8"/>
      <c r="BV2506" s="8"/>
      <c r="BW2506" s="8"/>
      <c r="BX2506" s="8"/>
      <c r="BY2506" s="8"/>
      <c r="BZ2506" s="8"/>
      <c r="CA2506" s="8"/>
      <c r="CB2506" s="8"/>
      <c r="CC2506" s="8"/>
      <c r="CD2506" s="8"/>
      <c r="CE2506" s="8"/>
      <c r="CF2506" s="8"/>
      <c r="CG2506" s="8"/>
      <c r="CH2506" s="8"/>
      <c r="CI2506" s="8"/>
      <c r="CJ2506" s="8"/>
      <c r="CK2506" s="8"/>
      <c r="CL2506" s="8"/>
      <c r="CM2506" s="8"/>
      <c r="CN2506" s="8"/>
      <c r="CO2506" s="8"/>
      <c r="CP2506" s="8"/>
    </row>
    <row r="2507" spans="1:94" x14ac:dyDescent="0.2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  <c r="AA2507" s="8"/>
      <c r="AB2507" s="8"/>
      <c r="AC2507" s="8"/>
      <c r="AD2507" s="8"/>
      <c r="AE2507" s="8"/>
      <c r="AF2507" s="8"/>
      <c r="AG2507" s="8"/>
      <c r="AH2507" s="8"/>
      <c r="AI2507" s="8"/>
      <c r="AJ2507" s="8"/>
      <c r="AK2507" s="8"/>
      <c r="AL2507" s="8"/>
      <c r="AM2507" s="8"/>
      <c r="AN2507" s="8"/>
      <c r="AO2507" s="8"/>
      <c r="AP2507" s="8"/>
      <c r="AQ2507" s="8"/>
      <c r="AR2507" s="8"/>
      <c r="AS2507" s="8"/>
      <c r="AT2507" s="8"/>
      <c r="AU2507" s="8"/>
      <c r="AV2507" s="8"/>
      <c r="AW2507" s="8"/>
      <c r="AX2507" s="8"/>
      <c r="AY2507" s="8"/>
      <c r="AZ2507" s="8"/>
      <c r="BA2507" s="8"/>
      <c r="BB2507" s="8"/>
      <c r="BC2507" s="8"/>
      <c r="BD2507" s="8"/>
      <c r="BE2507" s="8"/>
      <c r="BF2507" s="8"/>
      <c r="BG2507" s="8"/>
      <c r="BH2507" s="8"/>
      <c r="BI2507" s="8"/>
      <c r="BJ2507" s="8"/>
      <c r="BK2507" s="8"/>
      <c r="BL2507" s="8"/>
      <c r="BM2507" s="8"/>
      <c r="BN2507" s="8"/>
      <c r="BO2507" s="8"/>
      <c r="BP2507" s="8"/>
      <c r="BQ2507" s="8"/>
      <c r="BR2507" s="8"/>
      <c r="BS2507" s="8"/>
      <c r="BT2507" s="8"/>
      <c r="BU2507" s="8"/>
      <c r="BV2507" s="8"/>
      <c r="BW2507" s="8"/>
      <c r="BX2507" s="8"/>
      <c r="BY2507" s="8"/>
      <c r="BZ2507" s="8"/>
      <c r="CA2507" s="8"/>
      <c r="CB2507" s="8"/>
      <c r="CC2507" s="8"/>
      <c r="CD2507" s="8"/>
      <c r="CE2507" s="8"/>
      <c r="CF2507" s="8"/>
      <c r="CG2507" s="8"/>
      <c r="CH2507" s="8"/>
      <c r="CI2507" s="8"/>
      <c r="CJ2507" s="8"/>
      <c r="CK2507" s="8"/>
      <c r="CL2507" s="8"/>
      <c r="CM2507" s="8"/>
      <c r="CN2507" s="8"/>
      <c r="CO2507" s="8"/>
      <c r="CP2507" s="8"/>
    </row>
    <row r="2508" spans="1:94" x14ac:dyDescent="0.2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  <c r="AA2508" s="8"/>
      <c r="AB2508" s="8"/>
      <c r="AC2508" s="8"/>
      <c r="AD2508" s="8"/>
      <c r="AE2508" s="8"/>
      <c r="AF2508" s="8"/>
      <c r="AG2508" s="8"/>
      <c r="AH2508" s="8"/>
      <c r="AI2508" s="8"/>
      <c r="AJ2508" s="8"/>
      <c r="AK2508" s="8"/>
      <c r="AL2508" s="8"/>
      <c r="AM2508" s="8"/>
      <c r="AN2508" s="8"/>
      <c r="AO2508" s="8"/>
      <c r="AP2508" s="8"/>
      <c r="AQ2508" s="8"/>
      <c r="AR2508" s="8"/>
      <c r="AS2508" s="8"/>
      <c r="AT2508" s="8"/>
      <c r="AU2508" s="8"/>
      <c r="AV2508" s="8"/>
      <c r="AW2508" s="8"/>
      <c r="AX2508" s="8"/>
      <c r="AY2508" s="8"/>
      <c r="AZ2508" s="8"/>
      <c r="BA2508" s="8"/>
      <c r="BB2508" s="8"/>
      <c r="BC2508" s="8"/>
      <c r="BD2508" s="8"/>
      <c r="BE2508" s="8"/>
      <c r="BF2508" s="8"/>
      <c r="BG2508" s="8"/>
      <c r="BH2508" s="8"/>
      <c r="BI2508" s="8"/>
      <c r="BJ2508" s="8"/>
      <c r="BK2508" s="8"/>
      <c r="BL2508" s="8"/>
      <c r="BM2508" s="8"/>
      <c r="BN2508" s="8"/>
      <c r="BO2508" s="8"/>
      <c r="BP2508" s="8"/>
      <c r="BQ2508" s="8"/>
      <c r="BR2508" s="8"/>
      <c r="BS2508" s="8"/>
      <c r="BT2508" s="8"/>
      <c r="BU2508" s="8"/>
      <c r="BV2508" s="8"/>
      <c r="BW2508" s="8"/>
      <c r="BX2508" s="8"/>
      <c r="BY2508" s="8"/>
      <c r="BZ2508" s="8"/>
      <c r="CA2508" s="8"/>
      <c r="CB2508" s="8"/>
      <c r="CC2508" s="8"/>
      <c r="CD2508" s="8"/>
      <c r="CE2508" s="8"/>
      <c r="CF2508" s="8"/>
      <c r="CG2508" s="8"/>
      <c r="CH2508" s="8"/>
      <c r="CI2508" s="8"/>
      <c r="CJ2508" s="8"/>
      <c r="CK2508" s="8"/>
      <c r="CL2508" s="8"/>
      <c r="CM2508" s="8"/>
      <c r="CN2508" s="8"/>
      <c r="CO2508" s="8"/>
      <c r="CP2508" s="8"/>
    </row>
    <row r="2509" spans="1:94" x14ac:dyDescent="0.2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  <c r="AD2509" s="8"/>
      <c r="AE2509" s="8"/>
      <c r="AF2509" s="8"/>
      <c r="AG2509" s="8"/>
      <c r="AH2509" s="8"/>
      <c r="AI2509" s="8"/>
      <c r="AJ2509" s="8"/>
      <c r="AK2509" s="8"/>
      <c r="AL2509" s="8"/>
      <c r="AM2509" s="8"/>
      <c r="AN2509" s="8"/>
      <c r="AO2509" s="8"/>
      <c r="AP2509" s="8"/>
      <c r="AQ2509" s="8"/>
      <c r="AR2509" s="8"/>
      <c r="AS2509" s="8"/>
      <c r="AT2509" s="8"/>
      <c r="AU2509" s="8"/>
      <c r="AV2509" s="8"/>
      <c r="AW2509" s="8"/>
      <c r="AX2509" s="8"/>
      <c r="AY2509" s="8"/>
      <c r="AZ2509" s="8"/>
      <c r="BA2509" s="8"/>
      <c r="BB2509" s="8"/>
      <c r="BC2509" s="8"/>
      <c r="BD2509" s="8"/>
      <c r="BE2509" s="8"/>
      <c r="BF2509" s="8"/>
      <c r="BG2509" s="8"/>
      <c r="BH2509" s="8"/>
      <c r="BI2509" s="8"/>
      <c r="BJ2509" s="8"/>
      <c r="BK2509" s="8"/>
      <c r="BL2509" s="8"/>
      <c r="BM2509" s="8"/>
      <c r="BN2509" s="8"/>
      <c r="BO2509" s="8"/>
      <c r="BP2509" s="8"/>
      <c r="BQ2509" s="8"/>
      <c r="BR2509" s="8"/>
      <c r="BS2509" s="8"/>
      <c r="BT2509" s="8"/>
      <c r="BU2509" s="8"/>
      <c r="BV2509" s="8"/>
      <c r="BW2509" s="8"/>
      <c r="BX2509" s="8"/>
      <c r="BY2509" s="8"/>
      <c r="BZ2509" s="8"/>
      <c r="CA2509" s="8"/>
      <c r="CB2509" s="8"/>
      <c r="CC2509" s="8"/>
      <c r="CD2509" s="8"/>
      <c r="CE2509" s="8"/>
      <c r="CF2509" s="8"/>
      <c r="CG2509" s="8"/>
      <c r="CH2509" s="8"/>
      <c r="CI2509" s="8"/>
      <c r="CJ2509" s="8"/>
      <c r="CK2509" s="8"/>
      <c r="CL2509" s="8"/>
      <c r="CM2509" s="8"/>
      <c r="CN2509" s="8"/>
      <c r="CO2509" s="8"/>
      <c r="CP2509" s="8"/>
    </row>
    <row r="2510" spans="1:94" x14ac:dyDescent="0.2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  <c r="AD2510" s="8"/>
      <c r="AE2510" s="8"/>
      <c r="AF2510" s="8"/>
      <c r="AG2510" s="8"/>
      <c r="AH2510" s="8"/>
      <c r="AI2510" s="8"/>
      <c r="AJ2510" s="8"/>
      <c r="AK2510" s="8"/>
      <c r="AL2510" s="8"/>
      <c r="AM2510" s="8"/>
      <c r="AN2510" s="8"/>
      <c r="AO2510" s="8"/>
      <c r="AP2510" s="8"/>
      <c r="AQ2510" s="8"/>
      <c r="AR2510" s="8"/>
      <c r="AS2510" s="8"/>
      <c r="AT2510" s="8"/>
      <c r="AU2510" s="8"/>
      <c r="AV2510" s="8"/>
      <c r="AW2510" s="8"/>
      <c r="AX2510" s="8"/>
      <c r="AY2510" s="8"/>
      <c r="AZ2510" s="8"/>
      <c r="BA2510" s="8"/>
      <c r="BB2510" s="8"/>
      <c r="BC2510" s="8"/>
      <c r="BD2510" s="8"/>
      <c r="BE2510" s="8"/>
      <c r="BF2510" s="8"/>
      <c r="BG2510" s="8"/>
      <c r="BH2510" s="8"/>
      <c r="BI2510" s="8"/>
      <c r="BJ2510" s="8"/>
      <c r="BK2510" s="8"/>
      <c r="BL2510" s="8"/>
      <c r="BM2510" s="8"/>
      <c r="BN2510" s="8"/>
      <c r="BO2510" s="8"/>
      <c r="BP2510" s="8"/>
      <c r="BQ2510" s="8"/>
      <c r="BR2510" s="8"/>
      <c r="BS2510" s="8"/>
      <c r="BT2510" s="8"/>
      <c r="BU2510" s="8"/>
      <c r="BV2510" s="8"/>
      <c r="BW2510" s="8"/>
      <c r="BX2510" s="8"/>
      <c r="BY2510" s="8"/>
      <c r="BZ2510" s="8"/>
      <c r="CA2510" s="8"/>
      <c r="CB2510" s="8"/>
      <c r="CC2510" s="8"/>
      <c r="CD2510" s="8"/>
      <c r="CE2510" s="8"/>
      <c r="CF2510" s="8"/>
      <c r="CG2510" s="8"/>
      <c r="CH2510" s="8"/>
      <c r="CI2510" s="8"/>
      <c r="CJ2510" s="8"/>
      <c r="CK2510" s="8"/>
      <c r="CL2510" s="8"/>
      <c r="CM2510" s="8"/>
      <c r="CN2510" s="8"/>
      <c r="CO2510" s="8"/>
      <c r="CP2510" s="8"/>
    </row>
    <row r="2511" spans="1:94" x14ac:dyDescent="0.2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  <c r="AD2511" s="8"/>
      <c r="AE2511" s="8"/>
      <c r="AF2511" s="8"/>
      <c r="AG2511" s="8"/>
      <c r="AH2511" s="8"/>
      <c r="AI2511" s="8"/>
      <c r="AJ2511" s="8"/>
      <c r="AK2511" s="8"/>
      <c r="AL2511" s="8"/>
      <c r="AM2511" s="8"/>
      <c r="AN2511" s="8"/>
      <c r="AO2511" s="8"/>
      <c r="AP2511" s="8"/>
      <c r="AQ2511" s="8"/>
      <c r="AR2511" s="8"/>
      <c r="AS2511" s="8"/>
      <c r="AT2511" s="8"/>
      <c r="AU2511" s="8"/>
      <c r="AV2511" s="8"/>
      <c r="AW2511" s="8"/>
      <c r="AX2511" s="8"/>
      <c r="AY2511" s="8"/>
      <c r="AZ2511" s="8"/>
      <c r="BA2511" s="8"/>
      <c r="BB2511" s="8"/>
      <c r="BC2511" s="8"/>
      <c r="BD2511" s="8"/>
      <c r="BE2511" s="8"/>
      <c r="BF2511" s="8"/>
      <c r="BG2511" s="8"/>
      <c r="BH2511" s="8"/>
      <c r="BI2511" s="8"/>
      <c r="BJ2511" s="8"/>
      <c r="BK2511" s="8"/>
      <c r="BL2511" s="8"/>
      <c r="BM2511" s="8"/>
      <c r="BN2511" s="8"/>
      <c r="BO2511" s="8"/>
      <c r="BP2511" s="8"/>
      <c r="BQ2511" s="8"/>
      <c r="BR2511" s="8"/>
      <c r="BS2511" s="8"/>
      <c r="BT2511" s="8"/>
      <c r="BU2511" s="8"/>
      <c r="BV2511" s="8"/>
      <c r="BW2511" s="8"/>
      <c r="BX2511" s="8"/>
      <c r="BY2511" s="8"/>
      <c r="BZ2511" s="8"/>
      <c r="CA2511" s="8"/>
      <c r="CB2511" s="8"/>
      <c r="CC2511" s="8"/>
      <c r="CD2511" s="8"/>
      <c r="CE2511" s="8"/>
      <c r="CF2511" s="8"/>
      <c r="CG2511" s="8"/>
      <c r="CH2511" s="8"/>
      <c r="CI2511" s="8"/>
      <c r="CJ2511" s="8"/>
      <c r="CK2511" s="8"/>
      <c r="CL2511" s="8"/>
      <c r="CM2511" s="8"/>
      <c r="CN2511" s="8"/>
      <c r="CO2511" s="8"/>
      <c r="CP2511" s="8"/>
    </row>
    <row r="2512" spans="1:94" x14ac:dyDescent="0.2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  <c r="AD2512" s="8"/>
      <c r="AE2512" s="8"/>
      <c r="AF2512" s="8"/>
      <c r="AG2512" s="8"/>
      <c r="AH2512" s="8"/>
      <c r="AI2512" s="8"/>
      <c r="AJ2512" s="8"/>
      <c r="AK2512" s="8"/>
      <c r="AL2512" s="8"/>
      <c r="AM2512" s="8"/>
      <c r="AN2512" s="8"/>
      <c r="AO2512" s="8"/>
      <c r="AP2512" s="8"/>
      <c r="AQ2512" s="8"/>
      <c r="AR2512" s="8"/>
      <c r="AS2512" s="8"/>
      <c r="AT2512" s="8"/>
      <c r="AU2512" s="8"/>
      <c r="AV2512" s="8"/>
      <c r="AW2512" s="8"/>
      <c r="AX2512" s="8"/>
      <c r="AY2512" s="8"/>
      <c r="AZ2512" s="8"/>
      <c r="BA2512" s="8"/>
      <c r="BB2512" s="8"/>
      <c r="BC2512" s="8"/>
      <c r="BD2512" s="8"/>
      <c r="BE2512" s="8"/>
      <c r="BF2512" s="8"/>
      <c r="BG2512" s="8"/>
      <c r="BH2512" s="8"/>
      <c r="BI2512" s="8"/>
      <c r="BJ2512" s="8"/>
      <c r="BK2512" s="8"/>
      <c r="BL2512" s="8"/>
      <c r="BM2512" s="8"/>
      <c r="BN2512" s="8"/>
      <c r="BO2512" s="8"/>
      <c r="BP2512" s="8"/>
      <c r="BQ2512" s="8"/>
      <c r="BR2512" s="8"/>
      <c r="BS2512" s="8"/>
      <c r="BT2512" s="8"/>
      <c r="BU2512" s="8"/>
      <c r="BV2512" s="8"/>
      <c r="BW2512" s="8"/>
      <c r="BX2512" s="8"/>
      <c r="BY2512" s="8"/>
      <c r="BZ2512" s="8"/>
      <c r="CA2512" s="8"/>
      <c r="CB2512" s="8"/>
      <c r="CC2512" s="8"/>
      <c r="CD2512" s="8"/>
      <c r="CE2512" s="8"/>
      <c r="CF2512" s="8"/>
      <c r="CG2512" s="8"/>
      <c r="CH2512" s="8"/>
      <c r="CI2512" s="8"/>
      <c r="CJ2512" s="8"/>
      <c r="CK2512" s="8"/>
      <c r="CL2512" s="8"/>
      <c r="CM2512" s="8"/>
      <c r="CN2512" s="8"/>
      <c r="CO2512" s="8"/>
      <c r="CP2512" s="8"/>
    </row>
    <row r="2513" spans="1:94" x14ac:dyDescent="0.2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  <c r="AD2513" s="8"/>
      <c r="AE2513" s="8"/>
      <c r="AF2513" s="8"/>
      <c r="AG2513" s="8"/>
      <c r="AH2513" s="8"/>
      <c r="AI2513" s="8"/>
      <c r="AJ2513" s="8"/>
      <c r="AK2513" s="8"/>
      <c r="AL2513" s="8"/>
      <c r="AM2513" s="8"/>
      <c r="AN2513" s="8"/>
      <c r="AO2513" s="8"/>
      <c r="AP2513" s="8"/>
      <c r="AQ2513" s="8"/>
      <c r="AR2513" s="8"/>
      <c r="AS2513" s="8"/>
      <c r="AT2513" s="8"/>
      <c r="AU2513" s="8"/>
      <c r="AV2513" s="8"/>
      <c r="AW2513" s="8"/>
      <c r="AX2513" s="8"/>
      <c r="AY2513" s="8"/>
      <c r="AZ2513" s="8"/>
      <c r="BA2513" s="8"/>
      <c r="BB2513" s="8"/>
      <c r="BC2513" s="8"/>
      <c r="BD2513" s="8"/>
      <c r="BE2513" s="8"/>
      <c r="BF2513" s="8"/>
      <c r="BG2513" s="8"/>
      <c r="BH2513" s="8"/>
      <c r="BI2513" s="8"/>
      <c r="BJ2513" s="8"/>
      <c r="BK2513" s="8"/>
      <c r="BL2513" s="8"/>
      <c r="BM2513" s="8"/>
      <c r="BN2513" s="8"/>
      <c r="BO2513" s="8"/>
      <c r="BP2513" s="8"/>
      <c r="BQ2513" s="8"/>
      <c r="BR2513" s="8"/>
      <c r="BS2513" s="8"/>
      <c r="BT2513" s="8"/>
      <c r="BU2513" s="8"/>
      <c r="BV2513" s="8"/>
      <c r="BW2513" s="8"/>
      <c r="BX2513" s="8"/>
      <c r="BY2513" s="8"/>
      <c r="BZ2513" s="8"/>
      <c r="CA2513" s="8"/>
      <c r="CB2513" s="8"/>
      <c r="CC2513" s="8"/>
      <c r="CD2513" s="8"/>
      <c r="CE2513" s="8"/>
      <c r="CF2513" s="8"/>
      <c r="CG2513" s="8"/>
      <c r="CH2513" s="8"/>
      <c r="CI2513" s="8"/>
      <c r="CJ2513" s="8"/>
      <c r="CK2513" s="8"/>
      <c r="CL2513" s="8"/>
      <c r="CM2513" s="8"/>
      <c r="CN2513" s="8"/>
      <c r="CO2513" s="8"/>
      <c r="CP2513" s="8"/>
    </row>
    <row r="2514" spans="1:94" x14ac:dyDescent="0.2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  <c r="AA2514" s="8"/>
      <c r="AB2514" s="8"/>
      <c r="AC2514" s="8"/>
      <c r="AD2514" s="8"/>
      <c r="AE2514" s="8"/>
      <c r="AF2514" s="8"/>
      <c r="AG2514" s="8"/>
      <c r="AH2514" s="8"/>
      <c r="AI2514" s="8"/>
      <c r="AJ2514" s="8"/>
      <c r="AK2514" s="8"/>
      <c r="AL2514" s="8"/>
      <c r="AM2514" s="8"/>
      <c r="AN2514" s="8"/>
      <c r="AO2514" s="8"/>
      <c r="AP2514" s="8"/>
      <c r="AQ2514" s="8"/>
      <c r="AR2514" s="8"/>
      <c r="AS2514" s="8"/>
      <c r="AT2514" s="8"/>
      <c r="AU2514" s="8"/>
      <c r="AV2514" s="8"/>
      <c r="AW2514" s="8"/>
      <c r="AX2514" s="8"/>
      <c r="AY2514" s="8"/>
      <c r="AZ2514" s="8"/>
      <c r="BA2514" s="8"/>
      <c r="BB2514" s="8"/>
      <c r="BC2514" s="8"/>
      <c r="BD2514" s="8"/>
      <c r="BE2514" s="8"/>
      <c r="BF2514" s="8"/>
      <c r="BG2514" s="8"/>
      <c r="BH2514" s="8"/>
      <c r="BI2514" s="8"/>
      <c r="BJ2514" s="8"/>
      <c r="BK2514" s="8"/>
      <c r="BL2514" s="8"/>
      <c r="BM2514" s="8"/>
      <c r="BN2514" s="8"/>
      <c r="BO2514" s="8"/>
      <c r="BP2514" s="8"/>
      <c r="BQ2514" s="8"/>
      <c r="BR2514" s="8"/>
      <c r="BS2514" s="8"/>
      <c r="BT2514" s="8"/>
      <c r="BU2514" s="8"/>
      <c r="BV2514" s="8"/>
      <c r="BW2514" s="8"/>
      <c r="BX2514" s="8"/>
      <c r="BY2514" s="8"/>
      <c r="BZ2514" s="8"/>
      <c r="CA2514" s="8"/>
      <c r="CB2514" s="8"/>
      <c r="CC2514" s="8"/>
      <c r="CD2514" s="8"/>
      <c r="CE2514" s="8"/>
      <c r="CF2514" s="8"/>
      <c r="CG2514" s="8"/>
      <c r="CH2514" s="8"/>
      <c r="CI2514" s="8"/>
      <c r="CJ2514" s="8"/>
      <c r="CK2514" s="8"/>
      <c r="CL2514" s="8"/>
      <c r="CM2514" s="8"/>
      <c r="CN2514" s="8"/>
      <c r="CO2514" s="8"/>
      <c r="CP2514" s="8"/>
    </row>
    <row r="2515" spans="1:94" x14ac:dyDescent="0.2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  <c r="AA2515" s="8"/>
      <c r="AB2515" s="8"/>
      <c r="AC2515" s="8"/>
      <c r="AD2515" s="8"/>
      <c r="AE2515" s="8"/>
      <c r="AF2515" s="8"/>
      <c r="AG2515" s="8"/>
      <c r="AH2515" s="8"/>
      <c r="AI2515" s="8"/>
      <c r="AJ2515" s="8"/>
      <c r="AK2515" s="8"/>
      <c r="AL2515" s="8"/>
      <c r="AM2515" s="8"/>
      <c r="AN2515" s="8"/>
      <c r="AO2515" s="8"/>
      <c r="AP2515" s="8"/>
      <c r="AQ2515" s="8"/>
      <c r="AR2515" s="8"/>
      <c r="AS2515" s="8"/>
      <c r="AT2515" s="8"/>
      <c r="AU2515" s="8"/>
      <c r="AV2515" s="8"/>
      <c r="AW2515" s="8"/>
      <c r="AX2515" s="8"/>
      <c r="AY2515" s="8"/>
      <c r="AZ2515" s="8"/>
      <c r="BA2515" s="8"/>
      <c r="BB2515" s="8"/>
      <c r="BC2515" s="8"/>
      <c r="BD2515" s="8"/>
      <c r="BE2515" s="8"/>
      <c r="BF2515" s="8"/>
      <c r="BG2515" s="8"/>
      <c r="BH2515" s="8"/>
      <c r="BI2515" s="8"/>
      <c r="BJ2515" s="8"/>
      <c r="BK2515" s="8"/>
      <c r="BL2515" s="8"/>
      <c r="BM2515" s="8"/>
      <c r="BN2515" s="8"/>
      <c r="BO2515" s="8"/>
      <c r="BP2515" s="8"/>
      <c r="BQ2515" s="8"/>
      <c r="BR2515" s="8"/>
      <c r="BS2515" s="8"/>
      <c r="BT2515" s="8"/>
      <c r="BU2515" s="8"/>
      <c r="BV2515" s="8"/>
      <c r="BW2515" s="8"/>
      <c r="BX2515" s="8"/>
      <c r="BY2515" s="8"/>
      <c r="BZ2515" s="8"/>
      <c r="CA2515" s="8"/>
      <c r="CB2515" s="8"/>
      <c r="CC2515" s="8"/>
      <c r="CD2515" s="8"/>
      <c r="CE2515" s="8"/>
      <c r="CF2515" s="8"/>
      <c r="CG2515" s="8"/>
      <c r="CH2515" s="8"/>
      <c r="CI2515" s="8"/>
      <c r="CJ2515" s="8"/>
      <c r="CK2515" s="8"/>
      <c r="CL2515" s="8"/>
      <c r="CM2515" s="8"/>
      <c r="CN2515" s="8"/>
      <c r="CO2515" s="8"/>
      <c r="CP2515" s="8"/>
    </row>
    <row r="2516" spans="1:94" x14ac:dyDescent="0.2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  <c r="AA2516" s="8"/>
      <c r="AB2516" s="8"/>
      <c r="AC2516" s="8"/>
      <c r="AD2516" s="8"/>
      <c r="AE2516" s="8"/>
      <c r="AF2516" s="8"/>
      <c r="AG2516" s="8"/>
      <c r="AH2516" s="8"/>
      <c r="AI2516" s="8"/>
      <c r="AJ2516" s="8"/>
      <c r="AK2516" s="8"/>
      <c r="AL2516" s="8"/>
      <c r="AM2516" s="8"/>
      <c r="AN2516" s="8"/>
      <c r="AO2516" s="8"/>
      <c r="AP2516" s="8"/>
      <c r="AQ2516" s="8"/>
      <c r="AR2516" s="8"/>
      <c r="AS2516" s="8"/>
      <c r="AT2516" s="8"/>
      <c r="AU2516" s="8"/>
      <c r="AV2516" s="8"/>
      <c r="AW2516" s="8"/>
      <c r="AX2516" s="8"/>
      <c r="AY2516" s="8"/>
      <c r="AZ2516" s="8"/>
      <c r="BA2516" s="8"/>
      <c r="BB2516" s="8"/>
      <c r="BC2516" s="8"/>
      <c r="BD2516" s="8"/>
      <c r="BE2516" s="8"/>
      <c r="BF2516" s="8"/>
      <c r="BG2516" s="8"/>
      <c r="BH2516" s="8"/>
      <c r="BI2516" s="8"/>
      <c r="BJ2516" s="8"/>
      <c r="BK2516" s="8"/>
      <c r="BL2516" s="8"/>
      <c r="BM2516" s="8"/>
      <c r="BN2516" s="8"/>
      <c r="BO2516" s="8"/>
      <c r="BP2516" s="8"/>
      <c r="BQ2516" s="8"/>
      <c r="BR2516" s="8"/>
      <c r="BS2516" s="8"/>
      <c r="BT2516" s="8"/>
      <c r="BU2516" s="8"/>
      <c r="BV2516" s="8"/>
      <c r="BW2516" s="8"/>
      <c r="BX2516" s="8"/>
      <c r="BY2516" s="8"/>
      <c r="BZ2516" s="8"/>
      <c r="CA2516" s="8"/>
      <c r="CB2516" s="8"/>
      <c r="CC2516" s="8"/>
      <c r="CD2516" s="8"/>
      <c r="CE2516" s="8"/>
      <c r="CF2516" s="8"/>
      <c r="CG2516" s="8"/>
      <c r="CH2516" s="8"/>
      <c r="CI2516" s="8"/>
      <c r="CJ2516" s="8"/>
      <c r="CK2516" s="8"/>
      <c r="CL2516" s="8"/>
      <c r="CM2516" s="8"/>
      <c r="CN2516" s="8"/>
      <c r="CO2516" s="8"/>
      <c r="CP2516" s="8"/>
    </row>
    <row r="2517" spans="1:94" x14ac:dyDescent="0.2">
      <c r="A2517" s="8" t="s">
        <v>336</v>
      </c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  <c r="AA2517" s="8"/>
      <c r="AB2517" s="8"/>
      <c r="AC2517" s="8"/>
      <c r="AD2517" s="8"/>
      <c r="AE2517" s="8"/>
      <c r="AF2517" s="8"/>
      <c r="AG2517" s="8"/>
      <c r="AH2517" s="8"/>
      <c r="AI2517" s="8"/>
      <c r="AJ2517" s="8"/>
      <c r="AK2517" s="8"/>
      <c r="AL2517" s="8"/>
      <c r="AM2517" s="8"/>
      <c r="AN2517" s="8"/>
      <c r="AO2517" s="8"/>
      <c r="AP2517" s="8"/>
      <c r="AQ2517" s="8"/>
      <c r="AR2517" s="8"/>
      <c r="AS2517" s="8"/>
      <c r="AT2517" s="8"/>
      <c r="AU2517" s="8"/>
      <c r="AV2517" s="8"/>
      <c r="AW2517" s="8"/>
      <c r="AX2517" s="8"/>
      <c r="AY2517" s="8"/>
      <c r="AZ2517" s="8"/>
      <c r="BA2517" s="8"/>
      <c r="BB2517" s="8"/>
      <c r="BC2517" s="8"/>
      <c r="BD2517" s="8"/>
      <c r="BE2517" s="8"/>
      <c r="BF2517" s="8"/>
      <c r="BG2517" s="8"/>
      <c r="BH2517" s="8"/>
      <c r="BI2517" s="8"/>
      <c r="BJ2517" s="8"/>
      <c r="BK2517" s="8"/>
      <c r="BL2517" s="8"/>
      <c r="BM2517" s="8"/>
      <c r="BN2517" s="8"/>
      <c r="BO2517" s="8"/>
      <c r="BP2517" s="8"/>
      <c r="BQ2517" s="8"/>
      <c r="BR2517" s="8"/>
      <c r="BS2517" s="8"/>
      <c r="BT2517" s="8"/>
      <c r="BU2517" s="8"/>
      <c r="BV2517" s="8"/>
      <c r="BW2517" s="8"/>
      <c r="BX2517" s="8"/>
      <c r="BY2517" s="8"/>
      <c r="BZ2517" s="8"/>
      <c r="CA2517" s="8"/>
      <c r="CB2517" s="8"/>
      <c r="CC2517" s="8"/>
      <c r="CD2517" s="8"/>
      <c r="CE2517" s="8"/>
      <c r="CF2517" s="8"/>
      <c r="CG2517" s="8"/>
      <c r="CH2517" s="8"/>
      <c r="CI2517" s="8"/>
      <c r="CJ2517" s="8"/>
      <c r="CK2517" s="8"/>
      <c r="CL2517" s="8"/>
      <c r="CM2517" s="8"/>
      <c r="CN2517" s="8"/>
      <c r="CO2517" s="8"/>
      <c r="CP2517" s="8"/>
    </row>
    <row r="2518" spans="1:94" x14ac:dyDescent="0.2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  <c r="AA2518" s="8"/>
      <c r="AB2518" s="8"/>
      <c r="AC2518" s="8"/>
      <c r="AD2518" s="8"/>
      <c r="AE2518" s="8"/>
      <c r="AF2518" s="8"/>
      <c r="AG2518" s="8"/>
      <c r="AH2518" s="8"/>
      <c r="AI2518" s="8"/>
      <c r="AJ2518" s="8"/>
      <c r="AK2518" s="8"/>
      <c r="AL2518" s="8"/>
      <c r="AM2518" s="8"/>
      <c r="AN2518" s="8"/>
      <c r="AO2518" s="8"/>
      <c r="AP2518" s="8"/>
      <c r="AQ2518" s="8"/>
      <c r="AR2518" s="8"/>
      <c r="AS2518" s="8"/>
      <c r="AT2518" s="8"/>
      <c r="AU2518" s="8"/>
      <c r="AV2518" s="8"/>
      <c r="AW2518" s="8"/>
      <c r="AX2518" s="8"/>
      <c r="AY2518" s="8"/>
      <c r="AZ2518" s="8"/>
      <c r="BA2518" s="8"/>
      <c r="BB2518" s="8"/>
      <c r="BC2518" s="8"/>
      <c r="BD2518" s="8"/>
      <c r="BE2518" s="8"/>
      <c r="BF2518" s="8"/>
      <c r="BG2518" s="8"/>
      <c r="BH2518" s="8"/>
      <c r="BI2518" s="8"/>
      <c r="BJ2518" s="8"/>
      <c r="BK2518" s="8"/>
      <c r="BL2518" s="8"/>
      <c r="BM2518" s="8"/>
      <c r="BN2518" s="8"/>
      <c r="BO2518" s="8"/>
      <c r="BP2518" s="8"/>
      <c r="BQ2518" s="8"/>
      <c r="BR2518" s="8"/>
      <c r="BS2518" s="8"/>
      <c r="BT2518" s="8"/>
      <c r="BU2518" s="8"/>
      <c r="BV2518" s="8"/>
      <c r="BW2518" s="8"/>
      <c r="BX2518" s="8"/>
      <c r="BY2518" s="8"/>
      <c r="BZ2518" s="8"/>
      <c r="CA2518" s="8"/>
      <c r="CB2518" s="8"/>
      <c r="CC2518" s="8"/>
      <c r="CD2518" s="8"/>
      <c r="CE2518" s="8"/>
      <c r="CF2518" s="8"/>
      <c r="CG2518" s="8"/>
      <c r="CH2518" s="8"/>
      <c r="CI2518" s="8"/>
      <c r="CJ2518" s="8"/>
      <c r="CK2518" s="8"/>
      <c r="CL2518" s="8"/>
      <c r="CM2518" s="8"/>
      <c r="CN2518" s="8"/>
      <c r="CO2518" s="8"/>
      <c r="CP2518" s="8"/>
    </row>
    <row r="2519" spans="1:94" x14ac:dyDescent="0.2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  <c r="AA2519" s="8"/>
      <c r="AB2519" s="8"/>
      <c r="AC2519" s="8"/>
      <c r="AD2519" s="8"/>
      <c r="AE2519" s="8"/>
      <c r="AF2519" s="8"/>
      <c r="AG2519" s="8"/>
      <c r="AH2519" s="8"/>
      <c r="AI2519" s="8"/>
      <c r="AJ2519" s="8"/>
      <c r="AK2519" s="8"/>
      <c r="AL2519" s="8"/>
      <c r="AM2519" s="8"/>
      <c r="AN2519" s="8"/>
      <c r="AO2519" s="8"/>
      <c r="AP2519" s="8"/>
      <c r="AQ2519" s="8"/>
      <c r="AR2519" s="8"/>
      <c r="AS2519" s="8"/>
      <c r="AT2519" s="8"/>
      <c r="AU2519" s="8"/>
      <c r="AV2519" s="8"/>
      <c r="AW2519" s="8"/>
      <c r="AX2519" s="8"/>
      <c r="AY2519" s="8"/>
      <c r="AZ2519" s="8"/>
      <c r="BA2519" s="8"/>
      <c r="BB2519" s="8"/>
      <c r="BC2519" s="8"/>
      <c r="BD2519" s="8"/>
      <c r="BE2519" s="8"/>
      <c r="BF2519" s="8"/>
      <c r="BG2519" s="8"/>
      <c r="BH2519" s="8"/>
      <c r="BI2519" s="8"/>
      <c r="BJ2519" s="8"/>
      <c r="BK2519" s="8"/>
      <c r="BL2519" s="8"/>
      <c r="BM2519" s="8"/>
      <c r="BN2519" s="8"/>
      <c r="BO2519" s="8"/>
      <c r="BP2519" s="8"/>
      <c r="BQ2519" s="8"/>
      <c r="BR2519" s="8"/>
      <c r="BS2519" s="8"/>
      <c r="BT2519" s="8"/>
      <c r="BU2519" s="8"/>
      <c r="BV2519" s="8"/>
      <c r="BW2519" s="8"/>
      <c r="BX2519" s="8"/>
      <c r="BY2519" s="8"/>
      <c r="BZ2519" s="8"/>
      <c r="CA2519" s="8"/>
      <c r="CB2519" s="8"/>
      <c r="CC2519" s="8"/>
      <c r="CD2519" s="8"/>
      <c r="CE2519" s="8"/>
      <c r="CF2519" s="8"/>
      <c r="CG2519" s="8"/>
      <c r="CH2519" s="8"/>
      <c r="CI2519" s="8"/>
      <c r="CJ2519" s="8"/>
      <c r="CK2519" s="8"/>
      <c r="CL2519" s="8"/>
      <c r="CM2519" s="8"/>
      <c r="CN2519" s="8"/>
      <c r="CO2519" s="8"/>
      <c r="CP2519" s="8"/>
    </row>
    <row r="2520" spans="1:94" x14ac:dyDescent="0.2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  <c r="AA2520" s="8"/>
      <c r="AB2520" s="8"/>
      <c r="AC2520" s="8"/>
      <c r="AD2520" s="8"/>
      <c r="AE2520" s="8"/>
      <c r="AF2520" s="8"/>
      <c r="AG2520" s="8"/>
      <c r="AH2520" s="8"/>
      <c r="AI2520" s="8"/>
      <c r="AJ2520" s="8"/>
      <c r="AK2520" s="8"/>
      <c r="AL2520" s="8"/>
      <c r="AM2520" s="8"/>
      <c r="AN2520" s="8"/>
      <c r="AO2520" s="8"/>
      <c r="AP2520" s="8"/>
      <c r="AQ2520" s="8"/>
      <c r="AR2520" s="8"/>
      <c r="AS2520" s="8"/>
      <c r="AT2520" s="8"/>
      <c r="AU2520" s="8"/>
      <c r="AV2520" s="8"/>
      <c r="AW2520" s="8"/>
      <c r="AX2520" s="8"/>
      <c r="AY2520" s="8"/>
      <c r="AZ2520" s="8"/>
      <c r="BA2520" s="8"/>
      <c r="BB2520" s="8"/>
      <c r="BC2520" s="8"/>
      <c r="BD2520" s="8"/>
      <c r="BE2520" s="8"/>
      <c r="BF2520" s="8"/>
      <c r="BG2520" s="8"/>
      <c r="BH2520" s="8"/>
      <c r="BI2520" s="8"/>
      <c r="BJ2520" s="8"/>
      <c r="BK2520" s="8"/>
      <c r="BL2520" s="8"/>
      <c r="BM2520" s="8"/>
      <c r="BN2520" s="8"/>
      <c r="BO2520" s="8"/>
      <c r="BP2520" s="8"/>
      <c r="BQ2520" s="8"/>
      <c r="BR2520" s="8"/>
      <c r="BS2520" s="8"/>
      <c r="BT2520" s="8"/>
      <c r="BU2520" s="8"/>
      <c r="BV2520" s="8"/>
      <c r="BW2520" s="8"/>
      <c r="BX2520" s="8"/>
      <c r="BY2520" s="8"/>
      <c r="BZ2520" s="8"/>
      <c r="CA2520" s="8"/>
      <c r="CB2520" s="8"/>
      <c r="CC2520" s="8"/>
      <c r="CD2520" s="8"/>
      <c r="CE2520" s="8"/>
      <c r="CF2520" s="8"/>
      <c r="CG2520" s="8"/>
      <c r="CH2520" s="8"/>
      <c r="CI2520" s="8"/>
      <c r="CJ2520" s="8"/>
      <c r="CK2520" s="8"/>
      <c r="CL2520" s="8"/>
      <c r="CM2520" s="8"/>
      <c r="CN2520" s="8"/>
      <c r="CO2520" s="8"/>
      <c r="CP2520" s="8"/>
    </row>
    <row r="2521" spans="1:94" x14ac:dyDescent="0.2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  <c r="AA2521" s="8"/>
      <c r="AB2521" s="8"/>
      <c r="AC2521" s="8"/>
      <c r="AD2521" s="8"/>
      <c r="AE2521" s="8"/>
      <c r="AF2521" s="8"/>
      <c r="AG2521" s="8"/>
      <c r="AH2521" s="8"/>
      <c r="AI2521" s="8"/>
      <c r="AJ2521" s="8"/>
      <c r="AK2521" s="8"/>
      <c r="AL2521" s="8"/>
      <c r="AM2521" s="8"/>
      <c r="AN2521" s="8"/>
      <c r="AO2521" s="8"/>
      <c r="AP2521" s="8"/>
      <c r="AQ2521" s="8"/>
      <c r="AR2521" s="8"/>
      <c r="AS2521" s="8"/>
      <c r="AT2521" s="8"/>
      <c r="AU2521" s="8"/>
      <c r="AV2521" s="8"/>
      <c r="AW2521" s="8"/>
      <c r="AX2521" s="8"/>
      <c r="AY2521" s="8"/>
      <c r="AZ2521" s="8"/>
      <c r="BA2521" s="8"/>
      <c r="BB2521" s="8"/>
      <c r="BC2521" s="8"/>
      <c r="BD2521" s="8"/>
      <c r="BE2521" s="8"/>
      <c r="BF2521" s="8"/>
      <c r="BG2521" s="8"/>
      <c r="BH2521" s="8"/>
      <c r="BI2521" s="8"/>
      <c r="BJ2521" s="8"/>
      <c r="BK2521" s="8"/>
      <c r="BL2521" s="8"/>
      <c r="BM2521" s="8"/>
      <c r="BN2521" s="8"/>
      <c r="BO2521" s="8"/>
      <c r="BP2521" s="8"/>
      <c r="BQ2521" s="8"/>
      <c r="BR2521" s="8"/>
      <c r="BS2521" s="8"/>
      <c r="BT2521" s="8"/>
      <c r="BU2521" s="8"/>
      <c r="BV2521" s="8"/>
      <c r="BW2521" s="8"/>
      <c r="BX2521" s="8"/>
      <c r="BY2521" s="8"/>
      <c r="BZ2521" s="8"/>
      <c r="CA2521" s="8"/>
      <c r="CB2521" s="8"/>
      <c r="CC2521" s="8"/>
      <c r="CD2521" s="8"/>
      <c r="CE2521" s="8"/>
      <c r="CF2521" s="8"/>
      <c r="CG2521" s="8"/>
      <c r="CH2521" s="8"/>
      <c r="CI2521" s="8"/>
      <c r="CJ2521" s="8"/>
      <c r="CK2521" s="8"/>
      <c r="CL2521" s="8"/>
      <c r="CM2521" s="8"/>
      <c r="CN2521" s="8"/>
      <c r="CO2521" s="8"/>
      <c r="CP2521" s="8"/>
    </row>
    <row r="2522" spans="1:94" x14ac:dyDescent="0.2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  <c r="AD2522" s="8"/>
      <c r="AE2522" s="8"/>
      <c r="AF2522" s="8"/>
      <c r="AG2522" s="8"/>
      <c r="AH2522" s="8"/>
      <c r="AI2522" s="8"/>
      <c r="AJ2522" s="8"/>
      <c r="AK2522" s="8"/>
      <c r="AL2522" s="8"/>
      <c r="AM2522" s="8"/>
      <c r="AN2522" s="8"/>
      <c r="AO2522" s="8"/>
      <c r="AP2522" s="8"/>
      <c r="AQ2522" s="8"/>
      <c r="AR2522" s="8"/>
      <c r="AS2522" s="8"/>
      <c r="AT2522" s="8"/>
      <c r="AU2522" s="8"/>
      <c r="AV2522" s="8"/>
      <c r="AW2522" s="8"/>
      <c r="AX2522" s="8"/>
      <c r="AY2522" s="8"/>
      <c r="AZ2522" s="8"/>
      <c r="BA2522" s="8"/>
      <c r="BB2522" s="8"/>
      <c r="BC2522" s="8"/>
      <c r="BD2522" s="8"/>
      <c r="BE2522" s="8"/>
      <c r="BF2522" s="8"/>
      <c r="BG2522" s="8"/>
      <c r="BH2522" s="8"/>
      <c r="BI2522" s="8"/>
      <c r="BJ2522" s="8"/>
      <c r="BK2522" s="8"/>
      <c r="BL2522" s="8"/>
      <c r="BM2522" s="8"/>
      <c r="BN2522" s="8"/>
      <c r="BO2522" s="8"/>
      <c r="BP2522" s="8"/>
      <c r="BQ2522" s="8"/>
      <c r="BR2522" s="8"/>
      <c r="BS2522" s="8"/>
      <c r="BT2522" s="8"/>
      <c r="BU2522" s="8"/>
      <c r="BV2522" s="8"/>
      <c r="BW2522" s="8"/>
      <c r="BX2522" s="8"/>
      <c r="BY2522" s="8"/>
      <c r="BZ2522" s="8"/>
      <c r="CA2522" s="8"/>
      <c r="CB2522" s="8"/>
      <c r="CC2522" s="8"/>
      <c r="CD2522" s="8"/>
      <c r="CE2522" s="8"/>
      <c r="CF2522" s="8"/>
      <c r="CG2522" s="8"/>
      <c r="CH2522" s="8"/>
      <c r="CI2522" s="8"/>
      <c r="CJ2522" s="8"/>
      <c r="CK2522" s="8"/>
      <c r="CL2522" s="8"/>
      <c r="CM2522" s="8"/>
      <c r="CN2522" s="8"/>
      <c r="CO2522" s="8"/>
      <c r="CP2522" s="8"/>
    </row>
    <row r="2523" spans="1:94" x14ac:dyDescent="0.2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  <c r="AD2523" s="8"/>
      <c r="AE2523" s="8"/>
      <c r="AF2523" s="8"/>
      <c r="AG2523" s="8"/>
      <c r="AH2523" s="8"/>
      <c r="AI2523" s="8"/>
      <c r="AJ2523" s="8"/>
      <c r="AK2523" s="8"/>
      <c r="AL2523" s="8"/>
      <c r="AM2523" s="8"/>
      <c r="AN2523" s="8"/>
      <c r="AO2523" s="8"/>
      <c r="AP2523" s="8"/>
      <c r="AQ2523" s="8"/>
      <c r="AR2523" s="8"/>
      <c r="AS2523" s="8"/>
      <c r="AT2523" s="8"/>
      <c r="AU2523" s="8"/>
      <c r="AV2523" s="8"/>
      <c r="AW2523" s="8"/>
      <c r="AX2523" s="8"/>
      <c r="AY2523" s="8"/>
      <c r="AZ2523" s="8"/>
      <c r="BA2523" s="8"/>
      <c r="BB2523" s="8"/>
      <c r="BC2523" s="8"/>
      <c r="BD2523" s="8"/>
      <c r="BE2523" s="8"/>
      <c r="BF2523" s="8"/>
      <c r="BG2523" s="8"/>
      <c r="BH2523" s="8"/>
      <c r="BI2523" s="8"/>
      <c r="BJ2523" s="8"/>
      <c r="BK2523" s="8"/>
      <c r="BL2523" s="8"/>
      <c r="BM2523" s="8"/>
      <c r="BN2523" s="8"/>
      <c r="BO2523" s="8"/>
      <c r="BP2523" s="8"/>
      <c r="BQ2523" s="8"/>
      <c r="BR2523" s="8"/>
      <c r="BS2523" s="8"/>
      <c r="BT2523" s="8"/>
      <c r="BU2523" s="8"/>
      <c r="BV2523" s="8"/>
      <c r="BW2523" s="8"/>
      <c r="BX2523" s="8"/>
      <c r="BY2523" s="8"/>
      <c r="BZ2523" s="8"/>
      <c r="CA2523" s="8"/>
      <c r="CB2523" s="8"/>
      <c r="CC2523" s="8"/>
      <c r="CD2523" s="8"/>
      <c r="CE2523" s="8"/>
      <c r="CF2523" s="8"/>
      <c r="CG2523" s="8"/>
      <c r="CH2523" s="8"/>
      <c r="CI2523" s="8"/>
      <c r="CJ2523" s="8"/>
      <c r="CK2523" s="8"/>
      <c r="CL2523" s="8"/>
      <c r="CM2523" s="8"/>
      <c r="CN2523" s="8"/>
      <c r="CO2523" s="8"/>
      <c r="CP2523" s="8"/>
    </row>
    <row r="2524" spans="1:94" x14ac:dyDescent="0.2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  <c r="AD2524" s="8"/>
      <c r="AE2524" s="8"/>
      <c r="AF2524" s="8"/>
      <c r="AG2524" s="8"/>
      <c r="AH2524" s="8"/>
      <c r="AI2524" s="8"/>
      <c r="AJ2524" s="8"/>
      <c r="AK2524" s="8"/>
      <c r="AL2524" s="8"/>
      <c r="AM2524" s="8"/>
      <c r="AN2524" s="8"/>
      <c r="AO2524" s="8"/>
      <c r="AP2524" s="8"/>
      <c r="AQ2524" s="8"/>
      <c r="AR2524" s="8"/>
      <c r="AS2524" s="8"/>
      <c r="AT2524" s="8"/>
      <c r="AU2524" s="8"/>
      <c r="AV2524" s="8"/>
      <c r="AW2524" s="8"/>
      <c r="AX2524" s="8"/>
      <c r="AY2524" s="8"/>
      <c r="AZ2524" s="8"/>
      <c r="BA2524" s="8"/>
      <c r="BB2524" s="8"/>
      <c r="BC2524" s="8"/>
      <c r="BD2524" s="8"/>
      <c r="BE2524" s="8"/>
      <c r="BF2524" s="8"/>
      <c r="BG2524" s="8"/>
      <c r="BH2524" s="8"/>
      <c r="BI2524" s="8"/>
      <c r="BJ2524" s="8"/>
      <c r="BK2524" s="8"/>
      <c r="BL2524" s="8"/>
      <c r="BM2524" s="8"/>
      <c r="BN2524" s="8"/>
      <c r="BO2524" s="8"/>
      <c r="BP2524" s="8"/>
      <c r="BQ2524" s="8"/>
      <c r="BR2524" s="8"/>
      <c r="BS2524" s="8"/>
      <c r="BT2524" s="8"/>
      <c r="BU2524" s="8"/>
      <c r="BV2524" s="8"/>
      <c r="BW2524" s="8"/>
      <c r="BX2524" s="8"/>
      <c r="BY2524" s="8"/>
      <c r="BZ2524" s="8"/>
      <c r="CA2524" s="8"/>
      <c r="CB2524" s="8"/>
      <c r="CC2524" s="8"/>
      <c r="CD2524" s="8"/>
      <c r="CE2524" s="8"/>
      <c r="CF2524" s="8"/>
      <c r="CG2524" s="8"/>
      <c r="CH2524" s="8"/>
      <c r="CI2524" s="8"/>
      <c r="CJ2524" s="8"/>
      <c r="CK2524" s="8"/>
      <c r="CL2524" s="8"/>
      <c r="CM2524" s="8"/>
      <c r="CN2524" s="8"/>
      <c r="CO2524" s="8"/>
      <c r="CP2524" s="8"/>
    </row>
    <row r="2525" spans="1:94" x14ac:dyDescent="0.2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  <c r="AA2525" s="8"/>
      <c r="AB2525" s="8"/>
      <c r="AC2525" s="8"/>
      <c r="AD2525" s="8"/>
      <c r="AE2525" s="8"/>
      <c r="AF2525" s="8"/>
      <c r="AG2525" s="8"/>
      <c r="AH2525" s="8"/>
      <c r="AI2525" s="8"/>
      <c r="AJ2525" s="8"/>
      <c r="AK2525" s="8"/>
      <c r="AL2525" s="8"/>
      <c r="AM2525" s="8"/>
      <c r="AN2525" s="8"/>
      <c r="AO2525" s="8"/>
      <c r="AP2525" s="8"/>
      <c r="AQ2525" s="8"/>
      <c r="AR2525" s="8"/>
      <c r="AS2525" s="8"/>
      <c r="AT2525" s="8"/>
      <c r="AU2525" s="8"/>
      <c r="AV2525" s="8"/>
      <c r="AW2525" s="8"/>
      <c r="AX2525" s="8"/>
      <c r="AY2525" s="8"/>
      <c r="AZ2525" s="8"/>
      <c r="BA2525" s="8"/>
      <c r="BB2525" s="8"/>
      <c r="BC2525" s="8"/>
      <c r="BD2525" s="8"/>
      <c r="BE2525" s="8"/>
      <c r="BF2525" s="8"/>
      <c r="BG2525" s="8"/>
      <c r="BH2525" s="8"/>
      <c r="BI2525" s="8"/>
      <c r="BJ2525" s="8"/>
      <c r="BK2525" s="8"/>
      <c r="BL2525" s="8"/>
      <c r="BM2525" s="8"/>
      <c r="BN2525" s="8"/>
      <c r="BO2525" s="8"/>
      <c r="BP2525" s="8"/>
      <c r="BQ2525" s="8"/>
      <c r="BR2525" s="8"/>
      <c r="BS2525" s="8"/>
      <c r="BT2525" s="8"/>
      <c r="BU2525" s="8"/>
      <c r="BV2525" s="8"/>
      <c r="BW2525" s="8"/>
      <c r="BX2525" s="8"/>
      <c r="BY2525" s="8"/>
      <c r="BZ2525" s="8"/>
      <c r="CA2525" s="8"/>
      <c r="CB2525" s="8"/>
      <c r="CC2525" s="8"/>
      <c r="CD2525" s="8"/>
      <c r="CE2525" s="8"/>
      <c r="CF2525" s="8"/>
      <c r="CG2525" s="8"/>
      <c r="CH2525" s="8"/>
      <c r="CI2525" s="8"/>
      <c r="CJ2525" s="8"/>
      <c r="CK2525" s="8"/>
      <c r="CL2525" s="8"/>
      <c r="CM2525" s="8"/>
      <c r="CN2525" s="8"/>
      <c r="CO2525" s="8"/>
      <c r="CP2525" s="8"/>
    </row>
    <row r="2526" spans="1:94" x14ac:dyDescent="0.2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  <c r="AA2526" s="8"/>
      <c r="AB2526" s="8"/>
      <c r="AC2526" s="8"/>
      <c r="AD2526" s="8"/>
      <c r="AE2526" s="8"/>
      <c r="AF2526" s="8"/>
      <c r="AG2526" s="8"/>
      <c r="AH2526" s="8"/>
      <c r="AI2526" s="8"/>
      <c r="AJ2526" s="8"/>
      <c r="AK2526" s="8"/>
      <c r="AL2526" s="8"/>
      <c r="AM2526" s="8"/>
      <c r="AN2526" s="8"/>
      <c r="AO2526" s="8"/>
      <c r="AP2526" s="8"/>
      <c r="AQ2526" s="8"/>
      <c r="AR2526" s="8"/>
      <c r="AS2526" s="8"/>
      <c r="AT2526" s="8"/>
      <c r="AU2526" s="8"/>
      <c r="AV2526" s="8"/>
      <c r="AW2526" s="8"/>
      <c r="AX2526" s="8"/>
      <c r="AY2526" s="8"/>
      <c r="AZ2526" s="8"/>
      <c r="BA2526" s="8"/>
      <c r="BB2526" s="8"/>
      <c r="BC2526" s="8"/>
      <c r="BD2526" s="8"/>
      <c r="BE2526" s="8"/>
      <c r="BF2526" s="8"/>
      <c r="BG2526" s="8"/>
      <c r="BH2526" s="8"/>
      <c r="BI2526" s="8"/>
      <c r="BJ2526" s="8"/>
      <c r="BK2526" s="8"/>
      <c r="BL2526" s="8"/>
      <c r="BM2526" s="8"/>
      <c r="BN2526" s="8"/>
      <c r="BO2526" s="8"/>
      <c r="BP2526" s="8"/>
      <c r="BQ2526" s="8"/>
      <c r="BR2526" s="8"/>
      <c r="BS2526" s="8"/>
      <c r="BT2526" s="8"/>
      <c r="BU2526" s="8"/>
      <c r="BV2526" s="8"/>
      <c r="BW2526" s="8"/>
      <c r="BX2526" s="8"/>
      <c r="BY2526" s="8"/>
      <c r="BZ2526" s="8"/>
      <c r="CA2526" s="8"/>
      <c r="CB2526" s="8"/>
      <c r="CC2526" s="8"/>
      <c r="CD2526" s="8"/>
      <c r="CE2526" s="8"/>
      <c r="CF2526" s="8"/>
      <c r="CG2526" s="8"/>
      <c r="CH2526" s="8"/>
      <c r="CI2526" s="8"/>
      <c r="CJ2526" s="8"/>
      <c r="CK2526" s="8"/>
      <c r="CL2526" s="8"/>
      <c r="CM2526" s="8"/>
      <c r="CN2526" s="8"/>
      <c r="CO2526" s="8"/>
      <c r="CP2526" s="8"/>
    </row>
    <row r="2527" spans="1:94" x14ac:dyDescent="0.2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  <c r="AA2527" s="8"/>
      <c r="AB2527" s="8"/>
      <c r="AC2527" s="8"/>
      <c r="AD2527" s="8"/>
      <c r="AE2527" s="8"/>
      <c r="AF2527" s="8"/>
      <c r="AG2527" s="8"/>
      <c r="AH2527" s="8"/>
      <c r="AI2527" s="8"/>
      <c r="AJ2527" s="8"/>
      <c r="AK2527" s="8"/>
      <c r="AL2527" s="8"/>
      <c r="AM2527" s="8"/>
      <c r="AN2527" s="8"/>
      <c r="AO2527" s="8"/>
      <c r="AP2527" s="8"/>
      <c r="AQ2527" s="8"/>
      <c r="AR2527" s="8"/>
      <c r="AS2527" s="8"/>
      <c r="AT2527" s="8"/>
      <c r="AU2527" s="8"/>
      <c r="AV2527" s="8"/>
      <c r="AW2527" s="8"/>
      <c r="AX2527" s="8"/>
      <c r="AY2527" s="8"/>
      <c r="AZ2527" s="8"/>
      <c r="BA2527" s="8"/>
      <c r="BB2527" s="8"/>
      <c r="BC2527" s="8"/>
      <c r="BD2527" s="8"/>
      <c r="BE2527" s="8"/>
      <c r="BF2527" s="8"/>
      <c r="BG2527" s="8"/>
      <c r="BH2527" s="8"/>
      <c r="BI2527" s="8"/>
      <c r="BJ2527" s="8"/>
      <c r="BK2527" s="8"/>
      <c r="BL2527" s="8"/>
      <c r="BM2527" s="8"/>
      <c r="BN2527" s="8"/>
      <c r="BO2527" s="8"/>
      <c r="BP2527" s="8"/>
      <c r="BQ2527" s="8"/>
      <c r="BR2527" s="8"/>
      <c r="BS2527" s="8"/>
      <c r="BT2527" s="8"/>
      <c r="BU2527" s="8"/>
      <c r="BV2527" s="8"/>
      <c r="BW2527" s="8"/>
      <c r="BX2527" s="8"/>
      <c r="BY2527" s="8"/>
      <c r="BZ2527" s="8"/>
      <c r="CA2527" s="8"/>
      <c r="CB2527" s="8"/>
      <c r="CC2527" s="8"/>
      <c r="CD2527" s="8"/>
      <c r="CE2527" s="8"/>
      <c r="CF2527" s="8"/>
      <c r="CG2527" s="8"/>
      <c r="CH2527" s="8"/>
      <c r="CI2527" s="8"/>
      <c r="CJ2527" s="8"/>
      <c r="CK2527" s="8"/>
      <c r="CL2527" s="8"/>
      <c r="CM2527" s="8"/>
      <c r="CN2527" s="8"/>
      <c r="CO2527" s="8"/>
      <c r="CP2527" s="8"/>
    </row>
    <row r="2528" spans="1:94" x14ac:dyDescent="0.2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  <c r="AD2528" s="8"/>
      <c r="AE2528" s="8"/>
      <c r="AF2528" s="8"/>
      <c r="AG2528" s="8"/>
      <c r="AH2528" s="8"/>
      <c r="AI2528" s="8"/>
      <c r="AJ2528" s="8"/>
      <c r="AK2528" s="8"/>
      <c r="AL2528" s="8"/>
      <c r="AM2528" s="8"/>
      <c r="AN2528" s="8"/>
      <c r="AO2528" s="8"/>
      <c r="AP2528" s="8"/>
      <c r="AQ2528" s="8"/>
      <c r="AR2528" s="8"/>
      <c r="AS2528" s="8"/>
      <c r="AT2528" s="8"/>
      <c r="AU2528" s="8"/>
      <c r="AV2528" s="8"/>
      <c r="AW2528" s="8"/>
      <c r="AX2528" s="8"/>
      <c r="AY2528" s="8"/>
      <c r="AZ2528" s="8"/>
      <c r="BA2528" s="8"/>
      <c r="BB2528" s="8"/>
      <c r="BC2528" s="8"/>
      <c r="BD2528" s="8"/>
      <c r="BE2528" s="8"/>
      <c r="BF2528" s="8"/>
      <c r="BG2528" s="8"/>
      <c r="BH2528" s="8"/>
      <c r="BI2528" s="8"/>
      <c r="BJ2528" s="8"/>
      <c r="BK2528" s="8"/>
      <c r="BL2528" s="8"/>
      <c r="BM2528" s="8"/>
      <c r="BN2528" s="8"/>
      <c r="BO2528" s="8"/>
      <c r="BP2528" s="8"/>
      <c r="BQ2528" s="8"/>
      <c r="BR2528" s="8"/>
      <c r="BS2528" s="8"/>
      <c r="BT2528" s="8"/>
      <c r="BU2528" s="8"/>
      <c r="BV2528" s="8"/>
      <c r="BW2528" s="8"/>
      <c r="BX2528" s="8"/>
      <c r="BY2528" s="8"/>
      <c r="BZ2528" s="8"/>
      <c r="CA2528" s="8"/>
      <c r="CB2528" s="8"/>
      <c r="CC2528" s="8"/>
      <c r="CD2528" s="8"/>
      <c r="CE2528" s="8"/>
      <c r="CF2528" s="8"/>
      <c r="CG2528" s="8"/>
      <c r="CH2528" s="8"/>
      <c r="CI2528" s="8"/>
      <c r="CJ2528" s="8"/>
      <c r="CK2528" s="8"/>
      <c r="CL2528" s="8"/>
      <c r="CM2528" s="8"/>
      <c r="CN2528" s="8"/>
      <c r="CO2528" s="8"/>
      <c r="CP2528" s="8"/>
    </row>
    <row r="2529" spans="1:94" x14ac:dyDescent="0.2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  <c r="AD2529" s="8"/>
      <c r="AE2529" s="8"/>
      <c r="AF2529" s="8"/>
      <c r="AG2529" s="8"/>
      <c r="AH2529" s="8"/>
      <c r="AI2529" s="8"/>
      <c r="AJ2529" s="8"/>
      <c r="AK2529" s="8"/>
      <c r="AL2529" s="8"/>
      <c r="AM2529" s="8"/>
      <c r="AN2529" s="8"/>
      <c r="AO2529" s="8"/>
      <c r="AP2529" s="8"/>
      <c r="AQ2529" s="8"/>
      <c r="AR2529" s="8"/>
      <c r="AS2529" s="8"/>
      <c r="AT2529" s="8"/>
      <c r="AU2529" s="8"/>
      <c r="AV2529" s="8"/>
      <c r="AW2529" s="8"/>
      <c r="AX2529" s="8"/>
      <c r="AY2529" s="8"/>
      <c r="AZ2529" s="8"/>
      <c r="BA2529" s="8"/>
      <c r="BB2529" s="8"/>
      <c r="BC2529" s="8"/>
      <c r="BD2529" s="8"/>
      <c r="BE2529" s="8"/>
      <c r="BF2529" s="8"/>
      <c r="BG2529" s="8"/>
      <c r="BH2529" s="8"/>
      <c r="BI2529" s="8"/>
      <c r="BJ2529" s="8"/>
      <c r="BK2529" s="8"/>
      <c r="BL2529" s="8"/>
      <c r="BM2529" s="8"/>
      <c r="BN2529" s="8"/>
      <c r="BO2529" s="8"/>
      <c r="BP2529" s="8"/>
      <c r="BQ2529" s="8"/>
      <c r="BR2529" s="8"/>
      <c r="BS2529" s="8"/>
      <c r="BT2529" s="8"/>
      <c r="BU2529" s="8"/>
      <c r="BV2529" s="8"/>
      <c r="BW2529" s="8"/>
      <c r="BX2529" s="8"/>
      <c r="BY2529" s="8"/>
      <c r="BZ2529" s="8"/>
      <c r="CA2529" s="8"/>
      <c r="CB2529" s="8"/>
      <c r="CC2529" s="8"/>
      <c r="CD2529" s="8"/>
      <c r="CE2529" s="8"/>
      <c r="CF2529" s="8"/>
      <c r="CG2529" s="8"/>
      <c r="CH2529" s="8"/>
      <c r="CI2529" s="8"/>
      <c r="CJ2529" s="8"/>
      <c r="CK2529" s="8"/>
      <c r="CL2529" s="8"/>
      <c r="CM2529" s="8"/>
      <c r="CN2529" s="8"/>
      <c r="CO2529" s="8"/>
      <c r="CP2529" s="8"/>
    </row>
    <row r="2530" spans="1:94" x14ac:dyDescent="0.2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  <c r="AA2530" s="8"/>
      <c r="AB2530" s="8"/>
      <c r="AC2530" s="8"/>
      <c r="AD2530" s="8"/>
      <c r="AE2530" s="8"/>
      <c r="AF2530" s="8"/>
      <c r="AG2530" s="8"/>
      <c r="AH2530" s="8"/>
      <c r="AI2530" s="8"/>
      <c r="AJ2530" s="8"/>
      <c r="AK2530" s="8"/>
      <c r="AL2530" s="8"/>
      <c r="AM2530" s="8"/>
      <c r="AN2530" s="8"/>
      <c r="AO2530" s="8"/>
      <c r="AP2530" s="8"/>
      <c r="AQ2530" s="8"/>
      <c r="AR2530" s="8"/>
      <c r="AS2530" s="8"/>
      <c r="AT2530" s="8"/>
      <c r="AU2530" s="8"/>
      <c r="AV2530" s="8"/>
      <c r="AW2530" s="8"/>
      <c r="AX2530" s="8"/>
      <c r="AY2530" s="8"/>
      <c r="AZ2530" s="8"/>
      <c r="BA2530" s="8"/>
      <c r="BB2530" s="8"/>
      <c r="BC2530" s="8"/>
      <c r="BD2530" s="8"/>
      <c r="BE2530" s="8"/>
      <c r="BF2530" s="8"/>
      <c r="BG2530" s="8"/>
      <c r="BH2530" s="8"/>
      <c r="BI2530" s="8"/>
      <c r="BJ2530" s="8"/>
      <c r="BK2530" s="8"/>
      <c r="BL2530" s="8"/>
      <c r="BM2530" s="8"/>
      <c r="BN2530" s="8"/>
      <c r="BO2530" s="8"/>
      <c r="BP2530" s="8"/>
      <c r="BQ2530" s="8"/>
      <c r="BR2530" s="8"/>
      <c r="BS2530" s="8"/>
      <c r="BT2530" s="8"/>
      <c r="BU2530" s="8"/>
      <c r="BV2530" s="8"/>
      <c r="BW2530" s="8"/>
      <c r="BX2530" s="8"/>
      <c r="BY2530" s="8"/>
      <c r="BZ2530" s="8"/>
      <c r="CA2530" s="8"/>
      <c r="CB2530" s="8"/>
      <c r="CC2530" s="8"/>
      <c r="CD2530" s="8"/>
      <c r="CE2530" s="8"/>
      <c r="CF2530" s="8"/>
      <c r="CG2530" s="8"/>
      <c r="CH2530" s="8"/>
      <c r="CI2530" s="8"/>
      <c r="CJ2530" s="8"/>
      <c r="CK2530" s="8"/>
      <c r="CL2530" s="8"/>
      <c r="CM2530" s="8"/>
      <c r="CN2530" s="8"/>
      <c r="CO2530" s="8"/>
      <c r="CP2530" s="8"/>
    </row>
    <row r="2531" spans="1:94" x14ac:dyDescent="0.2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  <c r="AA2531" s="8"/>
      <c r="AB2531" s="8"/>
      <c r="AC2531" s="8"/>
      <c r="AD2531" s="8"/>
      <c r="AE2531" s="8"/>
      <c r="AF2531" s="8"/>
      <c r="AG2531" s="8"/>
      <c r="AH2531" s="8"/>
      <c r="AI2531" s="8"/>
      <c r="AJ2531" s="8"/>
      <c r="AK2531" s="8"/>
      <c r="AL2531" s="8"/>
      <c r="AM2531" s="8"/>
      <c r="AN2531" s="8"/>
      <c r="AO2531" s="8"/>
      <c r="AP2531" s="8"/>
      <c r="AQ2531" s="8"/>
      <c r="AR2531" s="8"/>
      <c r="AS2531" s="8"/>
      <c r="AT2531" s="8"/>
      <c r="AU2531" s="8"/>
      <c r="AV2531" s="8"/>
      <c r="AW2531" s="8"/>
      <c r="AX2531" s="8"/>
      <c r="AY2531" s="8"/>
      <c r="AZ2531" s="8"/>
      <c r="BA2531" s="8"/>
      <c r="BB2531" s="8"/>
      <c r="BC2531" s="8"/>
      <c r="BD2531" s="8"/>
      <c r="BE2531" s="8"/>
      <c r="BF2531" s="8"/>
      <c r="BG2531" s="8"/>
      <c r="BH2531" s="8"/>
      <c r="BI2531" s="8"/>
      <c r="BJ2531" s="8"/>
      <c r="BK2531" s="8"/>
      <c r="BL2531" s="8"/>
      <c r="BM2531" s="8"/>
      <c r="BN2531" s="8"/>
      <c r="BO2531" s="8"/>
      <c r="BP2531" s="8"/>
      <c r="BQ2531" s="8"/>
      <c r="BR2531" s="8"/>
      <c r="BS2531" s="8"/>
      <c r="BT2531" s="8"/>
      <c r="BU2531" s="8"/>
      <c r="BV2531" s="8"/>
      <c r="BW2531" s="8"/>
      <c r="BX2531" s="8"/>
      <c r="BY2531" s="8"/>
      <c r="BZ2531" s="8"/>
      <c r="CA2531" s="8"/>
      <c r="CB2531" s="8"/>
      <c r="CC2531" s="8"/>
      <c r="CD2531" s="8"/>
      <c r="CE2531" s="8"/>
      <c r="CF2531" s="8"/>
      <c r="CG2531" s="8"/>
      <c r="CH2531" s="8"/>
      <c r="CI2531" s="8"/>
      <c r="CJ2531" s="8"/>
      <c r="CK2531" s="8"/>
      <c r="CL2531" s="8"/>
      <c r="CM2531" s="8"/>
      <c r="CN2531" s="8"/>
      <c r="CO2531" s="8"/>
      <c r="CP2531" s="8"/>
    </row>
    <row r="2532" spans="1:94" x14ac:dyDescent="0.2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  <c r="AA2532" s="8"/>
      <c r="AB2532" s="8"/>
      <c r="AC2532" s="8"/>
      <c r="AD2532" s="8"/>
      <c r="AE2532" s="8"/>
      <c r="AF2532" s="8"/>
      <c r="AG2532" s="8"/>
      <c r="AH2532" s="8"/>
      <c r="AI2532" s="8"/>
      <c r="AJ2532" s="8"/>
      <c r="AK2532" s="8"/>
      <c r="AL2532" s="8"/>
      <c r="AM2532" s="8"/>
      <c r="AN2532" s="8"/>
      <c r="AO2532" s="8"/>
      <c r="AP2532" s="8"/>
      <c r="AQ2532" s="8"/>
      <c r="AR2532" s="8"/>
      <c r="AS2532" s="8"/>
      <c r="AT2532" s="8"/>
      <c r="AU2532" s="8"/>
      <c r="AV2532" s="8"/>
      <c r="AW2532" s="8"/>
      <c r="AX2532" s="8"/>
      <c r="AY2532" s="8"/>
      <c r="AZ2532" s="8"/>
      <c r="BA2532" s="8"/>
      <c r="BB2532" s="8"/>
      <c r="BC2532" s="8"/>
      <c r="BD2532" s="8"/>
      <c r="BE2532" s="8"/>
      <c r="BF2532" s="8"/>
      <c r="BG2532" s="8"/>
      <c r="BH2532" s="8"/>
      <c r="BI2532" s="8"/>
      <c r="BJ2532" s="8"/>
      <c r="BK2532" s="8"/>
      <c r="BL2532" s="8"/>
      <c r="BM2532" s="8"/>
      <c r="BN2532" s="8"/>
      <c r="BO2532" s="8"/>
      <c r="BP2532" s="8"/>
      <c r="BQ2532" s="8"/>
      <c r="BR2532" s="8"/>
      <c r="BS2532" s="8"/>
      <c r="BT2532" s="8"/>
      <c r="BU2532" s="8"/>
      <c r="BV2532" s="8"/>
      <c r="BW2532" s="8"/>
      <c r="BX2532" s="8"/>
      <c r="BY2532" s="8"/>
      <c r="BZ2532" s="8"/>
      <c r="CA2532" s="8"/>
      <c r="CB2532" s="8"/>
      <c r="CC2532" s="8"/>
      <c r="CD2532" s="8"/>
      <c r="CE2532" s="8"/>
      <c r="CF2532" s="8"/>
      <c r="CG2532" s="8"/>
      <c r="CH2532" s="8"/>
      <c r="CI2532" s="8"/>
      <c r="CJ2532" s="8"/>
      <c r="CK2532" s="8"/>
      <c r="CL2532" s="8"/>
      <c r="CM2532" s="8"/>
      <c r="CN2532" s="8"/>
      <c r="CO2532" s="8"/>
      <c r="CP2532" s="8"/>
    </row>
    <row r="2533" spans="1:94" x14ac:dyDescent="0.2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  <c r="AA2533" s="8"/>
      <c r="AB2533" s="8"/>
      <c r="AC2533" s="8"/>
      <c r="AD2533" s="8"/>
      <c r="AE2533" s="8"/>
      <c r="AF2533" s="8"/>
      <c r="AG2533" s="8"/>
      <c r="AH2533" s="8"/>
      <c r="AI2533" s="8"/>
      <c r="AJ2533" s="8"/>
      <c r="AK2533" s="8"/>
      <c r="AL2533" s="8"/>
      <c r="AM2533" s="8"/>
      <c r="AN2533" s="8"/>
      <c r="AO2533" s="8"/>
      <c r="AP2533" s="8"/>
      <c r="AQ2533" s="8"/>
      <c r="AR2533" s="8"/>
      <c r="AS2533" s="8"/>
      <c r="AT2533" s="8"/>
      <c r="AU2533" s="8"/>
      <c r="AV2533" s="8"/>
      <c r="AW2533" s="8"/>
      <c r="AX2533" s="8"/>
      <c r="AY2533" s="8"/>
      <c r="AZ2533" s="8"/>
      <c r="BA2533" s="8"/>
      <c r="BB2533" s="8"/>
      <c r="BC2533" s="8"/>
      <c r="BD2533" s="8"/>
      <c r="BE2533" s="8"/>
      <c r="BF2533" s="8"/>
      <c r="BG2533" s="8"/>
      <c r="BH2533" s="8"/>
      <c r="BI2533" s="8"/>
      <c r="BJ2533" s="8"/>
      <c r="BK2533" s="8"/>
      <c r="BL2533" s="8"/>
      <c r="BM2533" s="8"/>
      <c r="BN2533" s="8"/>
      <c r="BO2533" s="8"/>
      <c r="BP2533" s="8"/>
      <c r="BQ2533" s="8"/>
      <c r="BR2533" s="8"/>
      <c r="BS2533" s="8"/>
      <c r="BT2533" s="8"/>
      <c r="BU2533" s="8"/>
      <c r="BV2533" s="8"/>
      <c r="BW2533" s="8"/>
      <c r="BX2533" s="8"/>
      <c r="BY2533" s="8"/>
      <c r="BZ2533" s="8"/>
      <c r="CA2533" s="8"/>
      <c r="CB2533" s="8"/>
      <c r="CC2533" s="8"/>
      <c r="CD2533" s="8"/>
      <c r="CE2533" s="8"/>
      <c r="CF2533" s="8"/>
      <c r="CG2533" s="8"/>
      <c r="CH2533" s="8"/>
      <c r="CI2533" s="8"/>
      <c r="CJ2533" s="8"/>
      <c r="CK2533" s="8"/>
      <c r="CL2533" s="8"/>
      <c r="CM2533" s="8"/>
      <c r="CN2533" s="8"/>
      <c r="CO2533" s="8"/>
      <c r="CP2533" s="8"/>
    </row>
    <row r="2534" spans="1:94" x14ac:dyDescent="0.2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  <c r="AA2534" s="8"/>
      <c r="AB2534" s="8"/>
      <c r="AC2534" s="8"/>
      <c r="AD2534" s="8"/>
      <c r="AE2534" s="8"/>
      <c r="AF2534" s="8"/>
      <c r="AG2534" s="8"/>
      <c r="AH2534" s="8"/>
      <c r="AI2534" s="8"/>
      <c r="AJ2534" s="8"/>
      <c r="AK2534" s="8"/>
      <c r="AL2534" s="8"/>
      <c r="AM2534" s="8"/>
      <c r="AN2534" s="8"/>
      <c r="AO2534" s="8"/>
      <c r="AP2534" s="8"/>
      <c r="AQ2534" s="8"/>
      <c r="AR2534" s="8"/>
      <c r="AS2534" s="8"/>
      <c r="AT2534" s="8"/>
      <c r="AU2534" s="8"/>
      <c r="AV2534" s="8"/>
      <c r="AW2534" s="8"/>
      <c r="AX2534" s="8"/>
      <c r="AY2534" s="8"/>
      <c r="AZ2534" s="8"/>
      <c r="BA2534" s="8"/>
      <c r="BB2534" s="8"/>
      <c r="BC2534" s="8"/>
      <c r="BD2534" s="8"/>
      <c r="BE2534" s="8"/>
      <c r="BF2534" s="8"/>
      <c r="BG2534" s="8"/>
      <c r="BH2534" s="8"/>
      <c r="BI2534" s="8"/>
      <c r="BJ2534" s="8"/>
      <c r="BK2534" s="8"/>
      <c r="BL2534" s="8"/>
      <c r="BM2534" s="8"/>
      <c r="BN2534" s="8"/>
      <c r="BO2534" s="8"/>
      <c r="BP2534" s="8"/>
      <c r="BQ2534" s="8"/>
      <c r="BR2534" s="8"/>
      <c r="BS2534" s="8"/>
      <c r="BT2534" s="8"/>
      <c r="BU2534" s="8"/>
      <c r="BV2534" s="8"/>
      <c r="BW2534" s="8"/>
      <c r="BX2534" s="8"/>
      <c r="BY2534" s="8"/>
      <c r="BZ2534" s="8"/>
      <c r="CA2534" s="8"/>
      <c r="CB2534" s="8"/>
      <c r="CC2534" s="8"/>
      <c r="CD2534" s="8"/>
      <c r="CE2534" s="8"/>
      <c r="CF2534" s="8"/>
      <c r="CG2534" s="8"/>
      <c r="CH2534" s="8"/>
      <c r="CI2534" s="8"/>
      <c r="CJ2534" s="8"/>
      <c r="CK2534" s="8"/>
      <c r="CL2534" s="8"/>
      <c r="CM2534" s="8"/>
      <c r="CN2534" s="8"/>
      <c r="CO2534" s="8"/>
      <c r="CP2534" s="8"/>
    </row>
    <row r="2535" spans="1:94" x14ac:dyDescent="0.2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  <c r="AA2535" s="8"/>
      <c r="AB2535" s="8"/>
      <c r="AC2535" s="8"/>
      <c r="AD2535" s="8"/>
      <c r="AE2535" s="8"/>
      <c r="AF2535" s="8"/>
      <c r="AG2535" s="8"/>
      <c r="AH2535" s="8"/>
      <c r="AI2535" s="8"/>
      <c r="AJ2535" s="8"/>
      <c r="AK2535" s="8"/>
      <c r="AL2535" s="8"/>
      <c r="AM2535" s="8"/>
      <c r="AN2535" s="8"/>
      <c r="AO2535" s="8"/>
      <c r="AP2535" s="8"/>
      <c r="AQ2535" s="8"/>
      <c r="AR2535" s="8"/>
      <c r="AS2535" s="8"/>
      <c r="AT2535" s="8"/>
      <c r="AU2535" s="8"/>
      <c r="AV2535" s="8"/>
      <c r="AW2535" s="8"/>
      <c r="AX2535" s="8"/>
      <c r="AY2535" s="8"/>
      <c r="AZ2535" s="8"/>
      <c r="BA2535" s="8"/>
      <c r="BB2535" s="8"/>
      <c r="BC2535" s="8"/>
      <c r="BD2535" s="8"/>
      <c r="BE2535" s="8"/>
      <c r="BF2535" s="8"/>
      <c r="BG2535" s="8"/>
      <c r="BH2535" s="8"/>
      <c r="BI2535" s="8"/>
      <c r="BJ2535" s="8"/>
      <c r="BK2535" s="8"/>
      <c r="BL2535" s="8"/>
      <c r="BM2535" s="8"/>
      <c r="BN2535" s="8"/>
      <c r="BO2535" s="8"/>
      <c r="BP2535" s="8"/>
      <c r="BQ2535" s="8"/>
      <c r="BR2535" s="8"/>
      <c r="BS2535" s="8"/>
      <c r="BT2535" s="8"/>
      <c r="BU2535" s="8"/>
      <c r="BV2535" s="8"/>
      <c r="BW2535" s="8"/>
      <c r="BX2535" s="8"/>
      <c r="BY2535" s="8"/>
      <c r="BZ2535" s="8"/>
      <c r="CA2535" s="8"/>
      <c r="CB2535" s="8"/>
      <c r="CC2535" s="8"/>
      <c r="CD2535" s="8"/>
      <c r="CE2535" s="8"/>
      <c r="CF2535" s="8"/>
      <c r="CG2535" s="8"/>
      <c r="CH2535" s="8"/>
      <c r="CI2535" s="8"/>
      <c r="CJ2535" s="8"/>
      <c r="CK2535" s="8"/>
      <c r="CL2535" s="8"/>
      <c r="CM2535" s="8"/>
      <c r="CN2535" s="8"/>
      <c r="CO2535" s="8"/>
      <c r="CP2535" s="8"/>
    </row>
    <row r="2536" spans="1:94" x14ac:dyDescent="0.2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  <c r="AA2536" s="8"/>
      <c r="AB2536" s="8"/>
      <c r="AC2536" s="8"/>
      <c r="AD2536" s="8"/>
      <c r="AE2536" s="8"/>
      <c r="AF2536" s="8"/>
      <c r="AG2536" s="8"/>
      <c r="AH2536" s="8"/>
      <c r="AI2536" s="8"/>
      <c r="AJ2536" s="8"/>
      <c r="AK2536" s="8"/>
      <c r="AL2536" s="8"/>
      <c r="AM2536" s="8"/>
      <c r="AN2536" s="8"/>
      <c r="AO2536" s="8"/>
      <c r="AP2536" s="8"/>
      <c r="AQ2536" s="8"/>
      <c r="AR2536" s="8"/>
      <c r="AS2536" s="8"/>
      <c r="AT2536" s="8"/>
      <c r="AU2536" s="8"/>
      <c r="AV2536" s="8"/>
      <c r="AW2536" s="8"/>
      <c r="AX2536" s="8"/>
      <c r="AY2536" s="8"/>
      <c r="AZ2536" s="8"/>
      <c r="BA2536" s="8"/>
      <c r="BB2536" s="8"/>
      <c r="BC2536" s="8"/>
      <c r="BD2536" s="8"/>
      <c r="BE2536" s="8"/>
      <c r="BF2536" s="8"/>
      <c r="BG2536" s="8"/>
      <c r="BH2536" s="8"/>
      <c r="BI2536" s="8"/>
      <c r="BJ2536" s="8"/>
      <c r="BK2536" s="8"/>
      <c r="BL2536" s="8"/>
      <c r="BM2536" s="8"/>
      <c r="BN2536" s="8"/>
      <c r="BO2536" s="8"/>
      <c r="BP2536" s="8"/>
      <c r="BQ2536" s="8"/>
      <c r="BR2536" s="8"/>
      <c r="BS2536" s="8"/>
      <c r="BT2536" s="8"/>
      <c r="BU2536" s="8"/>
      <c r="BV2536" s="8"/>
      <c r="BW2536" s="8"/>
      <c r="BX2536" s="8"/>
      <c r="BY2536" s="8"/>
      <c r="BZ2536" s="8"/>
      <c r="CA2536" s="8"/>
      <c r="CB2536" s="8"/>
      <c r="CC2536" s="8"/>
      <c r="CD2536" s="8"/>
      <c r="CE2536" s="8"/>
      <c r="CF2536" s="8"/>
      <c r="CG2536" s="8"/>
      <c r="CH2536" s="8"/>
      <c r="CI2536" s="8"/>
      <c r="CJ2536" s="8"/>
      <c r="CK2536" s="8"/>
      <c r="CL2536" s="8"/>
      <c r="CM2536" s="8"/>
      <c r="CN2536" s="8"/>
      <c r="CO2536" s="8"/>
      <c r="CP2536" s="8"/>
    </row>
    <row r="2537" spans="1:94" x14ac:dyDescent="0.2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  <c r="AA2537" s="8"/>
      <c r="AB2537" s="8"/>
      <c r="AC2537" s="8"/>
      <c r="AD2537" s="8"/>
      <c r="AE2537" s="8"/>
      <c r="AF2537" s="8"/>
      <c r="AG2537" s="8"/>
      <c r="AH2537" s="8"/>
      <c r="AI2537" s="8"/>
      <c r="AJ2537" s="8"/>
      <c r="AK2537" s="8"/>
      <c r="AL2537" s="8"/>
      <c r="AM2537" s="8"/>
      <c r="AN2537" s="8"/>
      <c r="AO2537" s="8"/>
      <c r="AP2537" s="8"/>
      <c r="AQ2537" s="8"/>
      <c r="AR2537" s="8"/>
      <c r="AS2537" s="8"/>
      <c r="AT2537" s="8"/>
      <c r="AU2537" s="8"/>
      <c r="AV2537" s="8"/>
      <c r="AW2537" s="8"/>
      <c r="AX2537" s="8"/>
      <c r="AY2537" s="8"/>
      <c r="AZ2537" s="8"/>
      <c r="BA2537" s="8"/>
      <c r="BB2537" s="8"/>
      <c r="BC2537" s="8"/>
      <c r="BD2537" s="8"/>
      <c r="BE2537" s="8"/>
      <c r="BF2537" s="8"/>
      <c r="BG2537" s="8"/>
      <c r="BH2537" s="8"/>
      <c r="BI2537" s="8"/>
      <c r="BJ2537" s="8"/>
      <c r="BK2537" s="8"/>
      <c r="BL2537" s="8"/>
      <c r="BM2537" s="8"/>
      <c r="BN2537" s="8"/>
      <c r="BO2537" s="8"/>
      <c r="BP2537" s="8"/>
      <c r="BQ2537" s="8"/>
      <c r="BR2537" s="8"/>
      <c r="BS2537" s="8"/>
      <c r="BT2537" s="8"/>
      <c r="BU2537" s="8"/>
      <c r="BV2537" s="8"/>
      <c r="BW2537" s="8"/>
      <c r="BX2537" s="8"/>
      <c r="BY2537" s="8"/>
      <c r="BZ2537" s="8"/>
      <c r="CA2537" s="8"/>
      <c r="CB2537" s="8"/>
      <c r="CC2537" s="8"/>
      <c r="CD2537" s="8"/>
      <c r="CE2537" s="8"/>
      <c r="CF2537" s="8"/>
      <c r="CG2537" s="8"/>
      <c r="CH2537" s="8"/>
      <c r="CI2537" s="8"/>
      <c r="CJ2537" s="8"/>
      <c r="CK2537" s="8"/>
      <c r="CL2537" s="8"/>
      <c r="CM2537" s="8"/>
      <c r="CN2537" s="8"/>
      <c r="CO2537" s="8"/>
      <c r="CP2537" s="8"/>
    </row>
    <row r="2538" spans="1:94" x14ac:dyDescent="0.2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  <c r="AA2538" s="8"/>
      <c r="AB2538" s="8"/>
      <c r="AC2538" s="8"/>
      <c r="AD2538" s="8"/>
      <c r="AE2538" s="8"/>
      <c r="AF2538" s="8"/>
      <c r="AG2538" s="8"/>
      <c r="AH2538" s="8"/>
      <c r="AI2538" s="8"/>
      <c r="AJ2538" s="8"/>
      <c r="AK2538" s="8"/>
      <c r="AL2538" s="8"/>
      <c r="AM2538" s="8"/>
      <c r="AN2538" s="8"/>
      <c r="AO2538" s="8"/>
      <c r="AP2538" s="8"/>
      <c r="AQ2538" s="8"/>
      <c r="AR2538" s="8"/>
      <c r="AS2538" s="8"/>
      <c r="AT2538" s="8"/>
      <c r="AU2538" s="8"/>
      <c r="AV2538" s="8"/>
      <c r="AW2538" s="8"/>
      <c r="AX2538" s="8"/>
      <c r="AY2538" s="8"/>
      <c r="AZ2538" s="8"/>
      <c r="BA2538" s="8"/>
      <c r="BB2538" s="8"/>
      <c r="BC2538" s="8"/>
      <c r="BD2538" s="8"/>
      <c r="BE2538" s="8"/>
      <c r="BF2538" s="8"/>
      <c r="BG2538" s="8"/>
      <c r="BH2538" s="8"/>
      <c r="BI2538" s="8"/>
      <c r="BJ2538" s="8"/>
      <c r="BK2538" s="8"/>
      <c r="BL2538" s="8"/>
      <c r="BM2538" s="8"/>
      <c r="BN2538" s="8"/>
      <c r="BO2538" s="8"/>
      <c r="BP2538" s="8"/>
      <c r="BQ2538" s="8"/>
      <c r="BR2538" s="8"/>
      <c r="BS2538" s="8"/>
      <c r="BT2538" s="8"/>
      <c r="BU2538" s="8"/>
      <c r="BV2538" s="8"/>
      <c r="BW2538" s="8"/>
      <c r="BX2538" s="8"/>
      <c r="BY2538" s="8"/>
      <c r="BZ2538" s="8"/>
      <c r="CA2538" s="8"/>
      <c r="CB2538" s="8"/>
      <c r="CC2538" s="8"/>
      <c r="CD2538" s="8"/>
      <c r="CE2538" s="8"/>
      <c r="CF2538" s="8"/>
      <c r="CG2538" s="8"/>
      <c r="CH2538" s="8"/>
      <c r="CI2538" s="8"/>
      <c r="CJ2538" s="8"/>
      <c r="CK2538" s="8"/>
      <c r="CL2538" s="8"/>
      <c r="CM2538" s="8"/>
      <c r="CN2538" s="8"/>
      <c r="CO2538" s="8"/>
      <c r="CP2538" s="8"/>
    </row>
    <row r="2539" spans="1:94" x14ac:dyDescent="0.2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  <c r="AA2539" s="8"/>
      <c r="AB2539" s="8"/>
      <c r="AC2539" s="8"/>
      <c r="AD2539" s="8"/>
      <c r="AE2539" s="8"/>
      <c r="AF2539" s="8"/>
      <c r="AG2539" s="8"/>
      <c r="AH2539" s="8"/>
      <c r="AI2539" s="8"/>
      <c r="AJ2539" s="8"/>
      <c r="AK2539" s="8"/>
      <c r="AL2539" s="8"/>
      <c r="AM2539" s="8"/>
      <c r="AN2539" s="8"/>
      <c r="AO2539" s="8"/>
      <c r="AP2539" s="8"/>
      <c r="AQ2539" s="8"/>
      <c r="AR2539" s="8"/>
      <c r="AS2539" s="8"/>
      <c r="AT2539" s="8"/>
      <c r="AU2539" s="8"/>
      <c r="AV2539" s="8"/>
      <c r="AW2539" s="8"/>
      <c r="AX2539" s="8"/>
      <c r="AY2539" s="8"/>
      <c r="AZ2539" s="8"/>
      <c r="BA2539" s="8"/>
      <c r="BB2539" s="8"/>
      <c r="BC2539" s="8"/>
      <c r="BD2539" s="8"/>
      <c r="BE2539" s="8"/>
      <c r="BF2539" s="8"/>
      <c r="BG2539" s="8"/>
      <c r="BH2539" s="8"/>
      <c r="BI2539" s="8"/>
      <c r="BJ2539" s="8"/>
      <c r="BK2539" s="8"/>
      <c r="BL2539" s="8"/>
      <c r="BM2539" s="8"/>
      <c r="BN2539" s="8"/>
      <c r="BO2539" s="8"/>
      <c r="BP2539" s="8"/>
      <c r="BQ2539" s="8"/>
      <c r="BR2539" s="8"/>
      <c r="BS2539" s="8"/>
      <c r="BT2539" s="8"/>
      <c r="BU2539" s="8"/>
      <c r="BV2539" s="8"/>
      <c r="BW2539" s="8"/>
      <c r="BX2539" s="8"/>
      <c r="BY2539" s="8"/>
      <c r="BZ2539" s="8"/>
      <c r="CA2539" s="8"/>
      <c r="CB2539" s="8"/>
      <c r="CC2539" s="8"/>
      <c r="CD2539" s="8"/>
      <c r="CE2539" s="8"/>
      <c r="CF2539" s="8"/>
      <c r="CG2539" s="8"/>
      <c r="CH2539" s="8"/>
      <c r="CI2539" s="8"/>
      <c r="CJ2539" s="8"/>
      <c r="CK2539" s="8"/>
      <c r="CL2539" s="8"/>
      <c r="CM2539" s="8"/>
      <c r="CN2539" s="8"/>
      <c r="CO2539" s="8"/>
      <c r="CP2539" s="8"/>
    </row>
    <row r="2540" spans="1:94" x14ac:dyDescent="0.2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  <c r="AA2540" s="8"/>
      <c r="AB2540" s="8"/>
      <c r="AC2540" s="8"/>
      <c r="AD2540" s="8"/>
      <c r="AE2540" s="8"/>
      <c r="AF2540" s="8"/>
      <c r="AG2540" s="8"/>
      <c r="AH2540" s="8"/>
      <c r="AI2540" s="8"/>
      <c r="AJ2540" s="8"/>
      <c r="AK2540" s="8"/>
      <c r="AL2540" s="8"/>
      <c r="AM2540" s="8"/>
      <c r="AN2540" s="8"/>
      <c r="AO2540" s="8"/>
      <c r="AP2540" s="8"/>
      <c r="AQ2540" s="8"/>
      <c r="AR2540" s="8"/>
      <c r="AS2540" s="8"/>
      <c r="AT2540" s="8"/>
      <c r="AU2540" s="8"/>
      <c r="AV2540" s="8"/>
      <c r="AW2540" s="8"/>
      <c r="AX2540" s="8"/>
      <c r="AY2540" s="8"/>
      <c r="AZ2540" s="8"/>
      <c r="BA2540" s="8"/>
      <c r="BB2540" s="8"/>
      <c r="BC2540" s="8"/>
      <c r="BD2540" s="8"/>
      <c r="BE2540" s="8"/>
      <c r="BF2540" s="8"/>
      <c r="BG2540" s="8"/>
      <c r="BH2540" s="8"/>
      <c r="BI2540" s="8"/>
      <c r="BJ2540" s="8"/>
      <c r="BK2540" s="8"/>
      <c r="BL2540" s="8"/>
      <c r="BM2540" s="8"/>
      <c r="BN2540" s="8"/>
      <c r="BO2540" s="8"/>
      <c r="BP2540" s="8"/>
      <c r="BQ2540" s="8"/>
      <c r="BR2540" s="8"/>
      <c r="BS2540" s="8"/>
      <c r="BT2540" s="8"/>
      <c r="BU2540" s="8"/>
      <c r="BV2540" s="8"/>
      <c r="BW2540" s="8"/>
      <c r="BX2540" s="8"/>
      <c r="BY2540" s="8"/>
      <c r="BZ2540" s="8"/>
      <c r="CA2540" s="8"/>
      <c r="CB2540" s="8"/>
      <c r="CC2540" s="8"/>
      <c r="CD2540" s="8"/>
      <c r="CE2540" s="8"/>
      <c r="CF2540" s="8"/>
      <c r="CG2540" s="8"/>
      <c r="CH2540" s="8"/>
      <c r="CI2540" s="8"/>
      <c r="CJ2540" s="8"/>
      <c r="CK2540" s="8"/>
      <c r="CL2540" s="8"/>
      <c r="CM2540" s="8"/>
      <c r="CN2540" s="8"/>
      <c r="CO2540" s="8"/>
      <c r="CP2540" s="8"/>
    </row>
    <row r="2541" spans="1:94" x14ac:dyDescent="0.2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  <c r="AA2541" s="8"/>
      <c r="AB2541" s="8"/>
      <c r="AC2541" s="8"/>
      <c r="AD2541" s="8"/>
      <c r="AE2541" s="8"/>
      <c r="AF2541" s="8"/>
      <c r="AG2541" s="8"/>
      <c r="AH2541" s="8"/>
      <c r="AI2541" s="8"/>
      <c r="AJ2541" s="8"/>
      <c r="AK2541" s="8"/>
      <c r="AL2541" s="8"/>
      <c r="AM2541" s="8"/>
      <c r="AN2541" s="8"/>
      <c r="AO2541" s="8"/>
      <c r="AP2541" s="8"/>
      <c r="AQ2541" s="8"/>
      <c r="AR2541" s="8"/>
      <c r="AS2541" s="8"/>
      <c r="AT2541" s="8"/>
      <c r="AU2541" s="8"/>
      <c r="AV2541" s="8"/>
      <c r="AW2541" s="8"/>
      <c r="AX2541" s="8"/>
      <c r="AY2541" s="8"/>
      <c r="AZ2541" s="8"/>
      <c r="BA2541" s="8"/>
      <c r="BB2541" s="8"/>
      <c r="BC2541" s="8"/>
      <c r="BD2541" s="8"/>
      <c r="BE2541" s="8"/>
      <c r="BF2541" s="8"/>
      <c r="BG2541" s="8"/>
      <c r="BH2541" s="8"/>
      <c r="BI2541" s="8"/>
      <c r="BJ2541" s="8"/>
      <c r="BK2541" s="8"/>
      <c r="BL2541" s="8"/>
      <c r="BM2541" s="8"/>
      <c r="BN2541" s="8"/>
      <c r="BO2541" s="8"/>
      <c r="BP2541" s="8"/>
      <c r="BQ2541" s="8"/>
      <c r="BR2541" s="8"/>
      <c r="BS2541" s="8"/>
      <c r="BT2541" s="8"/>
      <c r="BU2541" s="8"/>
      <c r="BV2541" s="8"/>
      <c r="BW2541" s="8"/>
      <c r="BX2541" s="8"/>
      <c r="BY2541" s="8"/>
      <c r="BZ2541" s="8"/>
      <c r="CA2541" s="8"/>
      <c r="CB2541" s="8"/>
      <c r="CC2541" s="8"/>
      <c r="CD2541" s="8"/>
      <c r="CE2541" s="8"/>
      <c r="CF2541" s="8"/>
      <c r="CG2541" s="8"/>
      <c r="CH2541" s="8"/>
      <c r="CI2541" s="8"/>
      <c r="CJ2541" s="8"/>
      <c r="CK2541" s="8"/>
      <c r="CL2541" s="8"/>
      <c r="CM2541" s="8"/>
      <c r="CN2541" s="8"/>
      <c r="CO2541" s="8"/>
      <c r="CP2541" s="8"/>
    </row>
    <row r="2542" spans="1:94" x14ac:dyDescent="0.2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  <c r="AD2542" s="8"/>
      <c r="AE2542" s="8"/>
      <c r="AF2542" s="8"/>
      <c r="AG2542" s="8"/>
      <c r="AH2542" s="8"/>
      <c r="AI2542" s="8"/>
      <c r="AJ2542" s="8"/>
      <c r="AK2542" s="8"/>
      <c r="AL2542" s="8"/>
      <c r="AM2542" s="8"/>
      <c r="AN2542" s="8"/>
      <c r="AO2542" s="8"/>
      <c r="AP2542" s="8"/>
      <c r="AQ2542" s="8"/>
      <c r="AR2542" s="8"/>
      <c r="AS2542" s="8"/>
      <c r="AT2542" s="8"/>
      <c r="AU2542" s="8"/>
      <c r="AV2542" s="8"/>
      <c r="AW2542" s="8"/>
      <c r="AX2542" s="8"/>
      <c r="AY2542" s="8"/>
      <c r="AZ2542" s="8"/>
      <c r="BA2542" s="8"/>
      <c r="BB2542" s="8"/>
      <c r="BC2542" s="8"/>
      <c r="BD2542" s="8"/>
      <c r="BE2542" s="8"/>
      <c r="BF2542" s="8"/>
      <c r="BG2542" s="8"/>
      <c r="BH2542" s="8"/>
      <c r="BI2542" s="8"/>
      <c r="BJ2542" s="8"/>
      <c r="BK2542" s="8"/>
      <c r="BL2542" s="8"/>
      <c r="BM2542" s="8"/>
      <c r="BN2542" s="8"/>
      <c r="BO2542" s="8"/>
      <c r="BP2542" s="8"/>
      <c r="BQ2542" s="8"/>
      <c r="BR2542" s="8"/>
      <c r="BS2542" s="8"/>
      <c r="BT2542" s="8"/>
      <c r="BU2542" s="8"/>
      <c r="BV2542" s="8"/>
      <c r="BW2542" s="8"/>
      <c r="BX2542" s="8"/>
      <c r="BY2542" s="8"/>
      <c r="BZ2542" s="8"/>
      <c r="CA2542" s="8"/>
      <c r="CB2542" s="8"/>
      <c r="CC2542" s="8"/>
      <c r="CD2542" s="8"/>
      <c r="CE2542" s="8"/>
      <c r="CF2542" s="8"/>
      <c r="CG2542" s="8"/>
      <c r="CH2542" s="8"/>
      <c r="CI2542" s="8"/>
      <c r="CJ2542" s="8"/>
      <c r="CK2542" s="8"/>
      <c r="CL2542" s="8"/>
      <c r="CM2542" s="8"/>
      <c r="CN2542" s="8"/>
      <c r="CO2542" s="8"/>
      <c r="CP2542" s="8"/>
    </row>
    <row r="2543" spans="1:94" x14ac:dyDescent="0.2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  <c r="AA2543" s="8"/>
      <c r="AB2543" s="8"/>
      <c r="AC2543" s="8"/>
      <c r="AD2543" s="8"/>
      <c r="AE2543" s="8"/>
      <c r="AF2543" s="8"/>
      <c r="AG2543" s="8"/>
      <c r="AH2543" s="8"/>
      <c r="AI2543" s="8"/>
      <c r="AJ2543" s="8"/>
      <c r="AK2543" s="8"/>
      <c r="AL2543" s="8"/>
      <c r="AM2543" s="8"/>
      <c r="AN2543" s="8"/>
      <c r="AO2543" s="8"/>
      <c r="AP2543" s="8"/>
      <c r="AQ2543" s="8"/>
      <c r="AR2543" s="8"/>
      <c r="AS2543" s="8"/>
      <c r="AT2543" s="8"/>
      <c r="AU2543" s="8"/>
      <c r="AV2543" s="8"/>
      <c r="AW2543" s="8"/>
      <c r="AX2543" s="8"/>
      <c r="AY2543" s="8"/>
      <c r="AZ2543" s="8"/>
      <c r="BA2543" s="8"/>
      <c r="BB2543" s="8"/>
      <c r="BC2543" s="8"/>
      <c r="BD2543" s="8"/>
      <c r="BE2543" s="8"/>
      <c r="BF2543" s="8"/>
      <c r="BG2543" s="8"/>
      <c r="BH2543" s="8"/>
      <c r="BI2543" s="8"/>
      <c r="BJ2543" s="8"/>
      <c r="BK2543" s="8"/>
      <c r="BL2543" s="8"/>
      <c r="BM2543" s="8"/>
      <c r="BN2543" s="8"/>
      <c r="BO2543" s="8"/>
      <c r="BP2543" s="8"/>
      <c r="BQ2543" s="8"/>
      <c r="BR2543" s="8"/>
      <c r="BS2543" s="8"/>
      <c r="BT2543" s="8"/>
      <c r="BU2543" s="8"/>
      <c r="BV2543" s="8"/>
      <c r="BW2543" s="8"/>
      <c r="BX2543" s="8"/>
      <c r="BY2543" s="8"/>
      <c r="BZ2543" s="8"/>
      <c r="CA2543" s="8"/>
      <c r="CB2543" s="8"/>
      <c r="CC2543" s="8"/>
      <c r="CD2543" s="8"/>
      <c r="CE2543" s="8"/>
      <c r="CF2543" s="8"/>
      <c r="CG2543" s="8"/>
      <c r="CH2543" s="8"/>
      <c r="CI2543" s="8"/>
      <c r="CJ2543" s="8"/>
      <c r="CK2543" s="8"/>
      <c r="CL2543" s="8"/>
      <c r="CM2543" s="8"/>
      <c r="CN2543" s="8"/>
      <c r="CO2543" s="8"/>
      <c r="CP2543" s="8"/>
    </row>
    <row r="2544" spans="1:94" x14ac:dyDescent="0.2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  <c r="AA2544" s="8"/>
      <c r="AB2544" s="8"/>
      <c r="AC2544" s="8"/>
      <c r="AD2544" s="8"/>
      <c r="AE2544" s="8"/>
      <c r="AF2544" s="8"/>
      <c r="AG2544" s="8"/>
      <c r="AH2544" s="8"/>
      <c r="AI2544" s="8"/>
      <c r="AJ2544" s="8"/>
      <c r="AK2544" s="8"/>
      <c r="AL2544" s="8"/>
      <c r="AM2544" s="8"/>
      <c r="AN2544" s="8"/>
      <c r="AO2544" s="8"/>
      <c r="AP2544" s="8"/>
      <c r="AQ2544" s="8"/>
      <c r="AR2544" s="8"/>
      <c r="AS2544" s="8"/>
      <c r="AT2544" s="8"/>
      <c r="AU2544" s="8"/>
      <c r="AV2544" s="8"/>
      <c r="AW2544" s="8"/>
      <c r="AX2544" s="8"/>
      <c r="AY2544" s="8"/>
      <c r="AZ2544" s="8"/>
      <c r="BA2544" s="8"/>
      <c r="BB2544" s="8"/>
      <c r="BC2544" s="8"/>
      <c r="BD2544" s="8"/>
      <c r="BE2544" s="8"/>
      <c r="BF2544" s="8"/>
      <c r="BG2544" s="8"/>
      <c r="BH2544" s="8"/>
      <c r="BI2544" s="8"/>
      <c r="BJ2544" s="8"/>
      <c r="BK2544" s="8"/>
      <c r="BL2544" s="8"/>
      <c r="BM2544" s="8"/>
      <c r="BN2544" s="8"/>
      <c r="BO2544" s="8"/>
      <c r="BP2544" s="8"/>
      <c r="BQ2544" s="8"/>
      <c r="BR2544" s="8"/>
      <c r="BS2544" s="8"/>
      <c r="BT2544" s="8"/>
      <c r="BU2544" s="8"/>
      <c r="BV2544" s="8"/>
      <c r="BW2544" s="8"/>
      <c r="BX2544" s="8"/>
      <c r="BY2544" s="8"/>
      <c r="BZ2544" s="8"/>
      <c r="CA2544" s="8"/>
      <c r="CB2544" s="8"/>
      <c r="CC2544" s="8"/>
      <c r="CD2544" s="8"/>
      <c r="CE2544" s="8"/>
      <c r="CF2544" s="8"/>
      <c r="CG2544" s="8"/>
      <c r="CH2544" s="8"/>
      <c r="CI2544" s="8"/>
      <c r="CJ2544" s="8"/>
      <c r="CK2544" s="8"/>
      <c r="CL2544" s="8"/>
      <c r="CM2544" s="8"/>
      <c r="CN2544" s="8"/>
      <c r="CO2544" s="8"/>
      <c r="CP2544" s="8"/>
    </row>
    <row r="2545" spans="1:94" x14ac:dyDescent="0.2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  <c r="AD2545" s="8"/>
      <c r="AE2545" s="8"/>
      <c r="AF2545" s="8"/>
      <c r="AG2545" s="8"/>
      <c r="AH2545" s="8"/>
      <c r="AI2545" s="8"/>
      <c r="AJ2545" s="8"/>
      <c r="AK2545" s="8"/>
      <c r="AL2545" s="8"/>
      <c r="AM2545" s="8"/>
      <c r="AN2545" s="8"/>
      <c r="AO2545" s="8"/>
      <c r="AP2545" s="8"/>
      <c r="AQ2545" s="8"/>
      <c r="AR2545" s="8"/>
      <c r="AS2545" s="8"/>
      <c r="AT2545" s="8"/>
      <c r="AU2545" s="8"/>
      <c r="AV2545" s="8"/>
      <c r="AW2545" s="8"/>
      <c r="AX2545" s="8"/>
      <c r="AY2545" s="8"/>
      <c r="AZ2545" s="8"/>
      <c r="BA2545" s="8"/>
      <c r="BB2545" s="8"/>
      <c r="BC2545" s="8"/>
      <c r="BD2545" s="8"/>
      <c r="BE2545" s="8"/>
      <c r="BF2545" s="8"/>
      <c r="BG2545" s="8"/>
      <c r="BH2545" s="8"/>
      <c r="BI2545" s="8"/>
      <c r="BJ2545" s="8"/>
      <c r="BK2545" s="8"/>
      <c r="BL2545" s="8"/>
      <c r="BM2545" s="8"/>
      <c r="BN2545" s="8"/>
      <c r="BO2545" s="8"/>
      <c r="BP2545" s="8"/>
      <c r="BQ2545" s="8"/>
      <c r="BR2545" s="8"/>
      <c r="BS2545" s="8"/>
      <c r="BT2545" s="8"/>
      <c r="BU2545" s="8"/>
      <c r="BV2545" s="8"/>
      <c r="BW2545" s="8"/>
      <c r="BX2545" s="8"/>
      <c r="BY2545" s="8"/>
      <c r="BZ2545" s="8"/>
      <c r="CA2545" s="8"/>
      <c r="CB2545" s="8"/>
      <c r="CC2545" s="8"/>
      <c r="CD2545" s="8"/>
      <c r="CE2545" s="8"/>
      <c r="CF2545" s="8"/>
      <c r="CG2545" s="8"/>
      <c r="CH2545" s="8"/>
      <c r="CI2545" s="8"/>
      <c r="CJ2545" s="8"/>
      <c r="CK2545" s="8"/>
      <c r="CL2545" s="8"/>
      <c r="CM2545" s="8"/>
      <c r="CN2545" s="8"/>
      <c r="CO2545" s="8"/>
      <c r="CP2545" s="8"/>
    </row>
    <row r="2546" spans="1:94" x14ac:dyDescent="0.2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  <c r="AD2546" s="8"/>
      <c r="AE2546" s="8"/>
      <c r="AF2546" s="8"/>
      <c r="AG2546" s="8"/>
      <c r="AH2546" s="8"/>
      <c r="AI2546" s="8"/>
      <c r="AJ2546" s="8"/>
      <c r="AK2546" s="8"/>
      <c r="AL2546" s="8"/>
      <c r="AM2546" s="8"/>
      <c r="AN2546" s="8"/>
      <c r="AO2546" s="8"/>
      <c r="AP2546" s="8"/>
      <c r="AQ2546" s="8"/>
      <c r="AR2546" s="8"/>
      <c r="AS2546" s="8"/>
      <c r="AT2546" s="8"/>
      <c r="AU2546" s="8"/>
      <c r="AV2546" s="8"/>
      <c r="AW2546" s="8"/>
      <c r="AX2546" s="8"/>
      <c r="AY2546" s="8"/>
      <c r="AZ2546" s="8"/>
      <c r="BA2546" s="8"/>
      <c r="BB2546" s="8"/>
      <c r="BC2546" s="8"/>
      <c r="BD2546" s="8"/>
      <c r="BE2546" s="8"/>
      <c r="BF2546" s="8"/>
      <c r="BG2546" s="8"/>
      <c r="BH2546" s="8"/>
      <c r="BI2546" s="8"/>
      <c r="BJ2546" s="8"/>
      <c r="BK2546" s="8"/>
      <c r="BL2546" s="8"/>
      <c r="BM2546" s="8"/>
      <c r="BN2546" s="8"/>
      <c r="BO2546" s="8"/>
      <c r="BP2546" s="8"/>
      <c r="BQ2546" s="8"/>
      <c r="BR2546" s="8"/>
      <c r="BS2546" s="8"/>
      <c r="BT2546" s="8"/>
      <c r="BU2546" s="8"/>
      <c r="BV2546" s="8"/>
      <c r="BW2546" s="8"/>
      <c r="BX2546" s="8"/>
      <c r="BY2546" s="8"/>
      <c r="BZ2546" s="8"/>
      <c r="CA2546" s="8"/>
      <c r="CB2546" s="8"/>
      <c r="CC2546" s="8"/>
      <c r="CD2546" s="8"/>
      <c r="CE2546" s="8"/>
      <c r="CF2546" s="8"/>
      <c r="CG2546" s="8"/>
      <c r="CH2546" s="8"/>
      <c r="CI2546" s="8"/>
      <c r="CJ2546" s="8"/>
      <c r="CK2546" s="8"/>
      <c r="CL2546" s="8"/>
      <c r="CM2546" s="8"/>
      <c r="CN2546" s="8"/>
      <c r="CO2546" s="8"/>
      <c r="CP2546" s="8"/>
    </row>
    <row r="2547" spans="1:94" x14ac:dyDescent="0.2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  <c r="AD2547" s="8"/>
      <c r="AE2547" s="8"/>
      <c r="AF2547" s="8"/>
      <c r="AG2547" s="8"/>
      <c r="AH2547" s="8"/>
      <c r="AI2547" s="8"/>
      <c r="AJ2547" s="8"/>
      <c r="AK2547" s="8"/>
      <c r="AL2547" s="8"/>
      <c r="AM2547" s="8"/>
      <c r="AN2547" s="8"/>
      <c r="AO2547" s="8"/>
      <c r="AP2547" s="8"/>
      <c r="AQ2547" s="8"/>
      <c r="AR2547" s="8"/>
      <c r="AS2547" s="8"/>
      <c r="AT2547" s="8"/>
      <c r="AU2547" s="8"/>
      <c r="AV2547" s="8"/>
      <c r="AW2547" s="8"/>
      <c r="AX2547" s="8"/>
      <c r="AY2547" s="8"/>
      <c r="AZ2547" s="8"/>
      <c r="BA2547" s="8"/>
      <c r="BB2547" s="8"/>
      <c r="BC2547" s="8"/>
      <c r="BD2547" s="8"/>
      <c r="BE2547" s="8"/>
      <c r="BF2547" s="8"/>
      <c r="BG2547" s="8"/>
      <c r="BH2547" s="8"/>
      <c r="BI2547" s="8"/>
      <c r="BJ2547" s="8"/>
      <c r="BK2547" s="8"/>
      <c r="BL2547" s="8"/>
      <c r="BM2547" s="8"/>
      <c r="BN2547" s="8"/>
      <c r="BO2547" s="8"/>
      <c r="BP2547" s="8"/>
      <c r="BQ2547" s="8"/>
      <c r="BR2547" s="8"/>
      <c r="BS2547" s="8"/>
      <c r="BT2547" s="8"/>
      <c r="BU2547" s="8"/>
      <c r="BV2547" s="8"/>
      <c r="BW2547" s="8"/>
      <c r="BX2547" s="8"/>
      <c r="BY2547" s="8"/>
      <c r="BZ2547" s="8"/>
      <c r="CA2547" s="8"/>
      <c r="CB2547" s="8"/>
      <c r="CC2547" s="8"/>
      <c r="CD2547" s="8"/>
      <c r="CE2547" s="8"/>
      <c r="CF2547" s="8"/>
      <c r="CG2547" s="8"/>
      <c r="CH2547" s="8"/>
      <c r="CI2547" s="8"/>
      <c r="CJ2547" s="8"/>
      <c r="CK2547" s="8"/>
      <c r="CL2547" s="8"/>
      <c r="CM2547" s="8"/>
      <c r="CN2547" s="8"/>
      <c r="CO2547" s="8"/>
      <c r="CP2547" s="8"/>
    </row>
    <row r="2548" spans="1:94" x14ac:dyDescent="0.2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  <c r="AD2548" s="8"/>
      <c r="AE2548" s="8"/>
      <c r="AF2548" s="8"/>
      <c r="AG2548" s="8"/>
      <c r="AH2548" s="8"/>
      <c r="AI2548" s="8"/>
      <c r="AJ2548" s="8"/>
      <c r="AK2548" s="8"/>
      <c r="AL2548" s="8"/>
      <c r="AM2548" s="8"/>
      <c r="AN2548" s="8"/>
      <c r="AO2548" s="8"/>
      <c r="AP2548" s="8"/>
      <c r="AQ2548" s="8"/>
      <c r="AR2548" s="8"/>
      <c r="AS2548" s="8"/>
      <c r="AT2548" s="8"/>
      <c r="AU2548" s="8"/>
      <c r="AV2548" s="8"/>
      <c r="AW2548" s="8"/>
      <c r="AX2548" s="8"/>
      <c r="AY2548" s="8"/>
      <c r="AZ2548" s="8"/>
      <c r="BA2548" s="8"/>
      <c r="BB2548" s="8"/>
      <c r="BC2548" s="8"/>
      <c r="BD2548" s="8"/>
      <c r="BE2548" s="8"/>
      <c r="BF2548" s="8"/>
      <c r="BG2548" s="8"/>
      <c r="BH2548" s="8"/>
      <c r="BI2548" s="8"/>
      <c r="BJ2548" s="8"/>
      <c r="BK2548" s="8"/>
      <c r="BL2548" s="8"/>
      <c r="BM2548" s="8"/>
      <c r="BN2548" s="8"/>
      <c r="BO2548" s="8"/>
      <c r="BP2548" s="8"/>
      <c r="BQ2548" s="8"/>
      <c r="BR2548" s="8"/>
      <c r="BS2548" s="8"/>
      <c r="BT2548" s="8"/>
      <c r="BU2548" s="8"/>
      <c r="BV2548" s="8"/>
      <c r="BW2548" s="8"/>
      <c r="BX2548" s="8"/>
      <c r="BY2548" s="8"/>
      <c r="BZ2548" s="8"/>
      <c r="CA2548" s="8"/>
      <c r="CB2548" s="8"/>
      <c r="CC2548" s="8"/>
      <c r="CD2548" s="8"/>
      <c r="CE2548" s="8"/>
      <c r="CF2548" s="8"/>
      <c r="CG2548" s="8"/>
      <c r="CH2548" s="8"/>
      <c r="CI2548" s="8"/>
      <c r="CJ2548" s="8"/>
      <c r="CK2548" s="8"/>
      <c r="CL2548" s="8"/>
      <c r="CM2548" s="8"/>
      <c r="CN2548" s="8"/>
      <c r="CO2548" s="8"/>
      <c r="CP2548" s="8"/>
    </row>
    <row r="2549" spans="1:94" x14ac:dyDescent="0.2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  <c r="AD2549" s="8"/>
      <c r="AE2549" s="8"/>
      <c r="AF2549" s="8"/>
      <c r="AG2549" s="8"/>
      <c r="AH2549" s="8"/>
      <c r="AI2549" s="8"/>
      <c r="AJ2549" s="8"/>
      <c r="AK2549" s="8"/>
      <c r="AL2549" s="8"/>
      <c r="AM2549" s="8"/>
      <c r="AN2549" s="8"/>
      <c r="AO2549" s="8"/>
      <c r="AP2549" s="8"/>
      <c r="AQ2549" s="8"/>
      <c r="AR2549" s="8"/>
      <c r="AS2549" s="8"/>
      <c r="AT2549" s="8"/>
      <c r="AU2549" s="8"/>
      <c r="AV2549" s="8"/>
      <c r="AW2549" s="8"/>
      <c r="AX2549" s="8"/>
      <c r="AY2549" s="8"/>
      <c r="AZ2549" s="8"/>
      <c r="BA2549" s="8"/>
      <c r="BB2549" s="8"/>
      <c r="BC2549" s="8"/>
      <c r="BD2549" s="8"/>
      <c r="BE2549" s="8"/>
      <c r="BF2549" s="8"/>
      <c r="BG2549" s="8"/>
      <c r="BH2549" s="8"/>
      <c r="BI2549" s="8"/>
      <c r="BJ2549" s="8"/>
      <c r="BK2549" s="8"/>
      <c r="BL2549" s="8"/>
      <c r="BM2549" s="8"/>
      <c r="BN2549" s="8"/>
      <c r="BO2549" s="8"/>
      <c r="BP2549" s="8"/>
      <c r="BQ2549" s="8"/>
      <c r="BR2549" s="8"/>
      <c r="BS2549" s="8"/>
      <c r="BT2549" s="8"/>
      <c r="BU2549" s="8"/>
      <c r="BV2549" s="8"/>
      <c r="BW2549" s="8"/>
      <c r="BX2549" s="8"/>
      <c r="BY2549" s="8"/>
      <c r="BZ2549" s="8"/>
      <c r="CA2549" s="8"/>
      <c r="CB2549" s="8"/>
      <c r="CC2549" s="8"/>
      <c r="CD2549" s="8"/>
      <c r="CE2549" s="8"/>
      <c r="CF2549" s="8"/>
      <c r="CG2549" s="8"/>
      <c r="CH2549" s="8"/>
      <c r="CI2549" s="8"/>
      <c r="CJ2549" s="8"/>
      <c r="CK2549" s="8"/>
      <c r="CL2549" s="8"/>
      <c r="CM2549" s="8"/>
      <c r="CN2549" s="8"/>
      <c r="CO2549" s="8"/>
      <c r="CP2549" s="8"/>
    </row>
    <row r="2550" spans="1:94" x14ac:dyDescent="0.2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  <c r="AA2550" s="8"/>
      <c r="AB2550" s="8"/>
      <c r="AC2550" s="8"/>
      <c r="AD2550" s="8"/>
      <c r="AE2550" s="8"/>
      <c r="AF2550" s="8"/>
      <c r="AG2550" s="8"/>
      <c r="AH2550" s="8"/>
      <c r="AI2550" s="8"/>
      <c r="AJ2550" s="8"/>
      <c r="AK2550" s="8"/>
      <c r="AL2550" s="8"/>
      <c r="AM2550" s="8"/>
      <c r="AN2550" s="8"/>
      <c r="AO2550" s="8"/>
      <c r="AP2550" s="8"/>
      <c r="AQ2550" s="8"/>
      <c r="AR2550" s="8"/>
      <c r="AS2550" s="8"/>
      <c r="AT2550" s="8"/>
      <c r="AU2550" s="8"/>
      <c r="AV2550" s="8"/>
      <c r="AW2550" s="8"/>
      <c r="AX2550" s="8"/>
      <c r="AY2550" s="8"/>
      <c r="AZ2550" s="8"/>
      <c r="BA2550" s="8"/>
      <c r="BB2550" s="8"/>
      <c r="BC2550" s="8"/>
      <c r="BD2550" s="8"/>
      <c r="BE2550" s="8"/>
      <c r="BF2550" s="8"/>
      <c r="BG2550" s="8"/>
      <c r="BH2550" s="8"/>
      <c r="BI2550" s="8"/>
      <c r="BJ2550" s="8"/>
      <c r="BK2550" s="8"/>
      <c r="BL2550" s="8"/>
      <c r="BM2550" s="8"/>
      <c r="BN2550" s="8"/>
      <c r="BO2550" s="8"/>
      <c r="BP2550" s="8"/>
      <c r="BQ2550" s="8"/>
      <c r="BR2550" s="8"/>
      <c r="BS2550" s="8"/>
      <c r="BT2550" s="8"/>
      <c r="BU2550" s="8"/>
      <c r="BV2550" s="8"/>
      <c r="BW2550" s="8"/>
      <c r="BX2550" s="8"/>
      <c r="BY2550" s="8"/>
      <c r="BZ2550" s="8"/>
      <c r="CA2550" s="8"/>
      <c r="CB2550" s="8"/>
      <c r="CC2550" s="8"/>
      <c r="CD2550" s="8"/>
      <c r="CE2550" s="8"/>
      <c r="CF2550" s="8"/>
      <c r="CG2550" s="8"/>
      <c r="CH2550" s="8"/>
      <c r="CI2550" s="8"/>
      <c r="CJ2550" s="8"/>
      <c r="CK2550" s="8"/>
      <c r="CL2550" s="8"/>
      <c r="CM2550" s="8"/>
      <c r="CN2550" s="8"/>
      <c r="CO2550" s="8"/>
      <c r="CP2550" s="8"/>
    </row>
    <row r="2551" spans="1:94" x14ac:dyDescent="0.2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  <c r="AA2551" s="8"/>
      <c r="AB2551" s="8"/>
      <c r="AC2551" s="8"/>
      <c r="AD2551" s="8"/>
      <c r="AE2551" s="8"/>
      <c r="AF2551" s="8"/>
      <c r="AG2551" s="8"/>
      <c r="AH2551" s="8"/>
      <c r="AI2551" s="8"/>
      <c r="AJ2551" s="8"/>
      <c r="AK2551" s="8"/>
      <c r="AL2551" s="8"/>
      <c r="AM2551" s="8"/>
      <c r="AN2551" s="8"/>
      <c r="AO2551" s="8"/>
      <c r="AP2551" s="8"/>
      <c r="AQ2551" s="8"/>
      <c r="AR2551" s="8"/>
      <c r="AS2551" s="8"/>
      <c r="AT2551" s="8"/>
      <c r="AU2551" s="8"/>
      <c r="AV2551" s="8"/>
      <c r="AW2551" s="8"/>
      <c r="AX2551" s="8"/>
      <c r="AY2551" s="8"/>
      <c r="AZ2551" s="8"/>
      <c r="BA2551" s="8"/>
      <c r="BB2551" s="8"/>
      <c r="BC2551" s="8"/>
      <c r="BD2551" s="8"/>
      <c r="BE2551" s="8"/>
      <c r="BF2551" s="8"/>
      <c r="BG2551" s="8"/>
      <c r="BH2551" s="8"/>
      <c r="BI2551" s="8"/>
      <c r="BJ2551" s="8"/>
      <c r="BK2551" s="8"/>
      <c r="BL2551" s="8"/>
      <c r="BM2551" s="8"/>
      <c r="BN2551" s="8"/>
      <c r="BO2551" s="8"/>
      <c r="BP2551" s="8"/>
      <c r="BQ2551" s="8"/>
      <c r="BR2551" s="8"/>
      <c r="BS2551" s="8"/>
      <c r="BT2551" s="8"/>
      <c r="BU2551" s="8"/>
      <c r="BV2551" s="8"/>
      <c r="BW2551" s="8"/>
      <c r="BX2551" s="8"/>
      <c r="BY2551" s="8"/>
      <c r="BZ2551" s="8"/>
      <c r="CA2551" s="8"/>
      <c r="CB2551" s="8"/>
      <c r="CC2551" s="8"/>
      <c r="CD2551" s="8"/>
      <c r="CE2551" s="8"/>
      <c r="CF2551" s="8"/>
      <c r="CG2551" s="8"/>
      <c r="CH2551" s="8"/>
      <c r="CI2551" s="8"/>
      <c r="CJ2551" s="8"/>
      <c r="CK2551" s="8"/>
      <c r="CL2551" s="8"/>
      <c r="CM2551" s="8"/>
      <c r="CN2551" s="8"/>
      <c r="CO2551" s="8"/>
      <c r="CP2551" s="8"/>
    </row>
    <row r="2552" spans="1:94" x14ac:dyDescent="0.2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  <c r="AA2552" s="8"/>
      <c r="AB2552" s="8"/>
      <c r="AC2552" s="8"/>
      <c r="AD2552" s="8"/>
      <c r="AE2552" s="8"/>
      <c r="AF2552" s="8"/>
      <c r="AG2552" s="8"/>
      <c r="AH2552" s="8"/>
      <c r="AI2552" s="8"/>
      <c r="AJ2552" s="8"/>
      <c r="AK2552" s="8"/>
      <c r="AL2552" s="8"/>
      <c r="AM2552" s="8"/>
      <c r="AN2552" s="8"/>
      <c r="AO2552" s="8"/>
      <c r="AP2552" s="8"/>
      <c r="AQ2552" s="8"/>
      <c r="AR2552" s="8"/>
      <c r="AS2552" s="8"/>
      <c r="AT2552" s="8"/>
      <c r="AU2552" s="8"/>
      <c r="AV2552" s="8"/>
      <c r="AW2552" s="8"/>
      <c r="AX2552" s="8"/>
      <c r="AY2552" s="8"/>
      <c r="AZ2552" s="8"/>
      <c r="BA2552" s="8"/>
      <c r="BB2552" s="8"/>
      <c r="BC2552" s="8"/>
      <c r="BD2552" s="8"/>
      <c r="BE2552" s="8"/>
      <c r="BF2552" s="8"/>
      <c r="BG2552" s="8"/>
      <c r="BH2552" s="8"/>
      <c r="BI2552" s="8"/>
      <c r="BJ2552" s="8"/>
      <c r="BK2552" s="8"/>
      <c r="BL2552" s="8"/>
      <c r="BM2552" s="8"/>
      <c r="BN2552" s="8"/>
      <c r="BO2552" s="8"/>
      <c r="BP2552" s="8"/>
      <c r="BQ2552" s="8"/>
      <c r="BR2552" s="8"/>
      <c r="BS2552" s="8"/>
      <c r="BT2552" s="8"/>
      <c r="BU2552" s="8"/>
      <c r="BV2552" s="8"/>
      <c r="BW2552" s="8"/>
      <c r="BX2552" s="8"/>
      <c r="BY2552" s="8"/>
      <c r="BZ2552" s="8"/>
      <c r="CA2552" s="8"/>
      <c r="CB2552" s="8"/>
      <c r="CC2552" s="8"/>
      <c r="CD2552" s="8"/>
      <c r="CE2552" s="8"/>
      <c r="CF2552" s="8"/>
      <c r="CG2552" s="8"/>
      <c r="CH2552" s="8"/>
      <c r="CI2552" s="8"/>
      <c r="CJ2552" s="8"/>
      <c r="CK2552" s="8"/>
      <c r="CL2552" s="8"/>
      <c r="CM2552" s="8"/>
      <c r="CN2552" s="8"/>
      <c r="CO2552" s="8"/>
      <c r="CP2552" s="8"/>
    </row>
    <row r="2553" spans="1:94" x14ac:dyDescent="0.2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  <c r="AA2553" s="8"/>
      <c r="AB2553" s="8"/>
      <c r="AC2553" s="8"/>
      <c r="AD2553" s="8"/>
      <c r="AE2553" s="8"/>
      <c r="AF2553" s="8"/>
      <c r="AG2553" s="8"/>
      <c r="AH2553" s="8"/>
      <c r="AI2553" s="8"/>
      <c r="AJ2553" s="8"/>
      <c r="AK2553" s="8"/>
      <c r="AL2553" s="8"/>
      <c r="AM2553" s="8"/>
      <c r="AN2553" s="8"/>
      <c r="AO2553" s="8"/>
      <c r="AP2553" s="8"/>
      <c r="AQ2553" s="8"/>
      <c r="AR2553" s="8"/>
      <c r="AS2553" s="8"/>
      <c r="AT2553" s="8"/>
      <c r="AU2553" s="8"/>
      <c r="AV2553" s="8"/>
      <c r="AW2553" s="8"/>
      <c r="AX2553" s="8"/>
      <c r="AY2553" s="8"/>
      <c r="AZ2553" s="8"/>
      <c r="BA2553" s="8"/>
      <c r="BB2553" s="8"/>
      <c r="BC2553" s="8"/>
      <c r="BD2553" s="8"/>
      <c r="BE2553" s="8"/>
      <c r="BF2553" s="8"/>
      <c r="BG2553" s="8"/>
      <c r="BH2553" s="8"/>
      <c r="BI2553" s="8"/>
      <c r="BJ2553" s="8"/>
      <c r="BK2553" s="8"/>
      <c r="BL2553" s="8"/>
      <c r="BM2553" s="8"/>
      <c r="BN2553" s="8"/>
      <c r="BO2553" s="8"/>
      <c r="BP2553" s="8"/>
      <c r="BQ2553" s="8"/>
      <c r="BR2553" s="8"/>
      <c r="BS2553" s="8"/>
      <c r="BT2553" s="8"/>
      <c r="BU2553" s="8"/>
      <c r="BV2553" s="8"/>
      <c r="BW2553" s="8"/>
      <c r="BX2553" s="8"/>
      <c r="BY2553" s="8"/>
      <c r="BZ2553" s="8"/>
      <c r="CA2553" s="8"/>
      <c r="CB2553" s="8"/>
      <c r="CC2553" s="8"/>
      <c r="CD2553" s="8"/>
      <c r="CE2553" s="8"/>
      <c r="CF2553" s="8"/>
      <c r="CG2553" s="8"/>
      <c r="CH2553" s="8"/>
      <c r="CI2553" s="8"/>
      <c r="CJ2553" s="8"/>
      <c r="CK2553" s="8"/>
      <c r="CL2553" s="8"/>
      <c r="CM2553" s="8"/>
      <c r="CN2553" s="8"/>
      <c r="CO2553" s="8"/>
      <c r="CP2553" s="8"/>
    </row>
    <row r="2554" spans="1:94" x14ac:dyDescent="0.2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  <c r="AA2554" s="8"/>
      <c r="AB2554" s="8"/>
      <c r="AC2554" s="8"/>
      <c r="AD2554" s="8"/>
      <c r="AE2554" s="8"/>
      <c r="AF2554" s="8"/>
      <c r="AG2554" s="8"/>
      <c r="AH2554" s="8"/>
      <c r="AI2554" s="8"/>
      <c r="AJ2554" s="8"/>
      <c r="AK2554" s="8"/>
      <c r="AL2554" s="8"/>
      <c r="AM2554" s="8"/>
      <c r="AN2554" s="8"/>
      <c r="AO2554" s="8"/>
      <c r="AP2554" s="8"/>
      <c r="AQ2554" s="8"/>
      <c r="AR2554" s="8"/>
      <c r="AS2554" s="8"/>
      <c r="AT2554" s="8"/>
      <c r="AU2554" s="8"/>
      <c r="AV2554" s="8"/>
      <c r="AW2554" s="8"/>
      <c r="AX2554" s="8"/>
      <c r="AY2554" s="8"/>
      <c r="AZ2554" s="8"/>
      <c r="BA2554" s="8"/>
      <c r="BB2554" s="8"/>
      <c r="BC2554" s="8"/>
      <c r="BD2554" s="8"/>
      <c r="BE2554" s="8"/>
      <c r="BF2554" s="8"/>
      <c r="BG2554" s="8"/>
      <c r="BH2554" s="8"/>
      <c r="BI2554" s="8"/>
      <c r="BJ2554" s="8"/>
      <c r="BK2554" s="8"/>
      <c r="BL2554" s="8"/>
      <c r="BM2554" s="8"/>
      <c r="BN2554" s="8"/>
      <c r="BO2554" s="8"/>
      <c r="BP2554" s="8"/>
      <c r="BQ2554" s="8"/>
      <c r="BR2554" s="8"/>
      <c r="BS2554" s="8"/>
      <c r="BT2554" s="8"/>
      <c r="BU2554" s="8"/>
      <c r="BV2554" s="8"/>
      <c r="BW2554" s="8"/>
      <c r="BX2554" s="8"/>
      <c r="BY2554" s="8"/>
      <c r="BZ2554" s="8"/>
      <c r="CA2554" s="8"/>
      <c r="CB2554" s="8"/>
      <c r="CC2554" s="8"/>
      <c r="CD2554" s="8"/>
      <c r="CE2554" s="8"/>
      <c r="CF2554" s="8"/>
      <c r="CG2554" s="8"/>
      <c r="CH2554" s="8"/>
      <c r="CI2554" s="8"/>
      <c r="CJ2554" s="8"/>
      <c r="CK2554" s="8"/>
      <c r="CL2554" s="8"/>
      <c r="CM2554" s="8"/>
      <c r="CN2554" s="8"/>
      <c r="CO2554" s="8"/>
      <c r="CP2554" s="8"/>
    </row>
    <row r="2555" spans="1:94" x14ac:dyDescent="0.2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  <c r="AA2555" s="8"/>
      <c r="AB2555" s="8"/>
      <c r="AC2555" s="8"/>
      <c r="AD2555" s="8"/>
      <c r="AE2555" s="8"/>
      <c r="AF2555" s="8"/>
      <c r="AG2555" s="8"/>
      <c r="AH2555" s="8"/>
      <c r="AI2555" s="8"/>
      <c r="AJ2555" s="8"/>
      <c r="AK2555" s="8"/>
      <c r="AL2555" s="8"/>
      <c r="AM2555" s="8"/>
      <c r="AN2555" s="8"/>
      <c r="AO2555" s="8"/>
      <c r="AP2555" s="8"/>
      <c r="AQ2555" s="8"/>
      <c r="AR2555" s="8"/>
      <c r="AS2555" s="8"/>
      <c r="AT2555" s="8"/>
      <c r="AU2555" s="8"/>
      <c r="AV2555" s="8"/>
      <c r="AW2555" s="8"/>
      <c r="AX2555" s="8"/>
      <c r="AY2555" s="8"/>
      <c r="AZ2555" s="8"/>
      <c r="BA2555" s="8"/>
      <c r="BB2555" s="8"/>
      <c r="BC2555" s="8"/>
      <c r="BD2555" s="8"/>
      <c r="BE2555" s="8"/>
      <c r="BF2555" s="8"/>
      <c r="BG2555" s="8"/>
      <c r="BH2555" s="8"/>
      <c r="BI2555" s="8"/>
      <c r="BJ2555" s="8"/>
      <c r="BK2555" s="8"/>
      <c r="BL2555" s="8"/>
      <c r="BM2555" s="8"/>
      <c r="BN2555" s="8"/>
      <c r="BO2555" s="8"/>
      <c r="BP2555" s="8"/>
      <c r="BQ2555" s="8"/>
      <c r="BR2555" s="8"/>
      <c r="BS2555" s="8"/>
      <c r="BT2555" s="8"/>
      <c r="BU2555" s="8"/>
      <c r="BV2555" s="8"/>
      <c r="BW2555" s="8"/>
      <c r="BX2555" s="8"/>
      <c r="BY2555" s="8"/>
      <c r="BZ2555" s="8"/>
      <c r="CA2555" s="8"/>
      <c r="CB2555" s="8"/>
      <c r="CC2555" s="8"/>
      <c r="CD2555" s="8"/>
      <c r="CE2555" s="8"/>
      <c r="CF2555" s="8"/>
      <c r="CG2555" s="8"/>
      <c r="CH2555" s="8"/>
      <c r="CI2555" s="8"/>
      <c r="CJ2555" s="8"/>
      <c r="CK2555" s="8"/>
      <c r="CL2555" s="8"/>
      <c r="CM2555" s="8"/>
      <c r="CN2555" s="8"/>
      <c r="CO2555" s="8"/>
      <c r="CP2555" s="8"/>
    </row>
    <row r="2556" spans="1:94" x14ac:dyDescent="0.2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  <c r="AA2556" s="8"/>
      <c r="AB2556" s="8"/>
      <c r="AC2556" s="8"/>
      <c r="AD2556" s="8"/>
      <c r="AE2556" s="8"/>
      <c r="AF2556" s="8"/>
      <c r="AG2556" s="8"/>
      <c r="AH2556" s="8"/>
      <c r="AI2556" s="8"/>
      <c r="AJ2556" s="8"/>
      <c r="AK2556" s="8"/>
      <c r="AL2556" s="8"/>
      <c r="AM2556" s="8"/>
      <c r="AN2556" s="8"/>
      <c r="AO2556" s="8"/>
      <c r="AP2556" s="8"/>
      <c r="AQ2556" s="8"/>
      <c r="AR2556" s="8"/>
      <c r="AS2556" s="8"/>
      <c r="AT2556" s="8"/>
      <c r="AU2556" s="8"/>
      <c r="AV2556" s="8"/>
      <c r="AW2556" s="8"/>
      <c r="AX2556" s="8"/>
      <c r="AY2556" s="8"/>
      <c r="AZ2556" s="8"/>
      <c r="BA2556" s="8"/>
      <c r="BB2556" s="8"/>
      <c r="BC2556" s="8"/>
      <c r="BD2556" s="8"/>
      <c r="BE2556" s="8"/>
      <c r="BF2556" s="8"/>
      <c r="BG2556" s="8"/>
      <c r="BH2556" s="8"/>
      <c r="BI2556" s="8"/>
      <c r="BJ2556" s="8"/>
      <c r="BK2556" s="8"/>
      <c r="BL2556" s="8"/>
      <c r="BM2556" s="8"/>
      <c r="BN2556" s="8"/>
      <c r="BO2556" s="8"/>
      <c r="BP2556" s="8"/>
      <c r="BQ2556" s="8"/>
      <c r="BR2556" s="8"/>
      <c r="BS2556" s="8"/>
      <c r="BT2556" s="8"/>
      <c r="BU2556" s="8"/>
      <c r="BV2556" s="8"/>
      <c r="BW2556" s="8"/>
      <c r="BX2556" s="8"/>
      <c r="BY2556" s="8"/>
      <c r="BZ2556" s="8"/>
      <c r="CA2556" s="8"/>
      <c r="CB2556" s="8"/>
      <c r="CC2556" s="8"/>
      <c r="CD2556" s="8"/>
      <c r="CE2556" s="8"/>
      <c r="CF2556" s="8"/>
      <c r="CG2556" s="8"/>
      <c r="CH2556" s="8"/>
      <c r="CI2556" s="8"/>
      <c r="CJ2556" s="8"/>
      <c r="CK2556" s="8"/>
      <c r="CL2556" s="8"/>
      <c r="CM2556" s="8"/>
      <c r="CN2556" s="8"/>
      <c r="CO2556" s="8"/>
      <c r="CP2556" s="8"/>
    </row>
    <row r="2557" spans="1:94" x14ac:dyDescent="0.2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  <c r="AA2557" s="8"/>
      <c r="AB2557" s="8"/>
      <c r="AC2557" s="8"/>
      <c r="AD2557" s="8"/>
      <c r="AE2557" s="8"/>
      <c r="AF2557" s="8"/>
      <c r="AG2557" s="8"/>
      <c r="AH2557" s="8"/>
      <c r="AI2557" s="8"/>
      <c r="AJ2557" s="8"/>
      <c r="AK2557" s="8"/>
      <c r="AL2557" s="8"/>
      <c r="AM2557" s="8"/>
      <c r="AN2557" s="8"/>
      <c r="AO2557" s="8"/>
      <c r="AP2557" s="8"/>
      <c r="AQ2557" s="8"/>
      <c r="AR2557" s="8"/>
      <c r="AS2557" s="8"/>
      <c r="AT2557" s="8"/>
      <c r="AU2557" s="8"/>
      <c r="AV2557" s="8"/>
      <c r="AW2557" s="8"/>
      <c r="AX2557" s="8"/>
      <c r="AY2557" s="8"/>
      <c r="AZ2557" s="8"/>
      <c r="BA2557" s="8"/>
      <c r="BB2557" s="8"/>
      <c r="BC2557" s="8"/>
      <c r="BD2557" s="8"/>
      <c r="BE2557" s="8"/>
      <c r="BF2557" s="8"/>
      <c r="BG2557" s="8"/>
      <c r="BH2557" s="8"/>
      <c r="BI2557" s="8"/>
      <c r="BJ2557" s="8"/>
      <c r="BK2557" s="8"/>
      <c r="BL2557" s="8"/>
      <c r="BM2557" s="8"/>
      <c r="BN2557" s="8"/>
      <c r="BO2557" s="8"/>
      <c r="BP2557" s="8"/>
      <c r="BQ2557" s="8"/>
      <c r="BR2557" s="8"/>
      <c r="BS2557" s="8"/>
      <c r="BT2557" s="8"/>
      <c r="BU2557" s="8"/>
      <c r="BV2557" s="8"/>
      <c r="BW2557" s="8"/>
      <c r="BX2557" s="8"/>
      <c r="BY2557" s="8"/>
      <c r="BZ2557" s="8"/>
      <c r="CA2557" s="8"/>
      <c r="CB2557" s="8"/>
      <c r="CC2557" s="8"/>
      <c r="CD2557" s="8"/>
      <c r="CE2557" s="8"/>
      <c r="CF2557" s="8"/>
      <c r="CG2557" s="8"/>
      <c r="CH2557" s="8"/>
      <c r="CI2557" s="8"/>
      <c r="CJ2557" s="8"/>
      <c r="CK2557" s="8"/>
      <c r="CL2557" s="8"/>
      <c r="CM2557" s="8"/>
      <c r="CN2557" s="8"/>
      <c r="CO2557" s="8"/>
      <c r="CP2557" s="8"/>
    </row>
    <row r="2558" spans="1:94" x14ac:dyDescent="0.2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  <c r="AD2558" s="8"/>
      <c r="AE2558" s="8"/>
      <c r="AF2558" s="8"/>
      <c r="AG2558" s="8"/>
      <c r="AH2558" s="8"/>
      <c r="AI2558" s="8"/>
      <c r="AJ2558" s="8"/>
      <c r="AK2558" s="8"/>
      <c r="AL2558" s="8"/>
      <c r="AM2558" s="8"/>
      <c r="AN2558" s="8"/>
      <c r="AO2558" s="8"/>
      <c r="AP2558" s="8"/>
      <c r="AQ2558" s="8"/>
      <c r="AR2558" s="8"/>
      <c r="AS2558" s="8"/>
      <c r="AT2558" s="8"/>
      <c r="AU2558" s="8"/>
      <c r="AV2558" s="8"/>
      <c r="AW2558" s="8"/>
      <c r="AX2558" s="8"/>
      <c r="AY2558" s="8"/>
      <c r="AZ2558" s="8"/>
      <c r="BA2558" s="8"/>
      <c r="BB2558" s="8"/>
      <c r="BC2558" s="8"/>
      <c r="BD2558" s="8"/>
      <c r="BE2558" s="8"/>
      <c r="BF2558" s="8"/>
      <c r="BG2558" s="8"/>
      <c r="BH2558" s="8"/>
      <c r="BI2558" s="8"/>
      <c r="BJ2558" s="8"/>
      <c r="BK2558" s="8"/>
      <c r="BL2558" s="8"/>
      <c r="BM2558" s="8"/>
      <c r="BN2558" s="8"/>
      <c r="BO2558" s="8"/>
      <c r="BP2558" s="8"/>
      <c r="BQ2558" s="8"/>
      <c r="BR2558" s="8"/>
      <c r="BS2558" s="8"/>
      <c r="BT2558" s="8"/>
      <c r="BU2558" s="8"/>
      <c r="BV2558" s="8"/>
      <c r="BW2558" s="8"/>
      <c r="BX2558" s="8"/>
      <c r="BY2558" s="8"/>
      <c r="BZ2558" s="8"/>
      <c r="CA2558" s="8"/>
      <c r="CB2558" s="8"/>
      <c r="CC2558" s="8"/>
      <c r="CD2558" s="8"/>
      <c r="CE2558" s="8"/>
      <c r="CF2558" s="8"/>
      <c r="CG2558" s="8"/>
      <c r="CH2558" s="8"/>
      <c r="CI2558" s="8"/>
      <c r="CJ2558" s="8"/>
      <c r="CK2558" s="8"/>
      <c r="CL2558" s="8"/>
      <c r="CM2558" s="8"/>
      <c r="CN2558" s="8"/>
      <c r="CO2558" s="8"/>
      <c r="CP2558" s="8"/>
    </row>
    <row r="2559" spans="1:94" x14ac:dyDescent="0.2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  <c r="AD2559" s="8"/>
      <c r="AE2559" s="8"/>
      <c r="AF2559" s="8"/>
      <c r="AG2559" s="8"/>
      <c r="AH2559" s="8"/>
      <c r="AI2559" s="8"/>
      <c r="AJ2559" s="8"/>
      <c r="AK2559" s="8"/>
      <c r="AL2559" s="8"/>
      <c r="AM2559" s="8"/>
      <c r="AN2559" s="8"/>
      <c r="AO2559" s="8"/>
      <c r="AP2559" s="8"/>
      <c r="AQ2559" s="8"/>
      <c r="AR2559" s="8"/>
      <c r="AS2559" s="8"/>
      <c r="AT2559" s="8"/>
      <c r="AU2559" s="8"/>
      <c r="AV2559" s="8"/>
      <c r="AW2559" s="8"/>
      <c r="AX2559" s="8"/>
      <c r="AY2559" s="8"/>
      <c r="AZ2559" s="8"/>
      <c r="BA2559" s="8"/>
      <c r="BB2559" s="8"/>
      <c r="BC2559" s="8"/>
      <c r="BD2559" s="8"/>
      <c r="BE2559" s="8"/>
      <c r="BF2559" s="8"/>
      <c r="BG2559" s="8"/>
      <c r="BH2559" s="8"/>
      <c r="BI2559" s="8"/>
      <c r="BJ2559" s="8"/>
      <c r="BK2559" s="8"/>
      <c r="BL2559" s="8"/>
      <c r="BM2559" s="8"/>
      <c r="BN2559" s="8"/>
      <c r="BO2559" s="8"/>
      <c r="BP2559" s="8"/>
      <c r="BQ2559" s="8"/>
      <c r="BR2559" s="8"/>
      <c r="BS2559" s="8"/>
      <c r="BT2559" s="8"/>
      <c r="BU2559" s="8"/>
      <c r="BV2559" s="8"/>
      <c r="BW2559" s="8"/>
      <c r="BX2559" s="8"/>
      <c r="BY2559" s="8"/>
      <c r="BZ2559" s="8"/>
      <c r="CA2559" s="8"/>
      <c r="CB2559" s="8"/>
      <c r="CC2559" s="8"/>
      <c r="CD2559" s="8"/>
      <c r="CE2559" s="8"/>
      <c r="CF2559" s="8"/>
      <c r="CG2559" s="8"/>
      <c r="CH2559" s="8"/>
      <c r="CI2559" s="8"/>
      <c r="CJ2559" s="8"/>
      <c r="CK2559" s="8"/>
      <c r="CL2559" s="8"/>
      <c r="CM2559" s="8"/>
      <c r="CN2559" s="8"/>
      <c r="CO2559" s="8"/>
      <c r="CP2559" s="8"/>
    </row>
    <row r="2560" spans="1:94" x14ac:dyDescent="0.2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  <c r="AD2560" s="8"/>
      <c r="AE2560" s="8"/>
      <c r="AF2560" s="8"/>
      <c r="AG2560" s="8"/>
      <c r="AH2560" s="8"/>
      <c r="AI2560" s="8"/>
      <c r="AJ2560" s="8"/>
      <c r="AK2560" s="8"/>
      <c r="AL2560" s="8"/>
      <c r="AM2560" s="8"/>
      <c r="AN2560" s="8"/>
      <c r="AO2560" s="8"/>
      <c r="AP2560" s="8"/>
      <c r="AQ2560" s="8"/>
      <c r="AR2560" s="8"/>
      <c r="AS2560" s="8"/>
      <c r="AT2560" s="8"/>
      <c r="AU2560" s="8"/>
      <c r="AV2560" s="8"/>
      <c r="AW2560" s="8"/>
      <c r="AX2560" s="8"/>
      <c r="AY2560" s="8"/>
      <c r="AZ2560" s="8"/>
      <c r="BA2560" s="8"/>
      <c r="BB2560" s="8"/>
      <c r="BC2560" s="8"/>
      <c r="BD2560" s="8"/>
      <c r="BE2560" s="8"/>
      <c r="BF2560" s="8"/>
      <c r="BG2560" s="8"/>
      <c r="BH2560" s="8"/>
      <c r="BI2560" s="8"/>
      <c r="BJ2560" s="8"/>
      <c r="BK2560" s="8"/>
      <c r="BL2560" s="8"/>
      <c r="BM2560" s="8"/>
      <c r="BN2560" s="8"/>
      <c r="BO2560" s="8"/>
      <c r="BP2560" s="8"/>
      <c r="BQ2560" s="8"/>
      <c r="BR2560" s="8"/>
      <c r="BS2560" s="8"/>
      <c r="BT2560" s="8"/>
      <c r="BU2560" s="8"/>
      <c r="BV2560" s="8"/>
      <c r="BW2560" s="8"/>
      <c r="BX2560" s="8"/>
      <c r="BY2560" s="8"/>
      <c r="BZ2560" s="8"/>
      <c r="CA2560" s="8"/>
      <c r="CB2560" s="8"/>
      <c r="CC2560" s="8"/>
      <c r="CD2560" s="8"/>
      <c r="CE2560" s="8"/>
      <c r="CF2560" s="8"/>
      <c r="CG2560" s="8"/>
      <c r="CH2560" s="8"/>
      <c r="CI2560" s="8"/>
      <c r="CJ2560" s="8"/>
      <c r="CK2560" s="8"/>
      <c r="CL2560" s="8"/>
      <c r="CM2560" s="8"/>
      <c r="CN2560" s="8"/>
      <c r="CO2560" s="8"/>
      <c r="CP2560" s="8"/>
    </row>
    <row r="2561" spans="1:94" x14ac:dyDescent="0.2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  <c r="AA2561" s="8"/>
      <c r="AB2561" s="8"/>
      <c r="AC2561" s="8"/>
      <c r="AD2561" s="8"/>
      <c r="AE2561" s="8"/>
      <c r="AF2561" s="8"/>
      <c r="AG2561" s="8"/>
      <c r="AH2561" s="8"/>
      <c r="AI2561" s="8"/>
      <c r="AJ2561" s="8"/>
      <c r="AK2561" s="8"/>
      <c r="AL2561" s="8"/>
      <c r="AM2561" s="8"/>
      <c r="AN2561" s="8"/>
      <c r="AO2561" s="8"/>
      <c r="AP2561" s="8"/>
      <c r="AQ2561" s="8"/>
      <c r="AR2561" s="8"/>
      <c r="AS2561" s="8"/>
      <c r="AT2561" s="8"/>
      <c r="AU2561" s="8"/>
      <c r="AV2561" s="8"/>
      <c r="AW2561" s="8"/>
      <c r="AX2561" s="8"/>
      <c r="AY2561" s="8"/>
      <c r="AZ2561" s="8"/>
      <c r="BA2561" s="8"/>
      <c r="BB2561" s="8"/>
      <c r="BC2561" s="8"/>
      <c r="BD2561" s="8"/>
      <c r="BE2561" s="8"/>
      <c r="BF2561" s="8"/>
      <c r="BG2561" s="8"/>
      <c r="BH2561" s="8"/>
      <c r="BI2561" s="8"/>
      <c r="BJ2561" s="8"/>
      <c r="BK2561" s="8"/>
      <c r="BL2561" s="8"/>
      <c r="BM2561" s="8"/>
      <c r="BN2561" s="8"/>
      <c r="BO2561" s="8"/>
      <c r="BP2561" s="8"/>
      <c r="BQ2561" s="8"/>
      <c r="BR2561" s="8"/>
      <c r="BS2561" s="8"/>
      <c r="BT2561" s="8"/>
      <c r="BU2561" s="8"/>
      <c r="BV2561" s="8"/>
      <c r="BW2561" s="8"/>
      <c r="BX2561" s="8"/>
      <c r="BY2561" s="8"/>
      <c r="BZ2561" s="8"/>
      <c r="CA2561" s="8"/>
      <c r="CB2561" s="8"/>
      <c r="CC2561" s="8"/>
      <c r="CD2561" s="8"/>
      <c r="CE2561" s="8"/>
      <c r="CF2561" s="8"/>
      <c r="CG2561" s="8"/>
      <c r="CH2561" s="8"/>
      <c r="CI2561" s="8"/>
      <c r="CJ2561" s="8"/>
      <c r="CK2561" s="8"/>
      <c r="CL2561" s="8"/>
      <c r="CM2561" s="8"/>
      <c r="CN2561" s="8"/>
      <c r="CO2561" s="8"/>
      <c r="CP2561" s="8"/>
    </row>
    <row r="2562" spans="1:94" x14ac:dyDescent="0.2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  <c r="AA2562" s="8"/>
      <c r="AB2562" s="8"/>
      <c r="AC2562" s="8"/>
      <c r="AD2562" s="8"/>
      <c r="AE2562" s="8"/>
      <c r="AF2562" s="8"/>
      <c r="AG2562" s="8"/>
      <c r="AH2562" s="8"/>
      <c r="AI2562" s="8"/>
      <c r="AJ2562" s="8"/>
      <c r="AK2562" s="8"/>
      <c r="AL2562" s="8"/>
      <c r="AM2562" s="8"/>
      <c r="AN2562" s="8"/>
      <c r="AO2562" s="8"/>
      <c r="AP2562" s="8"/>
      <c r="AQ2562" s="8"/>
      <c r="AR2562" s="8"/>
      <c r="AS2562" s="8"/>
      <c r="AT2562" s="8"/>
      <c r="AU2562" s="8"/>
      <c r="AV2562" s="8"/>
      <c r="AW2562" s="8"/>
      <c r="AX2562" s="8"/>
      <c r="AY2562" s="8"/>
      <c r="AZ2562" s="8"/>
      <c r="BA2562" s="8"/>
      <c r="BB2562" s="8"/>
      <c r="BC2562" s="8"/>
      <c r="BD2562" s="8"/>
      <c r="BE2562" s="8"/>
      <c r="BF2562" s="8"/>
      <c r="BG2562" s="8"/>
      <c r="BH2562" s="8"/>
      <c r="BI2562" s="8"/>
      <c r="BJ2562" s="8"/>
      <c r="BK2562" s="8"/>
      <c r="BL2562" s="8"/>
      <c r="BM2562" s="8"/>
      <c r="BN2562" s="8"/>
      <c r="BO2562" s="8"/>
      <c r="BP2562" s="8"/>
      <c r="BQ2562" s="8"/>
      <c r="BR2562" s="8"/>
      <c r="BS2562" s="8"/>
      <c r="BT2562" s="8"/>
      <c r="BU2562" s="8"/>
      <c r="BV2562" s="8"/>
      <c r="BW2562" s="8"/>
      <c r="BX2562" s="8"/>
      <c r="BY2562" s="8"/>
      <c r="BZ2562" s="8"/>
      <c r="CA2562" s="8"/>
      <c r="CB2562" s="8"/>
      <c r="CC2562" s="8"/>
      <c r="CD2562" s="8"/>
      <c r="CE2562" s="8"/>
      <c r="CF2562" s="8"/>
      <c r="CG2562" s="8"/>
      <c r="CH2562" s="8"/>
      <c r="CI2562" s="8"/>
      <c r="CJ2562" s="8"/>
      <c r="CK2562" s="8"/>
      <c r="CL2562" s="8"/>
      <c r="CM2562" s="8"/>
      <c r="CN2562" s="8"/>
      <c r="CO2562" s="8"/>
      <c r="CP2562" s="8"/>
    </row>
    <row r="2563" spans="1:94" x14ac:dyDescent="0.2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  <c r="AA2563" s="8"/>
      <c r="AB2563" s="8"/>
      <c r="AC2563" s="8"/>
      <c r="AD2563" s="8"/>
      <c r="AE2563" s="8"/>
      <c r="AF2563" s="8"/>
      <c r="AG2563" s="8"/>
      <c r="AH2563" s="8"/>
      <c r="AI2563" s="8"/>
      <c r="AJ2563" s="8"/>
      <c r="AK2563" s="8"/>
      <c r="AL2563" s="8"/>
      <c r="AM2563" s="8"/>
      <c r="AN2563" s="8"/>
      <c r="AO2563" s="8"/>
      <c r="AP2563" s="8"/>
      <c r="AQ2563" s="8"/>
      <c r="AR2563" s="8"/>
      <c r="AS2563" s="8"/>
      <c r="AT2563" s="8"/>
      <c r="AU2563" s="8"/>
      <c r="AV2563" s="8"/>
      <c r="AW2563" s="8"/>
      <c r="AX2563" s="8"/>
      <c r="AY2563" s="8"/>
      <c r="AZ2563" s="8"/>
      <c r="BA2563" s="8"/>
      <c r="BB2563" s="8"/>
      <c r="BC2563" s="8"/>
      <c r="BD2563" s="8"/>
      <c r="BE2563" s="8"/>
      <c r="BF2563" s="8"/>
      <c r="BG2563" s="8"/>
      <c r="BH2563" s="8"/>
      <c r="BI2563" s="8"/>
      <c r="BJ2563" s="8"/>
      <c r="BK2563" s="8"/>
      <c r="BL2563" s="8"/>
      <c r="BM2563" s="8"/>
      <c r="BN2563" s="8"/>
      <c r="BO2563" s="8"/>
      <c r="BP2563" s="8"/>
      <c r="BQ2563" s="8"/>
      <c r="BR2563" s="8"/>
      <c r="BS2563" s="8"/>
      <c r="BT2563" s="8"/>
      <c r="BU2563" s="8"/>
      <c r="BV2563" s="8"/>
      <c r="BW2563" s="8"/>
      <c r="BX2563" s="8"/>
      <c r="BY2563" s="8"/>
      <c r="BZ2563" s="8"/>
      <c r="CA2563" s="8"/>
      <c r="CB2563" s="8"/>
      <c r="CC2563" s="8"/>
      <c r="CD2563" s="8"/>
      <c r="CE2563" s="8"/>
      <c r="CF2563" s="8"/>
      <c r="CG2563" s="8"/>
      <c r="CH2563" s="8"/>
      <c r="CI2563" s="8"/>
      <c r="CJ2563" s="8"/>
      <c r="CK2563" s="8"/>
      <c r="CL2563" s="8"/>
      <c r="CM2563" s="8"/>
      <c r="CN2563" s="8"/>
      <c r="CO2563" s="8"/>
      <c r="CP2563" s="8"/>
    </row>
    <row r="2564" spans="1:94" x14ac:dyDescent="0.2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  <c r="AD2564" s="8"/>
      <c r="AE2564" s="8"/>
      <c r="AF2564" s="8"/>
      <c r="AG2564" s="8"/>
      <c r="AH2564" s="8"/>
      <c r="AI2564" s="8"/>
      <c r="AJ2564" s="8"/>
      <c r="AK2564" s="8"/>
      <c r="AL2564" s="8"/>
      <c r="AM2564" s="8"/>
      <c r="AN2564" s="8"/>
      <c r="AO2564" s="8"/>
      <c r="AP2564" s="8"/>
      <c r="AQ2564" s="8"/>
      <c r="AR2564" s="8"/>
      <c r="AS2564" s="8"/>
      <c r="AT2564" s="8"/>
      <c r="AU2564" s="8"/>
      <c r="AV2564" s="8"/>
      <c r="AW2564" s="8"/>
      <c r="AX2564" s="8"/>
      <c r="AY2564" s="8"/>
      <c r="AZ2564" s="8"/>
      <c r="BA2564" s="8"/>
      <c r="BB2564" s="8"/>
      <c r="BC2564" s="8"/>
      <c r="BD2564" s="8"/>
      <c r="BE2564" s="8"/>
      <c r="BF2564" s="8"/>
      <c r="BG2564" s="8"/>
      <c r="BH2564" s="8"/>
      <c r="BI2564" s="8"/>
      <c r="BJ2564" s="8"/>
      <c r="BK2564" s="8"/>
      <c r="BL2564" s="8"/>
      <c r="BM2564" s="8"/>
      <c r="BN2564" s="8"/>
      <c r="BO2564" s="8"/>
      <c r="BP2564" s="8"/>
      <c r="BQ2564" s="8"/>
      <c r="BR2564" s="8"/>
      <c r="BS2564" s="8"/>
      <c r="BT2564" s="8"/>
      <c r="BU2564" s="8"/>
      <c r="BV2564" s="8"/>
      <c r="BW2564" s="8"/>
      <c r="BX2564" s="8"/>
      <c r="BY2564" s="8"/>
      <c r="BZ2564" s="8"/>
      <c r="CA2564" s="8"/>
      <c r="CB2564" s="8"/>
      <c r="CC2564" s="8"/>
      <c r="CD2564" s="8"/>
      <c r="CE2564" s="8"/>
      <c r="CF2564" s="8"/>
      <c r="CG2564" s="8"/>
      <c r="CH2564" s="8"/>
      <c r="CI2564" s="8"/>
      <c r="CJ2564" s="8"/>
      <c r="CK2564" s="8"/>
      <c r="CL2564" s="8"/>
      <c r="CM2564" s="8"/>
      <c r="CN2564" s="8"/>
      <c r="CO2564" s="8"/>
      <c r="CP2564" s="8"/>
    </row>
    <row r="2565" spans="1:94" x14ac:dyDescent="0.2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  <c r="AD2565" s="8"/>
      <c r="AE2565" s="8"/>
      <c r="AF2565" s="8"/>
      <c r="AG2565" s="8"/>
      <c r="AH2565" s="8"/>
      <c r="AI2565" s="8"/>
      <c r="AJ2565" s="8"/>
      <c r="AK2565" s="8"/>
      <c r="AL2565" s="8"/>
      <c r="AM2565" s="8"/>
      <c r="AN2565" s="8"/>
      <c r="AO2565" s="8"/>
      <c r="AP2565" s="8"/>
      <c r="AQ2565" s="8"/>
      <c r="AR2565" s="8"/>
      <c r="AS2565" s="8"/>
      <c r="AT2565" s="8"/>
      <c r="AU2565" s="8"/>
      <c r="AV2565" s="8"/>
      <c r="AW2565" s="8"/>
      <c r="AX2565" s="8"/>
      <c r="AY2565" s="8"/>
      <c r="AZ2565" s="8"/>
      <c r="BA2565" s="8"/>
      <c r="BB2565" s="8"/>
      <c r="BC2565" s="8"/>
      <c r="BD2565" s="8"/>
      <c r="BE2565" s="8"/>
      <c r="BF2565" s="8"/>
      <c r="BG2565" s="8"/>
      <c r="BH2565" s="8"/>
      <c r="BI2565" s="8"/>
      <c r="BJ2565" s="8"/>
      <c r="BK2565" s="8"/>
      <c r="BL2565" s="8"/>
      <c r="BM2565" s="8"/>
      <c r="BN2565" s="8"/>
      <c r="BO2565" s="8"/>
      <c r="BP2565" s="8"/>
      <c r="BQ2565" s="8"/>
      <c r="BR2565" s="8"/>
      <c r="BS2565" s="8"/>
      <c r="BT2565" s="8"/>
      <c r="BU2565" s="8"/>
      <c r="BV2565" s="8"/>
      <c r="BW2565" s="8"/>
      <c r="BX2565" s="8"/>
      <c r="BY2565" s="8"/>
      <c r="BZ2565" s="8"/>
      <c r="CA2565" s="8"/>
      <c r="CB2565" s="8"/>
      <c r="CC2565" s="8"/>
      <c r="CD2565" s="8"/>
      <c r="CE2565" s="8"/>
      <c r="CF2565" s="8"/>
      <c r="CG2565" s="8"/>
      <c r="CH2565" s="8"/>
      <c r="CI2565" s="8"/>
      <c r="CJ2565" s="8"/>
      <c r="CK2565" s="8"/>
      <c r="CL2565" s="8"/>
      <c r="CM2565" s="8"/>
      <c r="CN2565" s="8"/>
      <c r="CO2565" s="8"/>
      <c r="CP2565" s="8"/>
    </row>
    <row r="2566" spans="1:94" x14ac:dyDescent="0.2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  <c r="AA2566" s="8"/>
      <c r="AB2566" s="8"/>
      <c r="AC2566" s="8"/>
      <c r="AD2566" s="8"/>
      <c r="AE2566" s="8"/>
      <c r="AF2566" s="8"/>
      <c r="AG2566" s="8"/>
      <c r="AH2566" s="8"/>
      <c r="AI2566" s="8"/>
      <c r="AJ2566" s="8"/>
      <c r="AK2566" s="8"/>
      <c r="AL2566" s="8"/>
      <c r="AM2566" s="8"/>
      <c r="AN2566" s="8"/>
      <c r="AO2566" s="8"/>
      <c r="AP2566" s="8"/>
      <c r="AQ2566" s="8"/>
      <c r="AR2566" s="8"/>
      <c r="AS2566" s="8"/>
      <c r="AT2566" s="8"/>
      <c r="AU2566" s="8"/>
      <c r="AV2566" s="8"/>
      <c r="AW2566" s="8"/>
      <c r="AX2566" s="8"/>
      <c r="AY2566" s="8"/>
      <c r="AZ2566" s="8"/>
      <c r="BA2566" s="8"/>
      <c r="BB2566" s="8"/>
      <c r="BC2566" s="8"/>
      <c r="BD2566" s="8"/>
      <c r="BE2566" s="8"/>
      <c r="BF2566" s="8"/>
      <c r="BG2566" s="8"/>
      <c r="BH2566" s="8"/>
      <c r="BI2566" s="8"/>
      <c r="BJ2566" s="8"/>
      <c r="BK2566" s="8"/>
      <c r="BL2566" s="8"/>
      <c r="BM2566" s="8"/>
      <c r="BN2566" s="8"/>
      <c r="BO2566" s="8"/>
      <c r="BP2566" s="8"/>
      <c r="BQ2566" s="8"/>
      <c r="BR2566" s="8"/>
      <c r="BS2566" s="8"/>
      <c r="BT2566" s="8"/>
      <c r="BU2566" s="8"/>
      <c r="BV2566" s="8"/>
      <c r="BW2566" s="8"/>
      <c r="BX2566" s="8"/>
      <c r="BY2566" s="8"/>
      <c r="BZ2566" s="8"/>
      <c r="CA2566" s="8"/>
      <c r="CB2566" s="8"/>
      <c r="CC2566" s="8"/>
      <c r="CD2566" s="8"/>
      <c r="CE2566" s="8"/>
      <c r="CF2566" s="8"/>
      <c r="CG2566" s="8"/>
      <c r="CH2566" s="8"/>
      <c r="CI2566" s="8"/>
      <c r="CJ2566" s="8"/>
      <c r="CK2566" s="8"/>
      <c r="CL2566" s="8"/>
      <c r="CM2566" s="8"/>
      <c r="CN2566" s="8"/>
      <c r="CO2566" s="8"/>
      <c r="CP2566" s="8"/>
    </row>
    <row r="2567" spans="1:94" x14ac:dyDescent="0.2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  <c r="AA2567" s="8"/>
      <c r="AB2567" s="8"/>
      <c r="AC2567" s="8"/>
      <c r="AD2567" s="8"/>
      <c r="AE2567" s="8"/>
      <c r="AF2567" s="8"/>
      <c r="AG2567" s="8"/>
      <c r="AH2567" s="8"/>
      <c r="AI2567" s="8"/>
      <c r="AJ2567" s="8"/>
      <c r="AK2567" s="8"/>
      <c r="AL2567" s="8"/>
      <c r="AM2567" s="8"/>
      <c r="AN2567" s="8"/>
      <c r="AO2567" s="8"/>
      <c r="AP2567" s="8"/>
      <c r="AQ2567" s="8"/>
      <c r="AR2567" s="8"/>
      <c r="AS2567" s="8"/>
      <c r="AT2567" s="8"/>
      <c r="AU2567" s="8"/>
      <c r="AV2567" s="8"/>
      <c r="AW2567" s="8"/>
      <c r="AX2567" s="8"/>
      <c r="AY2567" s="8"/>
      <c r="AZ2567" s="8"/>
      <c r="BA2567" s="8"/>
      <c r="BB2567" s="8"/>
      <c r="BC2567" s="8"/>
      <c r="BD2567" s="8"/>
      <c r="BE2567" s="8"/>
      <c r="BF2567" s="8"/>
      <c r="BG2567" s="8"/>
      <c r="BH2567" s="8"/>
      <c r="BI2567" s="8"/>
      <c r="BJ2567" s="8"/>
      <c r="BK2567" s="8"/>
      <c r="BL2567" s="8"/>
      <c r="BM2567" s="8"/>
      <c r="BN2567" s="8"/>
      <c r="BO2567" s="8"/>
      <c r="BP2567" s="8"/>
      <c r="BQ2567" s="8"/>
      <c r="BR2567" s="8"/>
      <c r="BS2567" s="8"/>
      <c r="BT2567" s="8"/>
      <c r="BU2567" s="8"/>
      <c r="BV2567" s="8"/>
      <c r="BW2567" s="8"/>
      <c r="BX2567" s="8"/>
      <c r="BY2567" s="8"/>
      <c r="BZ2567" s="8"/>
      <c r="CA2567" s="8"/>
      <c r="CB2567" s="8"/>
      <c r="CC2567" s="8"/>
      <c r="CD2567" s="8"/>
      <c r="CE2567" s="8"/>
      <c r="CF2567" s="8"/>
      <c r="CG2567" s="8"/>
      <c r="CH2567" s="8"/>
      <c r="CI2567" s="8"/>
      <c r="CJ2567" s="8"/>
      <c r="CK2567" s="8"/>
      <c r="CL2567" s="8"/>
      <c r="CM2567" s="8"/>
      <c r="CN2567" s="8"/>
      <c r="CO2567" s="8"/>
      <c r="CP2567" s="8"/>
    </row>
    <row r="2568" spans="1:94" x14ac:dyDescent="0.2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  <c r="AA2568" s="8"/>
      <c r="AB2568" s="8"/>
      <c r="AC2568" s="8"/>
      <c r="AD2568" s="8"/>
      <c r="AE2568" s="8"/>
      <c r="AF2568" s="8"/>
      <c r="AG2568" s="8"/>
      <c r="AH2568" s="8"/>
      <c r="AI2568" s="8"/>
      <c r="AJ2568" s="8"/>
      <c r="AK2568" s="8"/>
      <c r="AL2568" s="8"/>
      <c r="AM2568" s="8"/>
      <c r="AN2568" s="8"/>
      <c r="AO2568" s="8"/>
      <c r="AP2568" s="8"/>
      <c r="AQ2568" s="8"/>
      <c r="AR2568" s="8"/>
      <c r="AS2568" s="8"/>
      <c r="AT2568" s="8"/>
      <c r="AU2568" s="8"/>
      <c r="AV2568" s="8"/>
      <c r="AW2568" s="8"/>
      <c r="AX2568" s="8"/>
      <c r="AY2568" s="8"/>
      <c r="AZ2568" s="8"/>
      <c r="BA2568" s="8"/>
      <c r="BB2568" s="8"/>
      <c r="BC2568" s="8"/>
      <c r="BD2568" s="8"/>
      <c r="BE2568" s="8"/>
      <c r="BF2568" s="8"/>
      <c r="BG2568" s="8"/>
      <c r="BH2568" s="8"/>
      <c r="BI2568" s="8"/>
      <c r="BJ2568" s="8"/>
      <c r="BK2568" s="8"/>
      <c r="BL2568" s="8"/>
      <c r="BM2568" s="8"/>
      <c r="BN2568" s="8"/>
      <c r="BO2568" s="8"/>
      <c r="BP2568" s="8"/>
      <c r="BQ2568" s="8"/>
      <c r="BR2568" s="8"/>
      <c r="BS2568" s="8"/>
      <c r="BT2568" s="8"/>
      <c r="BU2568" s="8"/>
      <c r="BV2568" s="8"/>
      <c r="BW2568" s="8"/>
      <c r="BX2568" s="8"/>
      <c r="BY2568" s="8"/>
      <c r="BZ2568" s="8"/>
      <c r="CA2568" s="8"/>
      <c r="CB2568" s="8"/>
      <c r="CC2568" s="8"/>
      <c r="CD2568" s="8"/>
      <c r="CE2568" s="8"/>
      <c r="CF2568" s="8"/>
      <c r="CG2568" s="8"/>
      <c r="CH2568" s="8"/>
      <c r="CI2568" s="8"/>
      <c r="CJ2568" s="8"/>
      <c r="CK2568" s="8"/>
      <c r="CL2568" s="8"/>
      <c r="CM2568" s="8"/>
      <c r="CN2568" s="8"/>
      <c r="CO2568" s="8"/>
      <c r="CP2568" s="8"/>
    </row>
    <row r="2569" spans="1:94" x14ac:dyDescent="0.2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  <c r="AA2569" s="8"/>
      <c r="AB2569" s="8"/>
      <c r="AC2569" s="8"/>
      <c r="AD2569" s="8"/>
      <c r="AE2569" s="8"/>
      <c r="AF2569" s="8"/>
      <c r="AG2569" s="8"/>
      <c r="AH2569" s="8"/>
      <c r="AI2569" s="8"/>
      <c r="AJ2569" s="8"/>
      <c r="AK2569" s="8"/>
      <c r="AL2569" s="8"/>
      <c r="AM2569" s="8"/>
      <c r="AN2569" s="8"/>
      <c r="AO2569" s="8"/>
      <c r="AP2569" s="8"/>
      <c r="AQ2569" s="8"/>
      <c r="AR2569" s="8"/>
      <c r="AS2569" s="8"/>
      <c r="AT2569" s="8"/>
      <c r="AU2569" s="8"/>
      <c r="AV2569" s="8"/>
      <c r="AW2569" s="8"/>
      <c r="AX2569" s="8"/>
      <c r="AY2569" s="8"/>
      <c r="AZ2569" s="8"/>
      <c r="BA2569" s="8"/>
      <c r="BB2569" s="8"/>
      <c r="BC2569" s="8"/>
      <c r="BD2569" s="8"/>
      <c r="BE2569" s="8"/>
      <c r="BF2569" s="8"/>
      <c r="BG2569" s="8"/>
      <c r="BH2569" s="8"/>
      <c r="BI2569" s="8"/>
      <c r="BJ2569" s="8"/>
      <c r="BK2569" s="8"/>
      <c r="BL2569" s="8"/>
      <c r="BM2569" s="8"/>
      <c r="BN2569" s="8"/>
      <c r="BO2569" s="8"/>
      <c r="BP2569" s="8"/>
      <c r="BQ2569" s="8"/>
      <c r="BR2569" s="8"/>
      <c r="BS2569" s="8"/>
      <c r="BT2569" s="8"/>
      <c r="BU2569" s="8"/>
      <c r="BV2569" s="8"/>
      <c r="BW2569" s="8"/>
      <c r="BX2569" s="8"/>
      <c r="BY2569" s="8"/>
      <c r="BZ2569" s="8"/>
      <c r="CA2569" s="8"/>
      <c r="CB2569" s="8"/>
      <c r="CC2569" s="8"/>
      <c r="CD2569" s="8"/>
      <c r="CE2569" s="8"/>
      <c r="CF2569" s="8"/>
      <c r="CG2569" s="8"/>
      <c r="CH2569" s="8"/>
      <c r="CI2569" s="8"/>
      <c r="CJ2569" s="8"/>
      <c r="CK2569" s="8"/>
      <c r="CL2569" s="8"/>
      <c r="CM2569" s="8"/>
      <c r="CN2569" s="8"/>
      <c r="CO2569" s="8"/>
      <c r="CP2569" s="8"/>
    </row>
    <row r="2570" spans="1:94" x14ac:dyDescent="0.2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  <c r="AA2570" s="8"/>
      <c r="AB2570" s="8"/>
      <c r="AC2570" s="8"/>
      <c r="AD2570" s="8"/>
      <c r="AE2570" s="8"/>
      <c r="AF2570" s="8"/>
      <c r="AG2570" s="8"/>
      <c r="AH2570" s="8"/>
      <c r="AI2570" s="8"/>
      <c r="AJ2570" s="8"/>
      <c r="AK2570" s="8"/>
      <c r="AL2570" s="8"/>
      <c r="AM2570" s="8"/>
      <c r="AN2570" s="8"/>
      <c r="AO2570" s="8"/>
      <c r="AP2570" s="8"/>
      <c r="AQ2570" s="8"/>
      <c r="AR2570" s="8"/>
      <c r="AS2570" s="8"/>
      <c r="AT2570" s="8"/>
      <c r="AU2570" s="8"/>
      <c r="AV2570" s="8"/>
      <c r="AW2570" s="8"/>
      <c r="AX2570" s="8"/>
      <c r="AY2570" s="8"/>
      <c r="AZ2570" s="8"/>
      <c r="BA2570" s="8"/>
      <c r="BB2570" s="8"/>
      <c r="BC2570" s="8"/>
      <c r="BD2570" s="8"/>
      <c r="BE2570" s="8"/>
      <c r="BF2570" s="8"/>
      <c r="BG2570" s="8"/>
      <c r="BH2570" s="8"/>
      <c r="BI2570" s="8"/>
      <c r="BJ2570" s="8"/>
      <c r="BK2570" s="8"/>
      <c r="BL2570" s="8"/>
      <c r="BM2570" s="8"/>
      <c r="BN2570" s="8"/>
      <c r="BO2570" s="8"/>
      <c r="BP2570" s="8"/>
      <c r="BQ2570" s="8"/>
      <c r="BR2570" s="8"/>
      <c r="BS2570" s="8"/>
      <c r="BT2570" s="8"/>
      <c r="BU2570" s="8"/>
      <c r="BV2570" s="8"/>
      <c r="BW2570" s="8"/>
      <c r="BX2570" s="8"/>
      <c r="BY2570" s="8"/>
      <c r="BZ2570" s="8"/>
      <c r="CA2570" s="8"/>
      <c r="CB2570" s="8"/>
      <c r="CC2570" s="8"/>
      <c r="CD2570" s="8"/>
      <c r="CE2570" s="8"/>
      <c r="CF2570" s="8"/>
      <c r="CG2570" s="8"/>
      <c r="CH2570" s="8"/>
      <c r="CI2570" s="8"/>
      <c r="CJ2570" s="8"/>
      <c r="CK2570" s="8"/>
      <c r="CL2570" s="8"/>
      <c r="CM2570" s="8"/>
      <c r="CN2570" s="8"/>
      <c r="CO2570" s="8"/>
      <c r="CP2570" s="8"/>
    </row>
    <row r="2571" spans="1:94" x14ac:dyDescent="0.2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  <c r="AA2571" s="8"/>
      <c r="AB2571" s="8"/>
      <c r="AC2571" s="8"/>
      <c r="AD2571" s="8"/>
      <c r="AE2571" s="8"/>
      <c r="AF2571" s="8"/>
      <c r="AG2571" s="8"/>
      <c r="AH2571" s="8"/>
      <c r="AI2571" s="8"/>
      <c r="AJ2571" s="8"/>
      <c r="AK2571" s="8"/>
      <c r="AL2571" s="8"/>
      <c r="AM2571" s="8"/>
      <c r="AN2571" s="8"/>
      <c r="AO2571" s="8"/>
      <c r="AP2571" s="8"/>
      <c r="AQ2571" s="8"/>
      <c r="AR2571" s="8"/>
      <c r="AS2571" s="8"/>
      <c r="AT2571" s="8"/>
      <c r="AU2571" s="8"/>
      <c r="AV2571" s="8"/>
      <c r="AW2571" s="8"/>
      <c r="AX2571" s="8"/>
      <c r="AY2571" s="8"/>
      <c r="AZ2571" s="8"/>
      <c r="BA2571" s="8"/>
      <c r="BB2571" s="8"/>
      <c r="BC2571" s="8"/>
      <c r="BD2571" s="8"/>
      <c r="BE2571" s="8"/>
      <c r="BF2571" s="8"/>
      <c r="BG2571" s="8"/>
      <c r="BH2571" s="8"/>
      <c r="BI2571" s="8"/>
      <c r="BJ2571" s="8"/>
      <c r="BK2571" s="8"/>
      <c r="BL2571" s="8"/>
      <c r="BM2571" s="8"/>
      <c r="BN2571" s="8"/>
      <c r="BO2571" s="8"/>
      <c r="BP2571" s="8"/>
      <c r="BQ2571" s="8"/>
      <c r="BR2571" s="8"/>
      <c r="BS2571" s="8"/>
      <c r="BT2571" s="8"/>
      <c r="BU2571" s="8"/>
      <c r="BV2571" s="8"/>
      <c r="BW2571" s="8"/>
      <c r="BX2571" s="8"/>
      <c r="BY2571" s="8"/>
      <c r="BZ2571" s="8"/>
      <c r="CA2571" s="8"/>
      <c r="CB2571" s="8"/>
      <c r="CC2571" s="8"/>
      <c r="CD2571" s="8"/>
      <c r="CE2571" s="8"/>
      <c r="CF2571" s="8"/>
      <c r="CG2571" s="8"/>
      <c r="CH2571" s="8"/>
      <c r="CI2571" s="8"/>
      <c r="CJ2571" s="8"/>
      <c r="CK2571" s="8"/>
      <c r="CL2571" s="8"/>
      <c r="CM2571" s="8"/>
      <c r="CN2571" s="8"/>
      <c r="CO2571" s="8"/>
      <c r="CP2571" s="8"/>
    </row>
    <row r="2572" spans="1:94" x14ac:dyDescent="0.2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  <c r="AA2572" s="8"/>
      <c r="AB2572" s="8"/>
      <c r="AC2572" s="8"/>
      <c r="AD2572" s="8"/>
      <c r="AE2572" s="8"/>
      <c r="AF2572" s="8"/>
      <c r="AG2572" s="8"/>
      <c r="AH2572" s="8"/>
      <c r="AI2572" s="8"/>
      <c r="AJ2572" s="8"/>
      <c r="AK2572" s="8"/>
      <c r="AL2572" s="8"/>
      <c r="AM2572" s="8"/>
      <c r="AN2572" s="8"/>
      <c r="AO2572" s="8"/>
      <c r="AP2572" s="8"/>
      <c r="AQ2572" s="8"/>
      <c r="AR2572" s="8"/>
      <c r="AS2572" s="8"/>
      <c r="AT2572" s="8"/>
      <c r="AU2572" s="8"/>
      <c r="AV2572" s="8"/>
      <c r="AW2572" s="8"/>
      <c r="AX2572" s="8"/>
      <c r="AY2572" s="8"/>
      <c r="AZ2572" s="8"/>
      <c r="BA2572" s="8"/>
      <c r="BB2572" s="8"/>
      <c r="BC2572" s="8"/>
      <c r="BD2572" s="8"/>
      <c r="BE2572" s="8"/>
      <c r="BF2572" s="8"/>
      <c r="BG2572" s="8"/>
      <c r="BH2572" s="8"/>
      <c r="BI2572" s="8"/>
      <c r="BJ2572" s="8"/>
      <c r="BK2572" s="8"/>
      <c r="BL2572" s="8"/>
      <c r="BM2572" s="8"/>
      <c r="BN2572" s="8"/>
      <c r="BO2572" s="8"/>
      <c r="BP2572" s="8"/>
      <c r="BQ2572" s="8"/>
      <c r="BR2572" s="8"/>
      <c r="BS2572" s="8"/>
      <c r="BT2572" s="8"/>
      <c r="BU2572" s="8"/>
      <c r="BV2572" s="8"/>
      <c r="BW2572" s="8"/>
      <c r="BX2572" s="8"/>
      <c r="BY2572" s="8"/>
      <c r="BZ2572" s="8"/>
      <c r="CA2572" s="8"/>
      <c r="CB2572" s="8"/>
      <c r="CC2572" s="8"/>
      <c r="CD2572" s="8"/>
      <c r="CE2572" s="8"/>
      <c r="CF2572" s="8"/>
      <c r="CG2572" s="8"/>
      <c r="CH2572" s="8"/>
      <c r="CI2572" s="8"/>
      <c r="CJ2572" s="8"/>
      <c r="CK2572" s="8"/>
      <c r="CL2572" s="8"/>
      <c r="CM2572" s="8"/>
      <c r="CN2572" s="8"/>
      <c r="CO2572" s="8"/>
      <c r="CP2572" s="8"/>
    </row>
    <row r="2573" spans="1:94" x14ac:dyDescent="0.2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  <c r="AA2573" s="8"/>
      <c r="AB2573" s="8"/>
      <c r="AC2573" s="8"/>
      <c r="AD2573" s="8"/>
      <c r="AE2573" s="8"/>
      <c r="AF2573" s="8"/>
      <c r="AG2573" s="8"/>
      <c r="AH2573" s="8"/>
      <c r="AI2573" s="8"/>
      <c r="AJ2573" s="8"/>
      <c r="AK2573" s="8"/>
      <c r="AL2573" s="8"/>
      <c r="AM2573" s="8"/>
      <c r="AN2573" s="8"/>
      <c r="AO2573" s="8"/>
      <c r="AP2573" s="8"/>
      <c r="AQ2573" s="8"/>
      <c r="AR2573" s="8"/>
      <c r="AS2573" s="8"/>
      <c r="AT2573" s="8"/>
      <c r="AU2573" s="8"/>
      <c r="AV2573" s="8"/>
      <c r="AW2573" s="8"/>
      <c r="AX2573" s="8"/>
      <c r="AY2573" s="8"/>
      <c r="AZ2573" s="8"/>
      <c r="BA2573" s="8"/>
      <c r="BB2573" s="8"/>
      <c r="BC2573" s="8"/>
      <c r="BD2573" s="8"/>
      <c r="BE2573" s="8"/>
      <c r="BF2573" s="8"/>
      <c r="BG2573" s="8"/>
      <c r="BH2573" s="8"/>
      <c r="BI2573" s="8"/>
      <c r="BJ2573" s="8"/>
      <c r="BK2573" s="8"/>
      <c r="BL2573" s="8"/>
      <c r="BM2573" s="8"/>
      <c r="BN2573" s="8"/>
      <c r="BO2573" s="8"/>
      <c r="BP2573" s="8"/>
      <c r="BQ2573" s="8"/>
      <c r="BR2573" s="8"/>
      <c r="BS2573" s="8"/>
      <c r="BT2573" s="8"/>
      <c r="BU2573" s="8"/>
      <c r="BV2573" s="8"/>
      <c r="BW2573" s="8"/>
      <c r="BX2573" s="8"/>
      <c r="BY2573" s="8"/>
      <c r="BZ2573" s="8"/>
      <c r="CA2573" s="8"/>
      <c r="CB2573" s="8"/>
      <c r="CC2573" s="8"/>
      <c r="CD2573" s="8"/>
      <c r="CE2573" s="8"/>
      <c r="CF2573" s="8"/>
      <c r="CG2573" s="8"/>
      <c r="CH2573" s="8"/>
      <c r="CI2573" s="8"/>
      <c r="CJ2573" s="8"/>
      <c r="CK2573" s="8"/>
      <c r="CL2573" s="8"/>
      <c r="CM2573" s="8"/>
      <c r="CN2573" s="8"/>
      <c r="CO2573" s="8"/>
      <c r="CP2573" s="8"/>
    </row>
    <row r="2574" spans="1:94" x14ac:dyDescent="0.2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  <c r="AA2574" s="8"/>
      <c r="AB2574" s="8"/>
      <c r="AC2574" s="8"/>
      <c r="AD2574" s="8"/>
      <c r="AE2574" s="8"/>
      <c r="AF2574" s="8"/>
      <c r="AG2574" s="8"/>
      <c r="AH2574" s="8"/>
      <c r="AI2574" s="8"/>
      <c r="AJ2574" s="8"/>
      <c r="AK2574" s="8"/>
      <c r="AL2574" s="8"/>
      <c r="AM2574" s="8"/>
      <c r="AN2574" s="8"/>
      <c r="AO2574" s="8"/>
      <c r="AP2574" s="8"/>
      <c r="AQ2574" s="8"/>
      <c r="AR2574" s="8"/>
      <c r="AS2574" s="8"/>
      <c r="AT2574" s="8"/>
      <c r="AU2574" s="8"/>
      <c r="AV2574" s="8"/>
      <c r="AW2574" s="8"/>
      <c r="AX2574" s="8"/>
      <c r="AY2574" s="8"/>
      <c r="AZ2574" s="8"/>
      <c r="BA2574" s="8"/>
      <c r="BB2574" s="8"/>
      <c r="BC2574" s="8"/>
      <c r="BD2574" s="8"/>
      <c r="BE2574" s="8"/>
      <c r="BF2574" s="8"/>
      <c r="BG2574" s="8"/>
      <c r="BH2574" s="8"/>
      <c r="BI2574" s="8"/>
      <c r="BJ2574" s="8"/>
      <c r="BK2574" s="8"/>
      <c r="BL2574" s="8"/>
      <c r="BM2574" s="8"/>
      <c r="BN2574" s="8"/>
      <c r="BO2574" s="8"/>
      <c r="BP2574" s="8"/>
      <c r="BQ2574" s="8"/>
      <c r="BR2574" s="8"/>
      <c r="BS2574" s="8"/>
      <c r="BT2574" s="8"/>
      <c r="BU2574" s="8"/>
      <c r="BV2574" s="8"/>
      <c r="BW2574" s="8"/>
      <c r="BX2574" s="8"/>
      <c r="BY2574" s="8"/>
      <c r="BZ2574" s="8"/>
      <c r="CA2574" s="8"/>
      <c r="CB2574" s="8"/>
      <c r="CC2574" s="8"/>
      <c r="CD2574" s="8"/>
      <c r="CE2574" s="8"/>
      <c r="CF2574" s="8"/>
      <c r="CG2574" s="8"/>
      <c r="CH2574" s="8"/>
      <c r="CI2574" s="8"/>
      <c r="CJ2574" s="8"/>
      <c r="CK2574" s="8"/>
      <c r="CL2574" s="8"/>
      <c r="CM2574" s="8"/>
      <c r="CN2574" s="8"/>
      <c r="CO2574" s="8"/>
      <c r="CP2574" s="8"/>
    </row>
    <row r="2575" spans="1:94" x14ac:dyDescent="0.2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  <c r="AA2575" s="8"/>
      <c r="AB2575" s="8"/>
      <c r="AC2575" s="8"/>
      <c r="AD2575" s="8"/>
      <c r="AE2575" s="8"/>
      <c r="AF2575" s="8"/>
      <c r="AG2575" s="8"/>
      <c r="AH2575" s="8"/>
      <c r="AI2575" s="8"/>
      <c r="AJ2575" s="8"/>
      <c r="AK2575" s="8"/>
      <c r="AL2575" s="8"/>
      <c r="AM2575" s="8"/>
      <c r="AN2575" s="8"/>
      <c r="AO2575" s="8"/>
      <c r="AP2575" s="8"/>
      <c r="AQ2575" s="8"/>
      <c r="AR2575" s="8"/>
      <c r="AS2575" s="8"/>
      <c r="AT2575" s="8"/>
      <c r="AU2575" s="8"/>
      <c r="AV2575" s="8"/>
      <c r="AW2575" s="8"/>
      <c r="AX2575" s="8"/>
      <c r="AY2575" s="8"/>
      <c r="AZ2575" s="8"/>
      <c r="BA2575" s="8"/>
      <c r="BB2575" s="8"/>
      <c r="BC2575" s="8"/>
      <c r="BD2575" s="8"/>
      <c r="BE2575" s="8"/>
      <c r="BF2575" s="8"/>
      <c r="BG2575" s="8"/>
      <c r="BH2575" s="8"/>
      <c r="BI2575" s="8"/>
      <c r="BJ2575" s="8"/>
      <c r="BK2575" s="8"/>
      <c r="BL2575" s="8"/>
      <c r="BM2575" s="8"/>
      <c r="BN2575" s="8"/>
      <c r="BO2575" s="8"/>
      <c r="BP2575" s="8"/>
      <c r="BQ2575" s="8"/>
      <c r="BR2575" s="8"/>
      <c r="BS2575" s="8"/>
      <c r="BT2575" s="8"/>
      <c r="BU2575" s="8"/>
      <c r="BV2575" s="8"/>
      <c r="BW2575" s="8"/>
      <c r="BX2575" s="8"/>
      <c r="BY2575" s="8"/>
      <c r="BZ2575" s="8"/>
      <c r="CA2575" s="8"/>
      <c r="CB2575" s="8"/>
      <c r="CC2575" s="8"/>
      <c r="CD2575" s="8"/>
      <c r="CE2575" s="8"/>
      <c r="CF2575" s="8"/>
      <c r="CG2575" s="8"/>
      <c r="CH2575" s="8"/>
      <c r="CI2575" s="8"/>
      <c r="CJ2575" s="8"/>
      <c r="CK2575" s="8"/>
      <c r="CL2575" s="8"/>
      <c r="CM2575" s="8"/>
      <c r="CN2575" s="8"/>
      <c r="CO2575" s="8"/>
      <c r="CP2575" s="8"/>
    </row>
    <row r="2576" spans="1:94" x14ac:dyDescent="0.2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  <c r="AA2576" s="8"/>
      <c r="AB2576" s="8"/>
      <c r="AC2576" s="8"/>
      <c r="AD2576" s="8"/>
      <c r="AE2576" s="8"/>
      <c r="AF2576" s="8"/>
      <c r="AG2576" s="8"/>
      <c r="AH2576" s="8"/>
      <c r="AI2576" s="8"/>
      <c r="AJ2576" s="8"/>
      <c r="AK2576" s="8"/>
      <c r="AL2576" s="8"/>
      <c r="AM2576" s="8"/>
      <c r="AN2576" s="8"/>
      <c r="AO2576" s="8"/>
      <c r="AP2576" s="8"/>
      <c r="AQ2576" s="8"/>
      <c r="AR2576" s="8"/>
      <c r="AS2576" s="8"/>
      <c r="AT2576" s="8"/>
      <c r="AU2576" s="8"/>
      <c r="AV2576" s="8"/>
      <c r="AW2576" s="8"/>
      <c r="AX2576" s="8"/>
      <c r="AY2576" s="8"/>
      <c r="AZ2576" s="8"/>
      <c r="BA2576" s="8"/>
      <c r="BB2576" s="8"/>
      <c r="BC2576" s="8"/>
      <c r="BD2576" s="8"/>
      <c r="BE2576" s="8"/>
      <c r="BF2576" s="8"/>
      <c r="BG2576" s="8"/>
      <c r="BH2576" s="8"/>
      <c r="BI2576" s="8"/>
      <c r="BJ2576" s="8"/>
      <c r="BK2576" s="8"/>
      <c r="BL2576" s="8"/>
      <c r="BM2576" s="8"/>
      <c r="BN2576" s="8"/>
      <c r="BO2576" s="8"/>
      <c r="BP2576" s="8"/>
      <c r="BQ2576" s="8"/>
      <c r="BR2576" s="8"/>
      <c r="BS2576" s="8"/>
      <c r="BT2576" s="8"/>
      <c r="BU2576" s="8"/>
      <c r="BV2576" s="8"/>
      <c r="BW2576" s="8"/>
      <c r="BX2576" s="8"/>
      <c r="BY2576" s="8"/>
      <c r="BZ2576" s="8"/>
      <c r="CA2576" s="8"/>
      <c r="CB2576" s="8"/>
      <c r="CC2576" s="8"/>
      <c r="CD2576" s="8"/>
      <c r="CE2576" s="8"/>
      <c r="CF2576" s="8"/>
      <c r="CG2576" s="8"/>
      <c r="CH2576" s="8"/>
      <c r="CI2576" s="8"/>
      <c r="CJ2576" s="8"/>
      <c r="CK2576" s="8"/>
      <c r="CL2576" s="8"/>
      <c r="CM2576" s="8"/>
      <c r="CN2576" s="8"/>
      <c r="CO2576" s="8"/>
      <c r="CP2576" s="8"/>
    </row>
    <row r="2577" spans="1:94" x14ac:dyDescent="0.2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  <c r="AA2577" s="8"/>
      <c r="AB2577" s="8"/>
      <c r="AC2577" s="8"/>
      <c r="AD2577" s="8"/>
      <c r="AE2577" s="8"/>
      <c r="AF2577" s="8"/>
      <c r="AG2577" s="8"/>
      <c r="AH2577" s="8"/>
      <c r="AI2577" s="8"/>
      <c r="AJ2577" s="8"/>
      <c r="AK2577" s="8"/>
      <c r="AL2577" s="8"/>
      <c r="AM2577" s="8"/>
      <c r="AN2577" s="8"/>
      <c r="AO2577" s="8"/>
      <c r="AP2577" s="8"/>
      <c r="AQ2577" s="8"/>
      <c r="AR2577" s="8"/>
      <c r="AS2577" s="8"/>
      <c r="AT2577" s="8"/>
      <c r="AU2577" s="8"/>
      <c r="AV2577" s="8"/>
      <c r="AW2577" s="8"/>
      <c r="AX2577" s="8"/>
      <c r="AY2577" s="8"/>
      <c r="AZ2577" s="8"/>
      <c r="BA2577" s="8"/>
      <c r="BB2577" s="8"/>
      <c r="BC2577" s="8"/>
      <c r="BD2577" s="8"/>
      <c r="BE2577" s="8"/>
      <c r="BF2577" s="8"/>
      <c r="BG2577" s="8"/>
      <c r="BH2577" s="8"/>
      <c r="BI2577" s="8"/>
      <c r="BJ2577" s="8"/>
      <c r="BK2577" s="8"/>
      <c r="BL2577" s="8"/>
      <c r="BM2577" s="8"/>
      <c r="BN2577" s="8"/>
      <c r="BO2577" s="8"/>
      <c r="BP2577" s="8"/>
      <c r="BQ2577" s="8"/>
      <c r="BR2577" s="8"/>
      <c r="BS2577" s="8"/>
      <c r="BT2577" s="8"/>
      <c r="BU2577" s="8"/>
      <c r="BV2577" s="8"/>
      <c r="BW2577" s="8"/>
      <c r="BX2577" s="8"/>
      <c r="BY2577" s="8"/>
      <c r="BZ2577" s="8"/>
      <c r="CA2577" s="8"/>
      <c r="CB2577" s="8"/>
      <c r="CC2577" s="8"/>
      <c r="CD2577" s="8"/>
      <c r="CE2577" s="8"/>
      <c r="CF2577" s="8"/>
      <c r="CG2577" s="8"/>
      <c r="CH2577" s="8"/>
      <c r="CI2577" s="8"/>
      <c r="CJ2577" s="8"/>
      <c r="CK2577" s="8"/>
      <c r="CL2577" s="8"/>
      <c r="CM2577" s="8"/>
      <c r="CN2577" s="8"/>
      <c r="CO2577" s="8"/>
      <c r="CP2577" s="8"/>
    </row>
    <row r="2578" spans="1:94" x14ac:dyDescent="0.2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  <c r="AD2578" s="8"/>
      <c r="AE2578" s="8"/>
      <c r="AF2578" s="8"/>
      <c r="AG2578" s="8"/>
      <c r="AH2578" s="8"/>
      <c r="AI2578" s="8"/>
      <c r="AJ2578" s="8"/>
      <c r="AK2578" s="8"/>
      <c r="AL2578" s="8"/>
      <c r="AM2578" s="8"/>
      <c r="AN2578" s="8"/>
      <c r="AO2578" s="8"/>
      <c r="AP2578" s="8"/>
      <c r="AQ2578" s="8"/>
      <c r="AR2578" s="8"/>
      <c r="AS2578" s="8"/>
      <c r="AT2578" s="8"/>
      <c r="AU2578" s="8"/>
      <c r="AV2578" s="8"/>
      <c r="AW2578" s="8"/>
      <c r="AX2578" s="8"/>
      <c r="AY2578" s="8"/>
      <c r="AZ2578" s="8"/>
      <c r="BA2578" s="8"/>
      <c r="BB2578" s="8"/>
      <c r="BC2578" s="8"/>
      <c r="BD2578" s="8"/>
      <c r="BE2578" s="8"/>
      <c r="BF2578" s="8"/>
      <c r="BG2578" s="8"/>
      <c r="BH2578" s="8"/>
      <c r="BI2578" s="8"/>
      <c r="BJ2578" s="8"/>
      <c r="BK2578" s="8"/>
      <c r="BL2578" s="8"/>
      <c r="BM2578" s="8"/>
      <c r="BN2578" s="8"/>
      <c r="BO2578" s="8"/>
      <c r="BP2578" s="8"/>
      <c r="BQ2578" s="8"/>
      <c r="BR2578" s="8"/>
      <c r="BS2578" s="8"/>
      <c r="BT2578" s="8"/>
      <c r="BU2578" s="8"/>
      <c r="BV2578" s="8"/>
      <c r="BW2578" s="8"/>
      <c r="BX2578" s="8"/>
      <c r="BY2578" s="8"/>
      <c r="BZ2578" s="8"/>
      <c r="CA2578" s="8"/>
      <c r="CB2578" s="8"/>
      <c r="CC2578" s="8"/>
      <c r="CD2578" s="8"/>
      <c r="CE2578" s="8"/>
      <c r="CF2578" s="8"/>
      <c r="CG2578" s="8"/>
      <c r="CH2578" s="8"/>
      <c r="CI2578" s="8"/>
      <c r="CJ2578" s="8"/>
      <c r="CK2578" s="8"/>
      <c r="CL2578" s="8"/>
      <c r="CM2578" s="8"/>
      <c r="CN2578" s="8"/>
      <c r="CO2578" s="8"/>
      <c r="CP2578" s="8"/>
    </row>
    <row r="2579" spans="1:94" x14ac:dyDescent="0.2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  <c r="AA2579" s="8"/>
      <c r="AB2579" s="8"/>
      <c r="AC2579" s="8"/>
      <c r="AD2579" s="8"/>
      <c r="AE2579" s="8"/>
      <c r="AF2579" s="8"/>
      <c r="AG2579" s="8"/>
      <c r="AH2579" s="8"/>
      <c r="AI2579" s="8"/>
      <c r="AJ2579" s="8"/>
      <c r="AK2579" s="8"/>
      <c r="AL2579" s="8"/>
      <c r="AM2579" s="8"/>
      <c r="AN2579" s="8"/>
      <c r="AO2579" s="8"/>
      <c r="AP2579" s="8"/>
      <c r="AQ2579" s="8"/>
      <c r="AR2579" s="8"/>
      <c r="AS2579" s="8"/>
      <c r="AT2579" s="8"/>
      <c r="AU2579" s="8"/>
      <c r="AV2579" s="8"/>
      <c r="AW2579" s="8"/>
      <c r="AX2579" s="8"/>
      <c r="AY2579" s="8"/>
      <c r="AZ2579" s="8"/>
      <c r="BA2579" s="8"/>
      <c r="BB2579" s="8"/>
      <c r="BC2579" s="8"/>
      <c r="BD2579" s="8"/>
      <c r="BE2579" s="8"/>
      <c r="BF2579" s="8"/>
      <c r="BG2579" s="8"/>
      <c r="BH2579" s="8"/>
      <c r="BI2579" s="8"/>
      <c r="BJ2579" s="8"/>
      <c r="BK2579" s="8"/>
      <c r="BL2579" s="8"/>
      <c r="BM2579" s="8"/>
      <c r="BN2579" s="8"/>
      <c r="BO2579" s="8"/>
      <c r="BP2579" s="8"/>
      <c r="BQ2579" s="8"/>
      <c r="BR2579" s="8"/>
      <c r="BS2579" s="8"/>
      <c r="BT2579" s="8"/>
      <c r="BU2579" s="8"/>
      <c r="BV2579" s="8"/>
      <c r="BW2579" s="8"/>
      <c r="BX2579" s="8"/>
      <c r="BY2579" s="8"/>
      <c r="BZ2579" s="8"/>
      <c r="CA2579" s="8"/>
      <c r="CB2579" s="8"/>
      <c r="CC2579" s="8"/>
      <c r="CD2579" s="8"/>
      <c r="CE2579" s="8"/>
      <c r="CF2579" s="8"/>
      <c r="CG2579" s="8"/>
      <c r="CH2579" s="8"/>
      <c r="CI2579" s="8"/>
      <c r="CJ2579" s="8"/>
      <c r="CK2579" s="8"/>
      <c r="CL2579" s="8"/>
      <c r="CM2579" s="8"/>
      <c r="CN2579" s="8"/>
      <c r="CO2579" s="8"/>
      <c r="CP2579" s="8"/>
    </row>
    <row r="2580" spans="1:94" x14ac:dyDescent="0.2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  <c r="AA2580" s="8"/>
      <c r="AB2580" s="8"/>
      <c r="AC2580" s="8"/>
      <c r="AD2580" s="8"/>
      <c r="AE2580" s="8"/>
      <c r="AF2580" s="8"/>
      <c r="AG2580" s="8"/>
      <c r="AH2580" s="8"/>
      <c r="AI2580" s="8"/>
      <c r="AJ2580" s="8"/>
      <c r="AK2580" s="8"/>
      <c r="AL2580" s="8"/>
      <c r="AM2580" s="8"/>
      <c r="AN2580" s="8"/>
      <c r="AO2580" s="8"/>
      <c r="AP2580" s="8"/>
      <c r="AQ2580" s="8"/>
      <c r="AR2580" s="8"/>
      <c r="AS2580" s="8"/>
      <c r="AT2580" s="8"/>
      <c r="AU2580" s="8"/>
      <c r="AV2580" s="8"/>
      <c r="AW2580" s="8"/>
      <c r="AX2580" s="8"/>
      <c r="AY2580" s="8"/>
      <c r="AZ2580" s="8"/>
      <c r="BA2580" s="8"/>
      <c r="BB2580" s="8"/>
      <c r="BC2580" s="8"/>
      <c r="BD2580" s="8"/>
      <c r="BE2580" s="8"/>
      <c r="BF2580" s="8"/>
      <c r="BG2580" s="8"/>
      <c r="BH2580" s="8"/>
      <c r="BI2580" s="8"/>
      <c r="BJ2580" s="8"/>
      <c r="BK2580" s="8"/>
      <c r="BL2580" s="8"/>
      <c r="BM2580" s="8"/>
      <c r="BN2580" s="8"/>
      <c r="BO2580" s="8"/>
      <c r="BP2580" s="8"/>
      <c r="BQ2580" s="8"/>
      <c r="BR2580" s="8"/>
      <c r="BS2580" s="8"/>
      <c r="BT2580" s="8"/>
      <c r="BU2580" s="8"/>
      <c r="BV2580" s="8"/>
      <c r="BW2580" s="8"/>
      <c r="BX2580" s="8"/>
      <c r="BY2580" s="8"/>
      <c r="BZ2580" s="8"/>
      <c r="CA2580" s="8"/>
      <c r="CB2580" s="8"/>
      <c r="CC2580" s="8"/>
      <c r="CD2580" s="8"/>
      <c r="CE2580" s="8"/>
      <c r="CF2580" s="8"/>
      <c r="CG2580" s="8"/>
      <c r="CH2580" s="8"/>
      <c r="CI2580" s="8"/>
      <c r="CJ2580" s="8"/>
      <c r="CK2580" s="8"/>
      <c r="CL2580" s="8"/>
      <c r="CM2580" s="8"/>
      <c r="CN2580" s="8"/>
      <c r="CO2580" s="8"/>
      <c r="CP2580" s="8"/>
    </row>
    <row r="2581" spans="1:94" x14ac:dyDescent="0.2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  <c r="AD2581" s="8"/>
      <c r="AE2581" s="8"/>
      <c r="AF2581" s="8"/>
      <c r="AG2581" s="8"/>
      <c r="AH2581" s="8"/>
      <c r="AI2581" s="8"/>
      <c r="AJ2581" s="8"/>
      <c r="AK2581" s="8"/>
      <c r="AL2581" s="8"/>
      <c r="AM2581" s="8"/>
      <c r="AN2581" s="8"/>
      <c r="AO2581" s="8"/>
      <c r="AP2581" s="8"/>
      <c r="AQ2581" s="8"/>
      <c r="AR2581" s="8"/>
      <c r="AS2581" s="8"/>
      <c r="AT2581" s="8"/>
      <c r="AU2581" s="8"/>
      <c r="AV2581" s="8"/>
      <c r="AW2581" s="8"/>
      <c r="AX2581" s="8"/>
      <c r="AY2581" s="8"/>
      <c r="AZ2581" s="8"/>
      <c r="BA2581" s="8"/>
      <c r="BB2581" s="8"/>
      <c r="BC2581" s="8"/>
      <c r="BD2581" s="8"/>
      <c r="BE2581" s="8"/>
      <c r="BF2581" s="8"/>
      <c r="BG2581" s="8"/>
      <c r="BH2581" s="8"/>
      <c r="BI2581" s="8"/>
      <c r="BJ2581" s="8"/>
      <c r="BK2581" s="8"/>
      <c r="BL2581" s="8"/>
      <c r="BM2581" s="8"/>
      <c r="BN2581" s="8"/>
      <c r="BO2581" s="8"/>
      <c r="BP2581" s="8"/>
      <c r="BQ2581" s="8"/>
      <c r="BR2581" s="8"/>
      <c r="BS2581" s="8"/>
      <c r="BT2581" s="8"/>
      <c r="BU2581" s="8"/>
      <c r="BV2581" s="8"/>
      <c r="BW2581" s="8"/>
      <c r="BX2581" s="8"/>
      <c r="BY2581" s="8"/>
      <c r="BZ2581" s="8"/>
      <c r="CA2581" s="8"/>
      <c r="CB2581" s="8"/>
      <c r="CC2581" s="8"/>
      <c r="CD2581" s="8"/>
      <c r="CE2581" s="8"/>
      <c r="CF2581" s="8"/>
      <c r="CG2581" s="8"/>
      <c r="CH2581" s="8"/>
      <c r="CI2581" s="8"/>
      <c r="CJ2581" s="8"/>
      <c r="CK2581" s="8"/>
      <c r="CL2581" s="8"/>
      <c r="CM2581" s="8"/>
      <c r="CN2581" s="8"/>
      <c r="CO2581" s="8"/>
      <c r="CP2581" s="8"/>
    </row>
    <row r="2582" spans="1:94" x14ac:dyDescent="0.2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  <c r="AD2582" s="8"/>
      <c r="AE2582" s="8"/>
      <c r="AF2582" s="8"/>
      <c r="AG2582" s="8"/>
      <c r="AH2582" s="8"/>
      <c r="AI2582" s="8"/>
      <c r="AJ2582" s="8"/>
      <c r="AK2582" s="8"/>
      <c r="AL2582" s="8"/>
      <c r="AM2582" s="8"/>
      <c r="AN2582" s="8"/>
      <c r="AO2582" s="8"/>
      <c r="AP2582" s="8"/>
      <c r="AQ2582" s="8"/>
      <c r="AR2582" s="8"/>
      <c r="AS2582" s="8"/>
      <c r="AT2582" s="8"/>
      <c r="AU2582" s="8"/>
      <c r="AV2582" s="8"/>
      <c r="AW2582" s="8"/>
      <c r="AX2582" s="8"/>
      <c r="AY2582" s="8"/>
      <c r="AZ2582" s="8"/>
      <c r="BA2582" s="8"/>
      <c r="BB2582" s="8"/>
      <c r="BC2582" s="8"/>
      <c r="BD2582" s="8"/>
      <c r="BE2582" s="8"/>
      <c r="BF2582" s="8"/>
      <c r="BG2582" s="8"/>
      <c r="BH2582" s="8"/>
      <c r="BI2582" s="8"/>
      <c r="BJ2582" s="8"/>
      <c r="BK2582" s="8"/>
      <c r="BL2582" s="8"/>
      <c r="BM2582" s="8"/>
      <c r="BN2582" s="8"/>
      <c r="BO2582" s="8"/>
      <c r="BP2582" s="8"/>
      <c r="BQ2582" s="8"/>
      <c r="BR2582" s="8"/>
      <c r="BS2582" s="8"/>
      <c r="BT2582" s="8"/>
      <c r="BU2582" s="8"/>
      <c r="BV2582" s="8"/>
      <c r="BW2582" s="8"/>
      <c r="BX2582" s="8"/>
      <c r="BY2582" s="8"/>
      <c r="BZ2582" s="8"/>
      <c r="CA2582" s="8"/>
      <c r="CB2582" s="8"/>
      <c r="CC2582" s="8"/>
      <c r="CD2582" s="8"/>
      <c r="CE2582" s="8"/>
      <c r="CF2582" s="8"/>
      <c r="CG2582" s="8"/>
      <c r="CH2582" s="8"/>
      <c r="CI2582" s="8"/>
      <c r="CJ2582" s="8"/>
      <c r="CK2582" s="8"/>
      <c r="CL2582" s="8"/>
      <c r="CM2582" s="8"/>
      <c r="CN2582" s="8"/>
      <c r="CO2582" s="8"/>
      <c r="CP2582" s="8"/>
    </row>
    <row r="2583" spans="1:94" x14ac:dyDescent="0.2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  <c r="AD2583" s="8"/>
      <c r="AE2583" s="8"/>
      <c r="AF2583" s="8"/>
      <c r="AG2583" s="8"/>
      <c r="AH2583" s="8"/>
      <c r="AI2583" s="8"/>
      <c r="AJ2583" s="8"/>
      <c r="AK2583" s="8"/>
      <c r="AL2583" s="8"/>
      <c r="AM2583" s="8"/>
      <c r="AN2583" s="8"/>
      <c r="AO2583" s="8"/>
      <c r="AP2583" s="8"/>
      <c r="AQ2583" s="8"/>
      <c r="AR2583" s="8"/>
      <c r="AS2583" s="8"/>
      <c r="AT2583" s="8"/>
      <c r="AU2583" s="8"/>
      <c r="AV2583" s="8"/>
      <c r="AW2583" s="8"/>
      <c r="AX2583" s="8"/>
      <c r="AY2583" s="8"/>
      <c r="AZ2583" s="8"/>
      <c r="BA2583" s="8"/>
      <c r="BB2583" s="8"/>
      <c r="BC2583" s="8"/>
      <c r="BD2583" s="8"/>
      <c r="BE2583" s="8"/>
      <c r="BF2583" s="8"/>
      <c r="BG2583" s="8"/>
      <c r="BH2583" s="8"/>
      <c r="BI2583" s="8"/>
      <c r="BJ2583" s="8"/>
      <c r="BK2583" s="8"/>
      <c r="BL2583" s="8"/>
      <c r="BM2583" s="8"/>
      <c r="BN2583" s="8"/>
      <c r="BO2583" s="8"/>
      <c r="BP2583" s="8"/>
      <c r="BQ2583" s="8"/>
      <c r="BR2583" s="8"/>
      <c r="BS2583" s="8"/>
      <c r="BT2583" s="8"/>
      <c r="BU2583" s="8"/>
      <c r="BV2583" s="8"/>
      <c r="BW2583" s="8"/>
      <c r="BX2583" s="8"/>
      <c r="BY2583" s="8"/>
      <c r="BZ2583" s="8"/>
      <c r="CA2583" s="8"/>
      <c r="CB2583" s="8"/>
      <c r="CC2583" s="8"/>
      <c r="CD2583" s="8"/>
      <c r="CE2583" s="8"/>
      <c r="CF2583" s="8"/>
      <c r="CG2583" s="8"/>
      <c r="CH2583" s="8"/>
      <c r="CI2583" s="8"/>
      <c r="CJ2583" s="8"/>
      <c r="CK2583" s="8"/>
      <c r="CL2583" s="8"/>
      <c r="CM2583" s="8"/>
      <c r="CN2583" s="8"/>
      <c r="CO2583" s="8"/>
      <c r="CP2583" s="8"/>
    </row>
    <row r="2584" spans="1:94" x14ac:dyDescent="0.2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  <c r="AD2584" s="8"/>
      <c r="AE2584" s="8"/>
      <c r="AF2584" s="8"/>
      <c r="AG2584" s="8"/>
      <c r="AH2584" s="8"/>
      <c r="AI2584" s="8"/>
      <c r="AJ2584" s="8"/>
      <c r="AK2584" s="8"/>
      <c r="AL2584" s="8"/>
      <c r="AM2584" s="8"/>
      <c r="AN2584" s="8"/>
      <c r="AO2584" s="8"/>
      <c r="AP2584" s="8"/>
      <c r="AQ2584" s="8"/>
      <c r="AR2584" s="8"/>
      <c r="AS2584" s="8"/>
      <c r="AT2584" s="8"/>
      <c r="AU2584" s="8"/>
      <c r="AV2584" s="8"/>
      <c r="AW2584" s="8"/>
      <c r="AX2584" s="8"/>
      <c r="AY2584" s="8"/>
      <c r="AZ2584" s="8"/>
      <c r="BA2584" s="8"/>
      <c r="BB2584" s="8"/>
      <c r="BC2584" s="8"/>
      <c r="BD2584" s="8"/>
      <c r="BE2584" s="8"/>
      <c r="BF2584" s="8"/>
      <c r="BG2584" s="8"/>
      <c r="BH2584" s="8"/>
      <c r="BI2584" s="8"/>
      <c r="BJ2584" s="8"/>
      <c r="BK2584" s="8"/>
      <c r="BL2584" s="8"/>
      <c r="BM2584" s="8"/>
      <c r="BN2584" s="8"/>
      <c r="BO2584" s="8"/>
      <c r="BP2584" s="8"/>
      <c r="BQ2584" s="8"/>
      <c r="BR2584" s="8"/>
      <c r="BS2584" s="8"/>
      <c r="BT2584" s="8"/>
      <c r="BU2584" s="8"/>
      <c r="BV2584" s="8"/>
      <c r="BW2584" s="8"/>
      <c r="BX2584" s="8"/>
      <c r="BY2584" s="8"/>
      <c r="BZ2584" s="8"/>
      <c r="CA2584" s="8"/>
      <c r="CB2584" s="8"/>
      <c r="CC2584" s="8"/>
      <c r="CD2584" s="8"/>
      <c r="CE2584" s="8"/>
      <c r="CF2584" s="8"/>
      <c r="CG2584" s="8"/>
      <c r="CH2584" s="8"/>
      <c r="CI2584" s="8"/>
      <c r="CJ2584" s="8"/>
      <c r="CK2584" s="8"/>
      <c r="CL2584" s="8"/>
      <c r="CM2584" s="8"/>
      <c r="CN2584" s="8"/>
      <c r="CO2584" s="8"/>
      <c r="CP2584" s="8"/>
    </row>
    <row r="2585" spans="1:94" x14ac:dyDescent="0.2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  <c r="AD2585" s="8"/>
      <c r="AE2585" s="8"/>
      <c r="AF2585" s="8"/>
      <c r="AG2585" s="8"/>
      <c r="AH2585" s="8"/>
      <c r="AI2585" s="8"/>
      <c r="AJ2585" s="8"/>
      <c r="AK2585" s="8"/>
      <c r="AL2585" s="8"/>
      <c r="AM2585" s="8"/>
      <c r="AN2585" s="8"/>
      <c r="AO2585" s="8"/>
      <c r="AP2585" s="8"/>
      <c r="AQ2585" s="8"/>
      <c r="AR2585" s="8"/>
      <c r="AS2585" s="8"/>
      <c r="AT2585" s="8"/>
      <c r="AU2585" s="8"/>
      <c r="AV2585" s="8"/>
      <c r="AW2585" s="8"/>
      <c r="AX2585" s="8"/>
      <c r="AY2585" s="8"/>
      <c r="AZ2585" s="8"/>
      <c r="BA2585" s="8"/>
      <c r="BB2585" s="8"/>
      <c r="BC2585" s="8"/>
      <c r="BD2585" s="8"/>
      <c r="BE2585" s="8"/>
      <c r="BF2585" s="8"/>
      <c r="BG2585" s="8"/>
      <c r="BH2585" s="8"/>
      <c r="BI2585" s="8"/>
      <c r="BJ2585" s="8"/>
      <c r="BK2585" s="8"/>
      <c r="BL2585" s="8"/>
      <c r="BM2585" s="8"/>
      <c r="BN2585" s="8"/>
      <c r="BO2585" s="8"/>
      <c r="BP2585" s="8"/>
      <c r="BQ2585" s="8"/>
      <c r="BR2585" s="8"/>
      <c r="BS2585" s="8"/>
      <c r="BT2585" s="8"/>
      <c r="BU2585" s="8"/>
      <c r="BV2585" s="8"/>
      <c r="BW2585" s="8"/>
      <c r="BX2585" s="8"/>
      <c r="BY2585" s="8"/>
      <c r="BZ2585" s="8"/>
      <c r="CA2585" s="8"/>
      <c r="CB2585" s="8"/>
      <c r="CC2585" s="8"/>
      <c r="CD2585" s="8"/>
      <c r="CE2585" s="8"/>
      <c r="CF2585" s="8"/>
      <c r="CG2585" s="8"/>
      <c r="CH2585" s="8"/>
      <c r="CI2585" s="8"/>
      <c r="CJ2585" s="8"/>
      <c r="CK2585" s="8"/>
      <c r="CL2585" s="8"/>
      <c r="CM2585" s="8"/>
      <c r="CN2585" s="8"/>
      <c r="CO2585" s="8"/>
      <c r="CP2585" s="8"/>
    </row>
    <row r="2586" spans="1:94" x14ac:dyDescent="0.2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  <c r="AA2586" s="8"/>
      <c r="AB2586" s="8"/>
      <c r="AC2586" s="8"/>
      <c r="AD2586" s="8"/>
      <c r="AE2586" s="8"/>
      <c r="AF2586" s="8"/>
      <c r="AG2586" s="8"/>
      <c r="AH2586" s="8"/>
      <c r="AI2586" s="8"/>
      <c r="AJ2586" s="8"/>
      <c r="AK2586" s="8"/>
      <c r="AL2586" s="8"/>
      <c r="AM2586" s="8"/>
      <c r="AN2586" s="8"/>
      <c r="AO2586" s="8"/>
      <c r="AP2586" s="8"/>
      <c r="AQ2586" s="8"/>
      <c r="AR2586" s="8"/>
      <c r="AS2586" s="8"/>
      <c r="AT2586" s="8"/>
      <c r="AU2586" s="8"/>
      <c r="AV2586" s="8"/>
      <c r="AW2586" s="8"/>
      <c r="AX2586" s="8"/>
      <c r="AY2586" s="8"/>
      <c r="AZ2586" s="8"/>
      <c r="BA2586" s="8"/>
      <c r="BB2586" s="8"/>
      <c r="BC2586" s="8"/>
      <c r="BD2586" s="8"/>
      <c r="BE2586" s="8"/>
      <c r="BF2586" s="8"/>
      <c r="BG2586" s="8"/>
      <c r="BH2586" s="8"/>
      <c r="BI2586" s="8"/>
      <c r="BJ2586" s="8"/>
      <c r="BK2586" s="8"/>
      <c r="BL2586" s="8"/>
      <c r="BM2586" s="8"/>
      <c r="BN2586" s="8"/>
      <c r="BO2586" s="8"/>
      <c r="BP2586" s="8"/>
      <c r="BQ2586" s="8"/>
      <c r="BR2586" s="8"/>
      <c r="BS2586" s="8"/>
      <c r="BT2586" s="8"/>
      <c r="BU2586" s="8"/>
      <c r="BV2586" s="8"/>
      <c r="BW2586" s="8"/>
      <c r="BX2586" s="8"/>
      <c r="BY2586" s="8"/>
      <c r="BZ2586" s="8"/>
      <c r="CA2586" s="8"/>
      <c r="CB2586" s="8"/>
      <c r="CC2586" s="8"/>
      <c r="CD2586" s="8"/>
      <c r="CE2586" s="8"/>
      <c r="CF2586" s="8"/>
      <c r="CG2586" s="8"/>
      <c r="CH2586" s="8"/>
      <c r="CI2586" s="8"/>
      <c r="CJ2586" s="8"/>
      <c r="CK2586" s="8"/>
      <c r="CL2586" s="8"/>
      <c r="CM2586" s="8"/>
      <c r="CN2586" s="8"/>
      <c r="CO2586" s="8"/>
      <c r="CP2586" s="8"/>
    </row>
    <row r="2587" spans="1:94" x14ac:dyDescent="0.2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  <c r="AA2587" s="8"/>
      <c r="AB2587" s="8"/>
      <c r="AC2587" s="8"/>
      <c r="AD2587" s="8"/>
      <c r="AE2587" s="8"/>
      <c r="AF2587" s="8"/>
      <c r="AG2587" s="8"/>
      <c r="AH2587" s="8"/>
      <c r="AI2587" s="8"/>
      <c r="AJ2587" s="8"/>
      <c r="AK2587" s="8"/>
      <c r="AL2587" s="8"/>
      <c r="AM2587" s="8"/>
      <c r="AN2587" s="8"/>
      <c r="AO2587" s="8"/>
      <c r="AP2587" s="8"/>
      <c r="AQ2587" s="8"/>
      <c r="AR2587" s="8"/>
      <c r="AS2587" s="8"/>
      <c r="AT2587" s="8"/>
      <c r="AU2587" s="8"/>
      <c r="AV2587" s="8"/>
      <c r="AW2587" s="8"/>
      <c r="AX2587" s="8"/>
      <c r="AY2587" s="8"/>
      <c r="AZ2587" s="8"/>
      <c r="BA2587" s="8"/>
      <c r="BB2587" s="8"/>
      <c r="BC2587" s="8"/>
      <c r="BD2587" s="8"/>
      <c r="BE2587" s="8"/>
      <c r="BF2587" s="8"/>
      <c r="BG2587" s="8"/>
      <c r="BH2587" s="8"/>
      <c r="BI2587" s="8"/>
      <c r="BJ2587" s="8"/>
      <c r="BK2587" s="8"/>
      <c r="BL2587" s="8"/>
      <c r="BM2587" s="8"/>
      <c r="BN2587" s="8"/>
      <c r="BO2587" s="8"/>
      <c r="BP2587" s="8"/>
      <c r="BQ2587" s="8"/>
      <c r="BR2587" s="8"/>
      <c r="BS2587" s="8"/>
      <c r="BT2587" s="8"/>
      <c r="BU2587" s="8"/>
      <c r="BV2587" s="8"/>
      <c r="BW2587" s="8"/>
      <c r="BX2587" s="8"/>
      <c r="BY2587" s="8"/>
      <c r="BZ2587" s="8"/>
      <c r="CA2587" s="8"/>
      <c r="CB2587" s="8"/>
      <c r="CC2587" s="8"/>
      <c r="CD2587" s="8"/>
      <c r="CE2587" s="8"/>
      <c r="CF2587" s="8"/>
      <c r="CG2587" s="8"/>
      <c r="CH2587" s="8"/>
      <c r="CI2587" s="8"/>
      <c r="CJ2587" s="8"/>
      <c r="CK2587" s="8"/>
      <c r="CL2587" s="8"/>
      <c r="CM2587" s="8"/>
      <c r="CN2587" s="8"/>
      <c r="CO2587" s="8"/>
      <c r="CP2587" s="8"/>
    </row>
    <row r="2588" spans="1:94" x14ac:dyDescent="0.2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  <c r="AA2588" s="8"/>
      <c r="AB2588" s="8"/>
      <c r="AC2588" s="8"/>
      <c r="AD2588" s="8"/>
      <c r="AE2588" s="8"/>
      <c r="AF2588" s="8"/>
      <c r="AG2588" s="8"/>
      <c r="AH2588" s="8"/>
      <c r="AI2588" s="8"/>
      <c r="AJ2588" s="8"/>
      <c r="AK2588" s="8"/>
      <c r="AL2588" s="8"/>
      <c r="AM2588" s="8"/>
      <c r="AN2588" s="8"/>
      <c r="AO2588" s="8"/>
      <c r="AP2588" s="8"/>
      <c r="AQ2588" s="8"/>
      <c r="AR2588" s="8"/>
      <c r="AS2588" s="8"/>
      <c r="AT2588" s="8"/>
      <c r="AU2588" s="8"/>
      <c r="AV2588" s="8"/>
      <c r="AW2588" s="8"/>
      <c r="AX2588" s="8"/>
      <c r="AY2588" s="8"/>
      <c r="AZ2588" s="8"/>
      <c r="BA2588" s="8"/>
      <c r="BB2588" s="8"/>
      <c r="BC2588" s="8"/>
      <c r="BD2588" s="8"/>
      <c r="BE2588" s="8"/>
      <c r="BF2588" s="8"/>
      <c r="BG2588" s="8"/>
      <c r="BH2588" s="8"/>
      <c r="BI2588" s="8"/>
      <c r="BJ2588" s="8"/>
      <c r="BK2588" s="8"/>
      <c r="BL2588" s="8"/>
      <c r="BM2588" s="8"/>
      <c r="BN2588" s="8"/>
      <c r="BO2588" s="8"/>
      <c r="BP2588" s="8"/>
      <c r="BQ2588" s="8"/>
      <c r="BR2588" s="8"/>
      <c r="BS2588" s="8"/>
      <c r="BT2588" s="8"/>
      <c r="BU2588" s="8"/>
      <c r="BV2588" s="8"/>
      <c r="BW2588" s="8"/>
      <c r="BX2588" s="8"/>
      <c r="BY2588" s="8"/>
      <c r="BZ2588" s="8"/>
      <c r="CA2588" s="8"/>
      <c r="CB2588" s="8"/>
      <c r="CC2588" s="8"/>
      <c r="CD2588" s="8"/>
      <c r="CE2588" s="8"/>
      <c r="CF2588" s="8"/>
      <c r="CG2588" s="8"/>
      <c r="CH2588" s="8"/>
      <c r="CI2588" s="8"/>
      <c r="CJ2588" s="8"/>
      <c r="CK2588" s="8"/>
      <c r="CL2588" s="8"/>
      <c r="CM2588" s="8"/>
      <c r="CN2588" s="8"/>
      <c r="CO2588" s="8"/>
      <c r="CP2588" s="8"/>
    </row>
    <row r="2589" spans="1:94" x14ac:dyDescent="0.2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  <c r="AA2589" s="8"/>
      <c r="AB2589" s="8"/>
      <c r="AC2589" s="8"/>
      <c r="AD2589" s="8"/>
      <c r="AE2589" s="8"/>
      <c r="AF2589" s="8"/>
      <c r="AG2589" s="8"/>
      <c r="AH2589" s="8"/>
      <c r="AI2589" s="8"/>
      <c r="AJ2589" s="8"/>
      <c r="AK2589" s="8"/>
      <c r="AL2589" s="8"/>
      <c r="AM2589" s="8"/>
      <c r="AN2589" s="8"/>
      <c r="AO2589" s="8"/>
      <c r="AP2589" s="8"/>
      <c r="AQ2589" s="8"/>
      <c r="AR2589" s="8"/>
      <c r="AS2589" s="8"/>
      <c r="AT2589" s="8"/>
      <c r="AU2589" s="8"/>
      <c r="AV2589" s="8"/>
      <c r="AW2589" s="8"/>
      <c r="AX2589" s="8"/>
      <c r="AY2589" s="8"/>
      <c r="AZ2589" s="8"/>
      <c r="BA2589" s="8"/>
      <c r="BB2589" s="8"/>
      <c r="BC2589" s="8"/>
      <c r="BD2589" s="8"/>
      <c r="BE2589" s="8"/>
      <c r="BF2589" s="8"/>
      <c r="BG2589" s="8"/>
      <c r="BH2589" s="8"/>
      <c r="BI2589" s="8"/>
      <c r="BJ2589" s="8"/>
      <c r="BK2589" s="8"/>
      <c r="BL2589" s="8"/>
      <c r="BM2589" s="8"/>
      <c r="BN2589" s="8"/>
      <c r="BO2589" s="8"/>
      <c r="BP2589" s="8"/>
      <c r="BQ2589" s="8"/>
      <c r="BR2589" s="8"/>
      <c r="BS2589" s="8"/>
      <c r="BT2589" s="8"/>
      <c r="BU2589" s="8"/>
      <c r="BV2589" s="8"/>
      <c r="BW2589" s="8"/>
      <c r="BX2589" s="8"/>
      <c r="BY2589" s="8"/>
      <c r="BZ2589" s="8"/>
      <c r="CA2589" s="8"/>
      <c r="CB2589" s="8"/>
      <c r="CC2589" s="8"/>
      <c r="CD2589" s="8"/>
      <c r="CE2589" s="8"/>
      <c r="CF2589" s="8"/>
      <c r="CG2589" s="8"/>
      <c r="CH2589" s="8"/>
      <c r="CI2589" s="8"/>
      <c r="CJ2589" s="8"/>
      <c r="CK2589" s="8"/>
      <c r="CL2589" s="8"/>
      <c r="CM2589" s="8"/>
      <c r="CN2589" s="8"/>
      <c r="CO2589" s="8"/>
      <c r="CP2589" s="8"/>
    </row>
    <row r="2590" spans="1:94" x14ac:dyDescent="0.2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  <c r="AA2590" s="8"/>
      <c r="AB2590" s="8"/>
      <c r="AC2590" s="8"/>
      <c r="AD2590" s="8"/>
      <c r="AE2590" s="8"/>
      <c r="AF2590" s="8"/>
      <c r="AG2590" s="8"/>
      <c r="AH2590" s="8"/>
      <c r="AI2590" s="8"/>
      <c r="AJ2590" s="8"/>
      <c r="AK2590" s="8"/>
      <c r="AL2590" s="8"/>
      <c r="AM2590" s="8"/>
      <c r="AN2590" s="8"/>
      <c r="AO2590" s="8"/>
      <c r="AP2590" s="8"/>
      <c r="AQ2590" s="8"/>
      <c r="AR2590" s="8"/>
      <c r="AS2590" s="8"/>
      <c r="AT2590" s="8"/>
      <c r="AU2590" s="8"/>
      <c r="AV2590" s="8"/>
      <c r="AW2590" s="8"/>
      <c r="AX2590" s="8"/>
      <c r="AY2590" s="8"/>
      <c r="AZ2590" s="8"/>
      <c r="BA2590" s="8"/>
      <c r="BB2590" s="8"/>
      <c r="BC2590" s="8"/>
      <c r="BD2590" s="8"/>
      <c r="BE2590" s="8"/>
      <c r="BF2590" s="8"/>
      <c r="BG2590" s="8"/>
      <c r="BH2590" s="8"/>
      <c r="BI2590" s="8"/>
      <c r="BJ2590" s="8"/>
      <c r="BK2590" s="8"/>
      <c r="BL2590" s="8"/>
      <c r="BM2590" s="8"/>
      <c r="BN2590" s="8"/>
      <c r="BO2590" s="8"/>
      <c r="BP2590" s="8"/>
      <c r="BQ2590" s="8"/>
      <c r="BR2590" s="8"/>
      <c r="BS2590" s="8"/>
      <c r="BT2590" s="8"/>
      <c r="BU2590" s="8"/>
      <c r="BV2590" s="8"/>
      <c r="BW2590" s="8"/>
      <c r="BX2590" s="8"/>
      <c r="BY2590" s="8"/>
      <c r="BZ2590" s="8"/>
      <c r="CA2590" s="8"/>
      <c r="CB2590" s="8"/>
      <c r="CC2590" s="8"/>
      <c r="CD2590" s="8"/>
      <c r="CE2590" s="8"/>
      <c r="CF2590" s="8"/>
      <c r="CG2590" s="8"/>
      <c r="CH2590" s="8"/>
      <c r="CI2590" s="8"/>
      <c r="CJ2590" s="8"/>
      <c r="CK2590" s="8"/>
      <c r="CL2590" s="8"/>
      <c r="CM2590" s="8"/>
      <c r="CN2590" s="8"/>
      <c r="CO2590" s="8"/>
      <c r="CP2590" s="8"/>
    </row>
    <row r="2591" spans="1:94" x14ac:dyDescent="0.2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  <c r="AA2591" s="8"/>
      <c r="AB2591" s="8"/>
      <c r="AC2591" s="8"/>
      <c r="AD2591" s="8"/>
      <c r="AE2591" s="8"/>
      <c r="AF2591" s="8"/>
      <c r="AG2591" s="8"/>
      <c r="AH2591" s="8"/>
      <c r="AI2591" s="8"/>
      <c r="AJ2591" s="8"/>
      <c r="AK2591" s="8"/>
      <c r="AL2591" s="8"/>
      <c r="AM2591" s="8"/>
      <c r="AN2591" s="8"/>
      <c r="AO2591" s="8"/>
      <c r="AP2591" s="8"/>
      <c r="AQ2591" s="8"/>
      <c r="AR2591" s="8"/>
      <c r="AS2591" s="8"/>
      <c r="AT2591" s="8"/>
      <c r="AU2591" s="8"/>
      <c r="AV2591" s="8"/>
      <c r="AW2591" s="8"/>
      <c r="AX2591" s="8"/>
      <c r="AY2591" s="8"/>
      <c r="AZ2591" s="8"/>
      <c r="BA2591" s="8"/>
      <c r="BB2591" s="8"/>
      <c r="BC2591" s="8"/>
      <c r="BD2591" s="8"/>
      <c r="BE2591" s="8"/>
      <c r="BF2591" s="8"/>
      <c r="BG2591" s="8"/>
      <c r="BH2591" s="8"/>
      <c r="BI2591" s="8"/>
      <c r="BJ2591" s="8"/>
      <c r="BK2591" s="8"/>
      <c r="BL2591" s="8"/>
      <c r="BM2591" s="8"/>
      <c r="BN2591" s="8"/>
      <c r="BO2591" s="8"/>
      <c r="BP2591" s="8"/>
      <c r="BQ2591" s="8"/>
      <c r="BR2591" s="8"/>
      <c r="BS2591" s="8"/>
      <c r="BT2591" s="8"/>
      <c r="BU2591" s="8"/>
      <c r="BV2591" s="8"/>
      <c r="BW2591" s="8"/>
      <c r="BX2591" s="8"/>
      <c r="BY2591" s="8"/>
      <c r="BZ2591" s="8"/>
      <c r="CA2591" s="8"/>
      <c r="CB2591" s="8"/>
      <c r="CC2591" s="8"/>
      <c r="CD2591" s="8"/>
      <c r="CE2591" s="8"/>
      <c r="CF2591" s="8"/>
      <c r="CG2591" s="8"/>
      <c r="CH2591" s="8"/>
      <c r="CI2591" s="8"/>
      <c r="CJ2591" s="8"/>
      <c r="CK2591" s="8"/>
      <c r="CL2591" s="8"/>
      <c r="CM2591" s="8"/>
      <c r="CN2591" s="8"/>
      <c r="CO2591" s="8"/>
      <c r="CP2591" s="8"/>
    </row>
    <row r="2592" spans="1:94" x14ac:dyDescent="0.2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  <c r="AA2592" s="8"/>
      <c r="AB2592" s="8"/>
      <c r="AC2592" s="8"/>
      <c r="AD2592" s="8"/>
      <c r="AE2592" s="8"/>
      <c r="AF2592" s="8"/>
      <c r="AG2592" s="8"/>
      <c r="AH2592" s="8"/>
      <c r="AI2592" s="8"/>
      <c r="AJ2592" s="8"/>
      <c r="AK2592" s="8"/>
      <c r="AL2592" s="8"/>
      <c r="AM2592" s="8"/>
      <c r="AN2592" s="8"/>
      <c r="AO2592" s="8"/>
      <c r="AP2592" s="8"/>
      <c r="AQ2592" s="8"/>
      <c r="AR2592" s="8"/>
      <c r="AS2592" s="8"/>
      <c r="AT2592" s="8"/>
      <c r="AU2592" s="8"/>
      <c r="AV2592" s="8"/>
      <c r="AW2592" s="8"/>
      <c r="AX2592" s="8"/>
      <c r="AY2592" s="8"/>
      <c r="AZ2592" s="8"/>
      <c r="BA2592" s="8"/>
      <c r="BB2592" s="8"/>
      <c r="BC2592" s="8"/>
      <c r="BD2592" s="8"/>
      <c r="BE2592" s="8"/>
      <c r="BF2592" s="8"/>
      <c r="BG2592" s="8"/>
      <c r="BH2592" s="8"/>
      <c r="BI2592" s="8"/>
      <c r="BJ2592" s="8"/>
      <c r="BK2592" s="8"/>
      <c r="BL2592" s="8"/>
      <c r="BM2592" s="8"/>
      <c r="BN2592" s="8"/>
      <c r="BO2592" s="8"/>
      <c r="BP2592" s="8"/>
      <c r="BQ2592" s="8"/>
      <c r="BR2592" s="8"/>
      <c r="BS2592" s="8"/>
      <c r="BT2592" s="8"/>
      <c r="BU2592" s="8"/>
      <c r="BV2592" s="8"/>
      <c r="BW2592" s="8"/>
      <c r="BX2592" s="8"/>
      <c r="BY2592" s="8"/>
      <c r="BZ2592" s="8"/>
      <c r="CA2592" s="8"/>
      <c r="CB2592" s="8"/>
      <c r="CC2592" s="8"/>
      <c r="CD2592" s="8"/>
      <c r="CE2592" s="8"/>
      <c r="CF2592" s="8"/>
      <c r="CG2592" s="8"/>
      <c r="CH2592" s="8"/>
      <c r="CI2592" s="8"/>
      <c r="CJ2592" s="8"/>
      <c r="CK2592" s="8"/>
      <c r="CL2592" s="8"/>
      <c r="CM2592" s="8"/>
      <c r="CN2592" s="8"/>
      <c r="CO2592" s="8"/>
      <c r="CP2592" s="8"/>
    </row>
    <row r="2593" spans="1:94" x14ac:dyDescent="0.2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  <c r="AA2593" s="8"/>
      <c r="AB2593" s="8"/>
      <c r="AC2593" s="8"/>
      <c r="AD2593" s="8"/>
      <c r="AE2593" s="8"/>
      <c r="AF2593" s="8"/>
      <c r="AG2593" s="8"/>
      <c r="AH2593" s="8"/>
      <c r="AI2593" s="8"/>
      <c r="AJ2593" s="8"/>
      <c r="AK2593" s="8"/>
      <c r="AL2593" s="8"/>
      <c r="AM2593" s="8"/>
      <c r="AN2593" s="8"/>
      <c r="AO2593" s="8"/>
      <c r="AP2593" s="8"/>
      <c r="AQ2593" s="8"/>
      <c r="AR2593" s="8"/>
      <c r="AS2593" s="8"/>
      <c r="AT2593" s="8"/>
      <c r="AU2593" s="8"/>
      <c r="AV2593" s="8"/>
      <c r="AW2593" s="8"/>
      <c r="AX2593" s="8"/>
      <c r="AY2593" s="8"/>
      <c r="AZ2593" s="8"/>
      <c r="BA2593" s="8"/>
      <c r="BB2593" s="8"/>
      <c r="BC2593" s="8"/>
      <c r="BD2593" s="8"/>
      <c r="BE2593" s="8"/>
      <c r="BF2593" s="8"/>
      <c r="BG2593" s="8"/>
      <c r="BH2593" s="8"/>
      <c r="BI2593" s="8"/>
      <c r="BJ2593" s="8"/>
      <c r="BK2593" s="8"/>
      <c r="BL2593" s="8"/>
      <c r="BM2593" s="8"/>
      <c r="BN2593" s="8"/>
      <c r="BO2593" s="8"/>
      <c r="BP2593" s="8"/>
      <c r="BQ2593" s="8"/>
      <c r="BR2593" s="8"/>
      <c r="BS2593" s="8"/>
      <c r="BT2593" s="8"/>
      <c r="BU2593" s="8"/>
      <c r="BV2593" s="8"/>
      <c r="BW2593" s="8"/>
      <c r="BX2593" s="8"/>
      <c r="BY2593" s="8"/>
      <c r="BZ2593" s="8"/>
      <c r="CA2593" s="8"/>
      <c r="CB2593" s="8"/>
      <c r="CC2593" s="8"/>
      <c r="CD2593" s="8"/>
      <c r="CE2593" s="8"/>
      <c r="CF2593" s="8"/>
      <c r="CG2593" s="8"/>
      <c r="CH2593" s="8"/>
      <c r="CI2593" s="8"/>
      <c r="CJ2593" s="8"/>
      <c r="CK2593" s="8"/>
      <c r="CL2593" s="8"/>
      <c r="CM2593" s="8"/>
      <c r="CN2593" s="8"/>
      <c r="CO2593" s="8"/>
      <c r="CP2593" s="8"/>
    </row>
    <row r="2594" spans="1:94" x14ac:dyDescent="0.2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  <c r="AD2594" s="8"/>
      <c r="AE2594" s="8"/>
      <c r="AF2594" s="8"/>
      <c r="AG2594" s="8"/>
      <c r="AH2594" s="8"/>
      <c r="AI2594" s="8"/>
      <c r="AJ2594" s="8"/>
      <c r="AK2594" s="8"/>
      <c r="AL2594" s="8"/>
      <c r="AM2594" s="8"/>
      <c r="AN2594" s="8"/>
      <c r="AO2594" s="8"/>
      <c r="AP2594" s="8"/>
      <c r="AQ2594" s="8"/>
      <c r="AR2594" s="8"/>
      <c r="AS2594" s="8"/>
      <c r="AT2594" s="8"/>
      <c r="AU2594" s="8"/>
      <c r="AV2594" s="8"/>
      <c r="AW2594" s="8"/>
      <c r="AX2594" s="8"/>
      <c r="AY2594" s="8"/>
      <c r="AZ2594" s="8"/>
      <c r="BA2594" s="8"/>
      <c r="BB2594" s="8"/>
      <c r="BC2594" s="8"/>
      <c r="BD2594" s="8"/>
      <c r="BE2594" s="8"/>
      <c r="BF2594" s="8"/>
      <c r="BG2594" s="8"/>
      <c r="BH2594" s="8"/>
      <c r="BI2594" s="8"/>
      <c r="BJ2594" s="8"/>
      <c r="BK2594" s="8"/>
      <c r="BL2594" s="8"/>
      <c r="BM2594" s="8"/>
      <c r="BN2594" s="8"/>
      <c r="BO2594" s="8"/>
      <c r="BP2594" s="8"/>
      <c r="BQ2594" s="8"/>
      <c r="BR2594" s="8"/>
      <c r="BS2594" s="8"/>
      <c r="BT2594" s="8"/>
      <c r="BU2594" s="8"/>
      <c r="BV2594" s="8"/>
      <c r="BW2594" s="8"/>
      <c r="BX2594" s="8"/>
      <c r="BY2594" s="8"/>
      <c r="BZ2594" s="8"/>
      <c r="CA2594" s="8"/>
      <c r="CB2594" s="8"/>
      <c r="CC2594" s="8"/>
      <c r="CD2594" s="8"/>
      <c r="CE2594" s="8"/>
      <c r="CF2594" s="8"/>
      <c r="CG2594" s="8"/>
      <c r="CH2594" s="8"/>
      <c r="CI2594" s="8"/>
      <c r="CJ2594" s="8"/>
      <c r="CK2594" s="8"/>
      <c r="CL2594" s="8"/>
      <c r="CM2594" s="8"/>
      <c r="CN2594" s="8"/>
      <c r="CO2594" s="8"/>
      <c r="CP2594" s="8"/>
    </row>
    <row r="2595" spans="1:94" x14ac:dyDescent="0.2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  <c r="AD2595" s="8"/>
      <c r="AE2595" s="8"/>
      <c r="AF2595" s="8"/>
      <c r="AG2595" s="8"/>
      <c r="AH2595" s="8"/>
      <c r="AI2595" s="8"/>
      <c r="AJ2595" s="8"/>
      <c r="AK2595" s="8"/>
      <c r="AL2595" s="8"/>
      <c r="AM2595" s="8"/>
      <c r="AN2595" s="8"/>
      <c r="AO2595" s="8"/>
      <c r="AP2595" s="8"/>
      <c r="AQ2595" s="8"/>
      <c r="AR2595" s="8"/>
      <c r="AS2595" s="8"/>
      <c r="AT2595" s="8"/>
      <c r="AU2595" s="8"/>
      <c r="AV2595" s="8"/>
      <c r="AW2595" s="8"/>
      <c r="AX2595" s="8"/>
      <c r="AY2595" s="8"/>
      <c r="AZ2595" s="8"/>
      <c r="BA2595" s="8"/>
      <c r="BB2595" s="8"/>
      <c r="BC2595" s="8"/>
      <c r="BD2595" s="8"/>
      <c r="BE2595" s="8"/>
      <c r="BF2595" s="8"/>
      <c r="BG2595" s="8"/>
      <c r="BH2595" s="8"/>
      <c r="BI2595" s="8"/>
      <c r="BJ2595" s="8"/>
      <c r="BK2595" s="8"/>
      <c r="BL2595" s="8"/>
      <c r="BM2595" s="8"/>
      <c r="BN2595" s="8"/>
      <c r="BO2595" s="8"/>
      <c r="BP2595" s="8"/>
      <c r="BQ2595" s="8"/>
      <c r="BR2595" s="8"/>
      <c r="BS2595" s="8"/>
      <c r="BT2595" s="8"/>
      <c r="BU2595" s="8"/>
      <c r="BV2595" s="8"/>
      <c r="BW2595" s="8"/>
      <c r="BX2595" s="8"/>
      <c r="BY2595" s="8"/>
      <c r="BZ2595" s="8"/>
      <c r="CA2595" s="8"/>
      <c r="CB2595" s="8"/>
      <c r="CC2595" s="8"/>
      <c r="CD2595" s="8"/>
      <c r="CE2595" s="8"/>
      <c r="CF2595" s="8"/>
      <c r="CG2595" s="8"/>
      <c r="CH2595" s="8"/>
      <c r="CI2595" s="8"/>
      <c r="CJ2595" s="8"/>
      <c r="CK2595" s="8"/>
      <c r="CL2595" s="8"/>
      <c r="CM2595" s="8"/>
      <c r="CN2595" s="8"/>
      <c r="CO2595" s="8"/>
      <c r="CP2595" s="8"/>
    </row>
    <row r="2596" spans="1:94" x14ac:dyDescent="0.2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  <c r="AD2596" s="8"/>
      <c r="AE2596" s="8"/>
      <c r="AF2596" s="8"/>
      <c r="AG2596" s="8"/>
      <c r="AH2596" s="8"/>
      <c r="AI2596" s="8"/>
      <c r="AJ2596" s="8"/>
      <c r="AK2596" s="8"/>
      <c r="AL2596" s="8"/>
      <c r="AM2596" s="8"/>
      <c r="AN2596" s="8"/>
      <c r="AO2596" s="8"/>
      <c r="AP2596" s="8"/>
      <c r="AQ2596" s="8"/>
      <c r="AR2596" s="8"/>
      <c r="AS2596" s="8"/>
      <c r="AT2596" s="8"/>
      <c r="AU2596" s="8"/>
      <c r="AV2596" s="8"/>
      <c r="AW2596" s="8"/>
      <c r="AX2596" s="8"/>
      <c r="AY2596" s="8"/>
      <c r="AZ2596" s="8"/>
      <c r="BA2596" s="8"/>
      <c r="BB2596" s="8"/>
      <c r="BC2596" s="8"/>
      <c r="BD2596" s="8"/>
      <c r="BE2596" s="8"/>
      <c r="BF2596" s="8"/>
      <c r="BG2596" s="8"/>
      <c r="BH2596" s="8"/>
      <c r="BI2596" s="8"/>
      <c r="BJ2596" s="8"/>
      <c r="BK2596" s="8"/>
      <c r="BL2596" s="8"/>
      <c r="BM2596" s="8"/>
      <c r="BN2596" s="8"/>
      <c r="BO2596" s="8"/>
      <c r="BP2596" s="8"/>
      <c r="BQ2596" s="8"/>
      <c r="BR2596" s="8"/>
      <c r="BS2596" s="8"/>
      <c r="BT2596" s="8"/>
      <c r="BU2596" s="8"/>
      <c r="BV2596" s="8"/>
      <c r="BW2596" s="8"/>
      <c r="BX2596" s="8"/>
      <c r="BY2596" s="8"/>
      <c r="BZ2596" s="8"/>
      <c r="CA2596" s="8"/>
      <c r="CB2596" s="8"/>
      <c r="CC2596" s="8"/>
      <c r="CD2596" s="8"/>
      <c r="CE2596" s="8"/>
      <c r="CF2596" s="8"/>
      <c r="CG2596" s="8"/>
      <c r="CH2596" s="8"/>
      <c r="CI2596" s="8"/>
      <c r="CJ2596" s="8"/>
      <c r="CK2596" s="8"/>
      <c r="CL2596" s="8"/>
      <c r="CM2596" s="8"/>
      <c r="CN2596" s="8"/>
      <c r="CO2596" s="8"/>
      <c r="CP2596" s="8"/>
    </row>
    <row r="2597" spans="1:94" x14ac:dyDescent="0.2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  <c r="AA2597" s="8"/>
      <c r="AB2597" s="8"/>
      <c r="AC2597" s="8"/>
      <c r="AD2597" s="8"/>
      <c r="AE2597" s="8"/>
      <c r="AF2597" s="8"/>
      <c r="AG2597" s="8"/>
      <c r="AH2597" s="8"/>
      <c r="AI2597" s="8"/>
      <c r="AJ2597" s="8"/>
      <c r="AK2597" s="8"/>
      <c r="AL2597" s="8"/>
      <c r="AM2597" s="8"/>
      <c r="AN2597" s="8"/>
      <c r="AO2597" s="8"/>
      <c r="AP2597" s="8"/>
      <c r="AQ2597" s="8"/>
      <c r="AR2597" s="8"/>
      <c r="AS2597" s="8"/>
      <c r="AT2597" s="8"/>
      <c r="AU2597" s="8"/>
      <c r="AV2597" s="8"/>
      <c r="AW2597" s="8"/>
      <c r="AX2597" s="8"/>
      <c r="AY2597" s="8"/>
      <c r="AZ2597" s="8"/>
      <c r="BA2597" s="8"/>
      <c r="BB2597" s="8"/>
      <c r="BC2597" s="8"/>
      <c r="BD2597" s="8"/>
      <c r="BE2597" s="8"/>
      <c r="BF2597" s="8"/>
      <c r="BG2597" s="8"/>
      <c r="BH2597" s="8"/>
      <c r="BI2597" s="8"/>
      <c r="BJ2597" s="8"/>
      <c r="BK2597" s="8"/>
      <c r="BL2597" s="8"/>
      <c r="BM2597" s="8"/>
      <c r="BN2597" s="8"/>
      <c r="BO2597" s="8"/>
      <c r="BP2597" s="8"/>
      <c r="BQ2597" s="8"/>
      <c r="BR2597" s="8"/>
      <c r="BS2597" s="8"/>
      <c r="BT2597" s="8"/>
      <c r="BU2597" s="8"/>
      <c r="BV2597" s="8"/>
      <c r="BW2597" s="8"/>
      <c r="BX2597" s="8"/>
      <c r="BY2597" s="8"/>
      <c r="BZ2597" s="8"/>
      <c r="CA2597" s="8"/>
      <c r="CB2597" s="8"/>
      <c r="CC2597" s="8"/>
      <c r="CD2597" s="8"/>
      <c r="CE2597" s="8"/>
      <c r="CF2597" s="8"/>
      <c r="CG2597" s="8"/>
      <c r="CH2597" s="8"/>
      <c r="CI2597" s="8"/>
      <c r="CJ2597" s="8"/>
      <c r="CK2597" s="8"/>
      <c r="CL2597" s="8"/>
      <c r="CM2597" s="8"/>
      <c r="CN2597" s="8"/>
      <c r="CO2597" s="8"/>
      <c r="CP2597" s="8"/>
    </row>
    <row r="2598" spans="1:94" x14ac:dyDescent="0.2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  <c r="AA2598" s="8"/>
      <c r="AB2598" s="8"/>
      <c r="AC2598" s="8"/>
      <c r="AD2598" s="8"/>
      <c r="AE2598" s="8"/>
      <c r="AF2598" s="8"/>
      <c r="AG2598" s="8"/>
      <c r="AH2598" s="8"/>
      <c r="AI2598" s="8"/>
      <c r="AJ2598" s="8"/>
      <c r="AK2598" s="8"/>
      <c r="AL2598" s="8"/>
      <c r="AM2598" s="8"/>
      <c r="AN2598" s="8"/>
      <c r="AO2598" s="8"/>
      <c r="AP2598" s="8"/>
      <c r="AQ2598" s="8"/>
      <c r="AR2598" s="8"/>
      <c r="AS2598" s="8"/>
      <c r="AT2598" s="8"/>
      <c r="AU2598" s="8"/>
      <c r="AV2598" s="8"/>
      <c r="AW2598" s="8"/>
      <c r="AX2598" s="8"/>
      <c r="AY2598" s="8"/>
      <c r="AZ2598" s="8"/>
      <c r="BA2598" s="8"/>
      <c r="BB2598" s="8"/>
      <c r="BC2598" s="8"/>
      <c r="BD2598" s="8"/>
      <c r="BE2598" s="8"/>
      <c r="BF2598" s="8"/>
      <c r="BG2598" s="8"/>
      <c r="BH2598" s="8"/>
      <c r="BI2598" s="8"/>
      <c r="BJ2598" s="8"/>
      <c r="BK2598" s="8"/>
      <c r="BL2598" s="8"/>
      <c r="BM2598" s="8"/>
      <c r="BN2598" s="8"/>
      <c r="BO2598" s="8"/>
      <c r="BP2598" s="8"/>
      <c r="BQ2598" s="8"/>
      <c r="BR2598" s="8"/>
      <c r="BS2598" s="8"/>
      <c r="BT2598" s="8"/>
      <c r="BU2598" s="8"/>
      <c r="BV2598" s="8"/>
      <c r="BW2598" s="8"/>
      <c r="BX2598" s="8"/>
      <c r="BY2598" s="8"/>
      <c r="BZ2598" s="8"/>
      <c r="CA2598" s="8"/>
      <c r="CB2598" s="8"/>
      <c r="CC2598" s="8"/>
      <c r="CD2598" s="8"/>
      <c r="CE2598" s="8"/>
      <c r="CF2598" s="8"/>
      <c r="CG2598" s="8"/>
      <c r="CH2598" s="8"/>
      <c r="CI2598" s="8"/>
      <c r="CJ2598" s="8"/>
      <c r="CK2598" s="8"/>
      <c r="CL2598" s="8"/>
      <c r="CM2598" s="8"/>
      <c r="CN2598" s="8"/>
      <c r="CO2598" s="8"/>
      <c r="CP2598" s="8"/>
    </row>
    <row r="2599" spans="1:94" x14ac:dyDescent="0.2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  <c r="AA2599" s="8"/>
      <c r="AB2599" s="8"/>
      <c r="AC2599" s="8"/>
      <c r="AD2599" s="8"/>
      <c r="AE2599" s="8"/>
      <c r="AF2599" s="8"/>
      <c r="AG2599" s="8"/>
      <c r="AH2599" s="8"/>
      <c r="AI2599" s="8"/>
      <c r="AJ2599" s="8"/>
      <c r="AK2599" s="8"/>
      <c r="AL2599" s="8"/>
      <c r="AM2599" s="8"/>
      <c r="AN2599" s="8"/>
      <c r="AO2599" s="8"/>
      <c r="AP2599" s="8"/>
      <c r="AQ2599" s="8"/>
      <c r="AR2599" s="8"/>
      <c r="AS2599" s="8"/>
      <c r="AT2599" s="8"/>
      <c r="AU2599" s="8"/>
      <c r="AV2599" s="8"/>
      <c r="AW2599" s="8"/>
      <c r="AX2599" s="8"/>
      <c r="AY2599" s="8"/>
      <c r="AZ2599" s="8"/>
      <c r="BA2599" s="8"/>
      <c r="BB2599" s="8"/>
      <c r="BC2599" s="8"/>
      <c r="BD2599" s="8"/>
      <c r="BE2599" s="8"/>
      <c r="BF2599" s="8"/>
      <c r="BG2599" s="8"/>
      <c r="BH2599" s="8"/>
      <c r="BI2599" s="8"/>
      <c r="BJ2599" s="8"/>
      <c r="BK2599" s="8"/>
      <c r="BL2599" s="8"/>
      <c r="BM2599" s="8"/>
      <c r="BN2599" s="8"/>
      <c r="BO2599" s="8"/>
      <c r="BP2599" s="8"/>
      <c r="BQ2599" s="8"/>
      <c r="BR2599" s="8"/>
      <c r="BS2599" s="8"/>
      <c r="BT2599" s="8"/>
      <c r="BU2599" s="8"/>
      <c r="BV2599" s="8"/>
      <c r="BW2599" s="8"/>
      <c r="BX2599" s="8"/>
      <c r="BY2599" s="8"/>
      <c r="BZ2599" s="8"/>
      <c r="CA2599" s="8"/>
      <c r="CB2599" s="8"/>
      <c r="CC2599" s="8"/>
      <c r="CD2599" s="8"/>
      <c r="CE2599" s="8"/>
      <c r="CF2599" s="8"/>
      <c r="CG2599" s="8"/>
      <c r="CH2599" s="8"/>
      <c r="CI2599" s="8"/>
      <c r="CJ2599" s="8"/>
      <c r="CK2599" s="8"/>
      <c r="CL2599" s="8"/>
      <c r="CM2599" s="8"/>
      <c r="CN2599" s="8"/>
      <c r="CO2599" s="8"/>
      <c r="CP2599" s="8"/>
    </row>
    <row r="2600" spans="1:94" x14ac:dyDescent="0.2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  <c r="AD2600" s="8"/>
      <c r="AE2600" s="8"/>
      <c r="AF2600" s="8"/>
      <c r="AG2600" s="8"/>
      <c r="AH2600" s="8"/>
      <c r="AI2600" s="8"/>
      <c r="AJ2600" s="8"/>
      <c r="AK2600" s="8"/>
      <c r="AL2600" s="8"/>
      <c r="AM2600" s="8"/>
      <c r="AN2600" s="8"/>
      <c r="AO2600" s="8"/>
      <c r="AP2600" s="8"/>
      <c r="AQ2600" s="8"/>
      <c r="AR2600" s="8"/>
      <c r="AS2600" s="8"/>
      <c r="AT2600" s="8"/>
      <c r="AU2600" s="8"/>
      <c r="AV2600" s="8"/>
      <c r="AW2600" s="8"/>
      <c r="AX2600" s="8"/>
      <c r="AY2600" s="8"/>
      <c r="AZ2600" s="8"/>
      <c r="BA2600" s="8"/>
      <c r="BB2600" s="8"/>
      <c r="BC2600" s="8"/>
      <c r="BD2600" s="8"/>
      <c r="BE2600" s="8"/>
      <c r="BF2600" s="8"/>
      <c r="BG2600" s="8"/>
      <c r="BH2600" s="8"/>
      <c r="BI2600" s="8"/>
      <c r="BJ2600" s="8"/>
      <c r="BK2600" s="8"/>
      <c r="BL2600" s="8"/>
      <c r="BM2600" s="8"/>
      <c r="BN2600" s="8"/>
      <c r="BO2600" s="8"/>
      <c r="BP2600" s="8"/>
      <c r="BQ2600" s="8"/>
      <c r="BR2600" s="8"/>
      <c r="BS2600" s="8"/>
      <c r="BT2600" s="8"/>
      <c r="BU2600" s="8"/>
      <c r="BV2600" s="8"/>
      <c r="BW2600" s="8"/>
      <c r="BX2600" s="8"/>
      <c r="BY2600" s="8"/>
      <c r="BZ2600" s="8"/>
      <c r="CA2600" s="8"/>
      <c r="CB2600" s="8"/>
      <c r="CC2600" s="8"/>
      <c r="CD2600" s="8"/>
      <c r="CE2600" s="8"/>
      <c r="CF2600" s="8"/>
      <c r="CG2600" s="8"/>
      <c r="CH2600" s="8"/>
      <c r="CI2600" s="8"/>
      <c r="CJ2600" s="8"/>
      <c r="CK2600" s="8"/>
      <c r="CL2600" s="8"/>
      <c r="CM2600" s="8"/>
      <c r="CN2600" s="8"/>
      <c r="CO2600" s="8"/>
      <c r="CP2600" s="8"/>
    </row>
    <row r="2601" spans="1:94" x14ac:dyDescent="0.2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  <c r="AD2601" s="8"/>
      <c r="AE2601" s="8"/>
      <c r="AF2601" s="8"/>
      <c r="AG2601" s="8"/>
      <c r="AH2601" s="8"/>
      <c r="AI2601" s="8"/>
      <c r="AJ2601" s="8"/>
      <c r="AK2601" s="8"/>
      <c r="AL2601" s="8"/>
      <c r="AM2601" s="8"/>
      <c r="AN2601" s="8"/>
      <c r="AO2601" s="8"/>
      <c r="AP2601" s="8"/>
      <c r="AQ2601" s="8"/>
      <c r="AR2601" s="8"/>
      <c r="AS2601" s="8"/>
      <c r="AT2601" s="8"/>
      <c r="AU2601" s="8"/>
      <c r="AV2601" s="8"/>
      <c r="AW2601" s="8"/>
      <c r="AX2601" s="8"/>
      <c r="AY2601" s="8"/>
      <c r="AZ2601" s="8"/>
      <c r="BA2601" s="8"/>
      <c r="BB2601" s="8"/>
      <c r="BC2601" s="8"/>
      <c r="BD2601" s="8"/>
      <c r="BE2601" s="8"/>
      <c r="BF2601" s="8"/>
      <c r="BG2601" s="8"/>
      <c r="BH2601" s="8"/>
      <c r="BI2601" s="8"/>
      <c r="BJ2601" s="8"/>
      <c r="BK2601" s="8"/>
      <c r="BL2601" s="8"/>
      <c r="BM2601" s="8"/>
      <c r="BN2601" s="8"/>
      <c r="BO2601" s="8"/>
      <c r="BP2601" s="8"/>
      <c r="BQ2601" s="8"/>
      <c r="BR2601" s="8"/>
      <c r="BS2601" s="8"/>
      <c r="BT2601" s="8"/>
      <c r="BU2601" s="8"/>
      <c r="BV2601" s="8"/>
      <c r="BW2601" s="8"/>
      <c r="BX2601" s="8"/>
      <c r="BY2601" s="8"/>
      <c r="BZ2601" s="8"/>
      <c r="CA2601" s="8"/>
      <c r="CB2601" s="8"/>
      <c r="CC2601" s="8"/>
      <c r="CD2601" s="8"/>
      <c r="CE2601" s="8"/>
      <c r="CF2601" s="8"/>
      <c r="CG2601" s="8"/>
      <c r="CH2601" s="8"/>
      <c r="CI2601" s="8"/>
      <c r="CJ2601" s="8"/>
      <c r="CK2601" s="8"/>
      <c r="CL2601" s="8"/>
      <c r="CM2601" s="8"/>
      <c r="CN2601" s="8"/>
      <c r="CO2601" s="8"/>
      <c r="CP2601" s="8"/>
    </row>
    <row r="2602" spans="1:94" x14ac:dyDescent="0.2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  <c r="AA2602" s="8"/>
      <c r="AB2602" s="8"/>
      <c r="AC2602" s="8"/>
      <c r="AD2602" s="8"/>
      <c r="AE2602" s="8"/>
      <c r="AF2602" s="8"/>
      <c r="AG2602" s="8"/>
      <c r="AH2602" s="8"/>
      <c r="AI2602" s="8"/>
      <c r="AJ2602" s="8"/>
      <c r="AK2602" s="8"/>
      <c r="AL2602" s="8"/>
      <c r="AM2602" s="8"/>
      <c r="AN2602" s="8"/>
      <c r="AO2602" s="8"/>
      <c r="AP2602" s="8"/>
      <c r="AQ2602" s="8"/>
      <c r="AR2602" s="8"/>
      <c r="AS2602" s="8"/>
      <c r="AT2602" s="8"/>
      <c r="AU2602" s="8"/>
      <c r="AV2602" s="8"/>
      <c r="AW2602" s="8"/>
      <c r="AX2602" s="8"/>
      <c r="AY2602" s="8"/>
      <c r="AZ2602" s="8"/>
      <c r="BA2602" s="8"/>
      <c r="BB2602" s="8"/>
      <c r="BC2602" s="8"/>
      <c r="BD2602" s="8"/>
      <c r="BE2602" s="8"/>
      <c r="BF2602" s="8"/>
      <c r="BG2602" s="8"/>
      <c r="BH2602" s="8"/>
      <c r="BI2602" s="8"/>
      <c r="BJ2602" s="8"/>
      <c r="BK2602" s="8"/>
      <c r="BL2602" s="8"/>
      <c r="BM2602" s="8"/>
      <c r="BN2602" s="8"/>
      <c r="BO2602" s="8"/>
      <c r="BP2602" s="8"/>
      <c r="BQ2602" s="8"/>
      <c r="BR2602" s="8"/>
      <c r="BS2602" s="8"/>
      <c r="BT2602" s="8"/>
      <c r="BU2602" s="8"/>
      <c r="BV2602" s="8"/>
      <c r="BW2602" s="8"/>
      <c r="BX2602" s="8"/>
      <c r="BY2602" s="8"/>
      <c r="BZ2602" s="8"/>
      <c r="CA2602" s="8"/>
      <c r="CB2602" s="8"/>
      <c r="CC2602" s="8"/>
      <c r="CD2602" s="8"/>
      <c r="CE2602" s="8"/>
      <c r="CF2602" s="8"/>
      <c r="CG2602" s="8"/>
      <c r="CH2602" s="8"/>
      <c r="CI2602" s="8"/>
      <c r="CJ2602" s="8"/>
      <c r="CK2602" s="8"/>
      <c r="CL2602" s="8"/>
      <c r="CM2602" s="8"/>
      <c r="CN2602" s="8"/>
      <c r="CO2602" s="8"/>
      <c r="CP2602" s="8"/>
    </row>
    <row r="2603" spans="1:94" x14ac:dyDescent="0.2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  <c r="AA2603" s="8"/>
      <c r="AB2603" s="8"/>
      <c r="AC2603" s="8"/>
      <c r="AD2603" s="8"/>
      <c r="AE2603" s="8"/>
      <c r="AF2603" s="8"/>
      <c r="AG2603" s="8"/>
      <c r="AH2603" s="8"/>
      <c r="AI2603" s="8"/>
      <c r="AJ2603" s="8"/>
      <c r="AK2603" s="8"/>
      <c r="AL2603" s="8"/>
      <c r="AM2603" s="8"/>
      <c r="AN2603" s="8"/>
      <c r="AO2603" s="8"/>
      <c r="AP2603" s="8"/>
      <c r="AQ2603" s="8"/>
      <c r="AR2603" s="8"/>
      <c r="AS2603" s="8"/>
      <c r="AT2603" s="8"/>
      <c r="AU2603" s="8"/>
      <c r="AV2603" s="8"/>
      <c r="AW2603" s="8"/>
      <c r="AX2603" s="8"/>
      <c r="AY2603" s="8"/>
      <c r="AZ2603" s="8"/>
      <c r="BA2603" s="8"/>
      <c r="BB2603" s="8"/>
      <c r="BC2603" s="8"/>
      <c r="BD2603" s="8"/>
      <c r="BE2603" s="8"/>
      <c r="BF2603" s="8"/>
      <c r="BG2603" s="8"/>
      <c r="BH2603" s="8"/>
      <c r="BI2603" s="8"/>
      <c r="BJ2603" s="8"/>
      <c r="BK2603" s="8"/>
      <c r="BL2603" s="8"/>
      <c r="BM2603" s="8"/>
      <c r="BN2603" s="8"/>
      <c r="BO2603" s="8"/>
      <c r="BP2603" s="8"/>
      <c r="BQ2603" s="8"/>
      <c r="BR2603" s="8"/>
      <c r="BS2603" s="8"/>
      <c r="BT2603" s="8"/>
      <c r="BU2603" s="8"/>
      <c r="BV2603" s="8"/>
      <c r="BW2603" s="8"/>
      <c r="BX2603" s="8"/>
      <c r="BY2603" s="8"/>
      <c r="BZ2603" s="8"/>
      <c r="CA2603" s="8"/>
      <c r="CB2603" s="8"/>
      <c r="CC2603" s="8"/>
      <c r="CD2603" s="8"/>
      <c r="CE2603" s="8"/>
      <c r="CF2603" s="8"/>
      <c r="CG2603" s="8"/>
      <c r="CH2603" s="8"/>
      <c r="CI2603" s="8"/>
      <c r="CJ2603" s="8"/>
      <c r="CK2603" s="8"/>
      <c r="CL2603" s="8"/>
      <c r="CM2603" s="8"/>
      <c r="CN2603" s="8"/>
      <c r="CO2603" s="8"/>
      <c r="CP2603" s="8"/>
    </row>
    <row r="2604" spans="1:94" x14ac:dyDescent="0.2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  <c r="AA2604" s="8"/>
      <c r="AB2604" s="8"/>
      <c r="AC2604" s="8"/>
      <c r="AD2604" s="8"/>
      <c r="AE2604" s="8"/>
      <c r="AF2604" s="8"/>
      <c r="AG2604" s="8"/>
      <c r="AH2604" s="8"/>
      <c r="AI2604" s="8"/>
      <c r="AJ2604" s="8"/>
      <c r="AK2604" s="8"/>
      <c r="AL2604" s="8"/>
      <c r="AM2604" s="8"/>
      <c r="AN2604" s="8"/>
      <c r="AO2604" s="8"/>
      <c r="AP2604" s="8"/>
      <c r="AQ2604" s="8"/>
      <c r="AR2604" s="8"/>
      <c r="AS2604" s="8"/>
      <c r="AT2604" s="8"/>
      <c r="AU2604" s="8"/>
      <c r="AV2604" s="8"/>
      <c r="AW2604" s="8"/>
      <c r="AX2604" s="8"/>
      <c r="AY2604" s="8"/>
      <c r="AZ2604" s="8"/>
      <c r="BA2604" s="8"/>
      <c r="BB2604" s="8"/>
      <c r="BC2604" s="8"/>
      <c r="BD2604" s="8"/>
      <c r="BE2604" s="8"/>
      <c r="BF2604" s="8"/>
      <c r="BG2604" s="8"/>
      <c r="BH2604" s="8"/>
      <c r="BI2604" s="8"/>
      <c r="BJ2604" s="8"/>
      <c r="BK2604" s="8"/>
      <c r="BL2604" s="8"/>
      <c r="BM2604" s="8"/>
      <c r="BN2604" s="8"/>
      <c r="BO2604" s="8"/>
      <c r="BP2604" s="8"/>
      <c r="BQ2604" s="8"/>
      <c r="BR2604" s="8"/>
      <c r="BS2604" s="8"/>
      <c r="BT2604" s="8"/>
      <c r="BU2604" s="8"/>
      <c r="BV2604" s="8"/>
      <c r="BW2604" s="8"/>
      <c r="BX2604" s="8"/>
      <c r="BY2604" s="8"/>
      <c r="BZ2604" s="8"/>
      <c r="CA2604" s="8"/>
      <c r="CB2604" s="8"/>
      <c r="CC2604" s="8"/>
      <c r="CD2604" s="8"/>
      <c r="CE2604" s="8"/>
      <c r="CF2604" s="8"/>
      <c r="CG2604" s="8"/>
      <c r="CH2604" s="8"/>
      <c r="CI2604" s="8"/>
      <c r="CJ2604" s="8"/>
      <c r="CK2604" s="8"/>
      <c r="CL2604" s="8"/>
      <c r="CM2604" s="8"/>
      <c r="CN2604" s="8"/>
      <c r="CO2604" s="8"/>
      <c r="CP2604" s="8"/>
    </row>
    <row r="2605" spans="1:94" x14ac:dyDescent="0.2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  <c r="AA2605" s="8"/>
      <c r="AB2605" s="8"/>
      <c r="AC2605" s="8"/>
      <c r="AD2605" s="8"/>
      <c r="AE2605" s="8"/>
      <c r="AF2605" s="8"/>
      <c r="AG2605" s="8"/>
      <c r="AH2605" s="8"/>
      <c r="AI2605" s="8"/>
      <c r="AJ2605" s="8"/>
      <c r="AK2605" s="8"/>
      <c r="AL2605" s="8"/>
      <c r="AM2605" s="8"/>
      <c r="AN2605" s="8"/>
      <c r="AO2605" s="8"/>
      <c r="AP2605" s="8"/>
      <c r="AQ2605" s="8"/>
      <c r="AR2605" s="8"/>
      <c r="AS2605" s="8"/>
      <c r="AT2605" s="8"/>
      <c r="AU2605" s="8"/>
      <c r="AV2605" s="8"/>
      <c r="AW2605" s="8"/>
      <c r="AX2605" s="8"/>
      <c r="AY2605" s="8"/>
      <c r="AZ2605" s="8"/>
      <c r="BA2605" s="8"/>
      <c r="BB2605" s="8"/>
      <c r="BC2605" s="8"/>
      <c r="BD2605" s="8"/>
      <c r="BE2605" s="8"/>
      <c r="BF2605" s="8"/>
      <c r="BG2605" s="8"/>
      <c r="BH2605" s="8"/>
      <c r="BI2605" s="8"/>
      <c r="BJ2605" s="8"/>
      <c r="BK2605" s="8"/>
      <c r="BL2605" s="8"/>
      <c r="BM2605" s="8"/>
      <c r="BN2605" s="8"/>
      <c r="BO2605" s="8"/>
      <c r="BP2605" s="8"/>
      <c r="BQ2605" s="8"/>
      <c r="BR2605" s="8"/>
      <c r="BS2605" s="8"/>
      <c r="BT2605" s="8"/>
      <c r="BU2605" s="8"/>
      <c r="BV2605" s="8"/>
      <c r="BW2605" s="8"/>
      <c r="BX2605" s="8"/>
      <c r="BY2605" s="8"/>
      <c r="BZ2605" s="8"/>
      <c r="CA2605" s="8"/>
      <c r="CB2605" s="8"/>
      <c r="CC2605" s="8"/>
      <c r="CD2605" s="8"/>
      <c r="CE2605" s="8"/>
      <c r="CF2605" s="8"/>
      <c r="CG2605" s="8"/>
      <c r="CH2605" s="8"/>
      <c r="CI2605" s="8"/>
      <c r="CJ2605" s="8"/>
      <c r="CK2605" s="8"/>
      <c r="CL2605" s="8"/>
      <c r="CM2605" s="8"/>
      <c r="CN2605" s="8"/>
      <c r="CO2605" s="8"/>
      <c r="CP2605" s="8"/>
    </row>
    <row r="2606" spans="1:94" x14ac:dyDescent="0.2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  <c r="AA2606" s="8"/>
      <c r="AB2606" s="8"/>
      <c r="AC2606" s="8"/>
      <c r="AD2606" s="8"/>
      <c r="AE2606" s="8"/>
      <c r="AF2606" s="8"/>
      <c r="AG2606" s="8"/>
      <c r="AH2606" s="8"/>
      <c r="AI2606" s="8"/>
      <c r="AJ2606" s="8"/>
      <c r="AK2606" s="8"/>
      <c r="AL2606" s="8"/>
      <c r="AM2606" s="8"/>
      <c r="AN2606" s="8"/>
      <c r="AO2606" s="8"/>
      <c r="AP2606" s="8"/>
      <c r="AQ2606" s="8"/>
      <c r="AR2606" s="8"/>
      <c r="AS2606" s="8"/>
      <c r="AT2606" s="8"/>
      <c r="AU2606" s="8"/>
      <c r="AV2606" s="8"/>
      <c r="AW2606" s="8"/>
      <c r="AX2606" s="8"/>
      <c r="AY2606" s="8"/>
      <c r="AZ2606" s="8"/>
      <c r="BA2606" s="8"/>
      <c r="BB2606" s="8"/>
      <c r="BC2606" s="8"/>
      <c r="BD2606" s="8"/>
      <c r="BE2606" s="8"/>
      <c r="BF2606" s="8"/>
      <c r="BG2606" s="8"/>
      <c r="BH2606" s="8"/>
      <c r="BI2606" s="8"/>
      <c r="BJ2606" s="8"/>
      <c r="BK2606" s="8"/>
      <c r="BL2606" s="8"/>
      <c r="BM2606" s="8"/>
      <c r="BN2606" s="8"/>
      <c r="BO2606" s="8"/>
      <c r="BP2606" s="8"/>
      <c r="BQ2606" s="8"/>
      <c r="BR2606" s="8"/>
      <c r="BS2606" s="8"/>
      <c r="BT2606" s="8"/>
      <c r="BU2606" s="8"/>
      <c r="BV2606" s="8"/>
      <c r="BW2606" s="8"/>
      <c r="BX2606" s="8"/>
      <c r="BY2606" s="8"/>
      <c r="BZ2606" s="8"/>
      <c r="CA2606" s="8"/>
      <c r="CB2606" s="8"/>
      <c r="CC2606" s="8"/>
      <c r="CD2606" s="8"/>
      <c r="CE2606" s="8"/>
      <c r="CF2606" s="8"/>
      <c r="CG2606" s="8"/>
      <c r="CH2606" s="8"/>
      <c r="CI2606" s="8"/>
      <c r="CJ2606" s="8"/>
      <c r="CK2606" s="8"/>
      <c r="CL2606" s="8"/>
      <c r="CM2606" s="8"/>
      <c r="CN2606" s="8"/>
      <c r="CO2606" s="8"/>
      <c r="CP2606" s="8"/>
    </row>
    <row r="2607" spans="1:94" x14ac:dyDescent="0.2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  <c r="AA2607" s="8"/>
      <c r="AB2607" s="8"/>
      <c r="AC2607" s="8"/>
      <c r="AD2607" s="8"/>
      <c r="AE2607" s="8"/>
      <c r="AF2607" s="8"/>
      <c r="AG2607" s="8"/>
      <c r="AH2607" s="8"/>
      <c r="AI2607" s="8"/>
      <c r="AJ2607" s="8"/>
      <c r="AK2607" s="8"/>
      <c r="AL2607" s="8"/>
      <c r="AM2607" s="8"/>
      <c r="AN2607" s="8"/>
      <c r="AO2607" s="8"/>
      <c r="AP2607" s="8"/>
      <c r="AQ2607" s="8"/>
      <c r="AR2607" s="8"/>
      <c r="AS2607" s="8"/>
      <c r="AT2607" s="8"/>
      <c r="AU2607" s="8"/>
      <c r="AV2607" s="8"/>
      <c r="AW2607" s="8"/>
      <c r="AX2607" s="8"/>
      <c r="AY2607" s="8"/>
      <c r="AZ2607" s="8"/>
      <c r="BA2607" s="8"/>
      <c r="BB2607" s="8"/>
      <c r="BC2607" s="8"/>
      <c r="BD2607" s="8"/>
      <c r="BE2607" s="8"/>
      <c r="BF2607" s="8"/>
      <c r="BG2607" s="8"/>
      <c r="BH2607" s="8"/>
      <c r="BI2607" s="8"/>
      <c r="BJ2607" s="8"/>
      <c r="BK2607" s="8"/>
      <c r="BL2607" s="8"/>
      <c r="BM2607" s="8"/>
      <c r="BN2607" s="8"/>
      <c r="BO2607" s="8"/>
      <c r="BP2607" s="8"/>
      <c r="BQ2607" s="8"/>
      <c r="BR2607" s="8"/>
      <c r="BS2607" s="8"/>
      <c r="BT2607" s="8"/>
      <c r="BU2607" s="8"/>
      <c r="BV2607" s="8"/>
      <c r="BW2607" s="8"/>
      <c r="BX2607" s="8"/>
      <c r="BY2607" s="8"/>
      <c r="BZ2607" s="8"/>
      <c r="CA2607" s="8"/>
      <c r="CB2607" s="8"/>
      <c r="CC2607" s="8"/>
      <c r="CD2607" s="8"/>
      <c r="CE2607" s="8"/>
      <c r="CF2607" s="8"/>
      <c r="CG2607" s="8"/>
      <c r="CH2607" s="8"/>
      <c r="CI2607" s="8"/>
      <c r="CJ2607" s="8"/>
      <c r="CK2607" s="8"/>
      <c r="CL2607" s="8"/>
      <c r="CM2607" s="8"/>
      <c r="CN2607" s="8"/>
      <c r="CO2607" s="8"/>
      <c r="CP2607" s="8"/>
    </row>
    <row r="2608" spans="1:94" x14ac:dyDescent="0.2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  <c r="AA2608" s="8"/>
      <c r="AB2608" s="8"/>
      <c r="AC2608" s="8"/>
      <c r="AD2608" s="8"/>
      <c r="AE2608" s="8"/>
      <c r="AF2608" s="8"/>
      <c r="AG2608" s="8"/>
      <c r="AH2608" s="8"/>
      <c r="AI2608" s="8"/>
      <c r="AJ2608" s="8"/>
      <c r="AK2608" s="8"/>
      <c r="AL2608" s="8"/>
      <c r="AM2608" s="8"/>
      <c r="AN2608" s="8"/>
      <c r="AO2608" s="8"/>
      <c r="AP2608" s="8"/>
      <c r="AQ2608" s="8"/>
      <c r="AR2608" s="8"/>
      <c r="AS2608" s="8"/>
      <c r="AT2608" s="8"/>
      <c r="AU2608" s="8"/>
      <c r="AV2608" s="8"/>
      <c r="AW2608" s="8"/>
      <c r="AX2608" s="8"/>
      <c r="AY2608" s="8"/>
      <c r="AZ2608" s="8"/>
      <c r="BA2608" s="8"/>
      <c r="BB2608" s="8"/>
      <c r="BC2608" s="8"/>
      <c r="BD2608" s="8"/>
      <c r="BE2608" s="8"/>
      <c r="BF2608" s="8"/>
      <c r="BG2608" s="8"/>
      <c r="BH2608" s="8"/>
      <c r="BI2608" s="8"/>
      <c r="BJ2608" s="8"/>
      <c r="BK2608" s="8"/>
      <c r="BL2608" s="8"/>
      <c r="BM2608" s="8"/>
      <c r="BN2608" s="8"/>
      <c r="BO2608" s="8"/>
      <c r="BP2608" s="8"/>
      <c r="BQ2608" s="8"/>
      <c r="BR2608" s="8"/>
      <c r="BS2608" s="8"/>
      <c r="BT2608" s="8"/>
      <c r="BU2608" s="8"/>
      <c r="BV2608" s="8"/>
      <c r="BW2608" s="8"/>
      <c r="BX2608" s="8"/>
      <c r="BY2608" s="8"/>
      <c r="BZ2608" s="8"/>
      <c r="CA2608" s="8"/>
      <c r="CB2608" s="8"/>
      <c r="CC2608" s="8"/>
      <c r="CD2608" s="8"/>
      <c r="CE2608" s="8"/>
      <c r="CF2608" s="8"/>
      <c r="CG2608" s="8"/>
      <c r="CH2608" s="8"/>
      <c r="CI2608" s="8"/>
      <c r="CJ2608" s="8"/>
      <c r="CK2608" s="8"/>
      <c r="CL2608" s="8"/>
      <c r="CM2608" s="8"/>
      <c r="CN2608" s="8"/>
      <c r="CO2608" s="8"/>
      <c r="CP2608" s="8"/>
    </row>
    <row r="2609" spans="1:94" x14ac:dyDescent="0.2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  <c r="AA2609" s="8"/>
      <c r="AB2609" s="8"/>
      <c r="AC2609" s="8"/>
      <c r="AD2609" s="8"/>
      <c r="AE2609" s="8"/>
      <c r="AF2609" s="8"/>
      <c r="AG2609" s="8"/>
      <c r="AH2609" s="8"/>
      <c r="AI2609" s="8"/>
      <c r="AJ2609" s="8"/>
      <c r="AK2609" s="8"/>
      <c r="AL2609" s="8"/>
      <c r="AM2609" s="8"/>
      <c r="AN2609" s="8"/>
      <c r="AO2609" s="8"/>
      <c r="AP2609" s="8"/>
      <c r="AQ2609" s="8"/>
      <c r="AR2609" s="8"/>
      <c r="AS2609" s="8"/>
      <c r="AT2609" s="8"/>
      <c r="AU2609" s="8"/>
      <c r="AV2609" s="8"/>
      <c r="AW2609" s="8"/>
      <c r="AX2609" s="8"/>
      <c r="AY2609" s="8"/>
      <c r="AZ2609" s="8"/>
      <c r="BA2609" s="8"/>
      <c r="BB2609" s="8"/>
      <c r="BC2609" s="8"/>
      <c r="BD2609" s="8"/>
      <c r="BE2609" s="8"/>
      <c r="BF2609" s="8"/>
      <c r="BG2609" s="8"/>
      <c r="BH2609" s="8"/>
      <c r="BI2609" s="8"/>
      <c r="BJ2609" s="8"/>
      <c r="BK2609" s="8"/>
      <c r="BL2609" s="8"/>
      <c r="BM2609" s="8"/>
      <c r="BN2609" s="8"/>
      <c r="BO2609" s="8"/>
      <c r="BP2609" s="8"/>
      <c r="BQ2609" s="8"/>
      <c r="BR2609" s="8"/>
      <c r="BS2609" s="8"/>
      <c r="BT2609" s="8"/>
      <c r="BU2609" s="8"/>
      <c r="BV2609" s="8"/>
      <c r="BW2609" s="8"/>
      <c r="BX2609" s="8"/>
      <c r="BY2609" s="8"/>
      <c r="BZ2609" s="8"/>
      <c r="CA2609" s="8"/>
      <c r="CB2609" s="8"/>
      <c r="CC2609" s="8"/>
      <c r="CD2609" s="8"/>
      <c r="CE2609" s="8"/>
      <c r="CF2609" s="8"/>
      <c r="CG2609" s="8"/>
      <c r="CH2609" s="8"/>
      <c r="CI2609" s="8"/>
      <c r="CJ2609" s="8"/>
      <c r="CK2609" s="8"/>
      <c r="CL2609" s="8"/>
      <c r="CM2609" s="8"/>
      <c r="CN2609" s="8"/>
      <c r="CO2609" s="8"/>
      <c r="CP2609" s="8"/>
    </row>
    <row r="2610" spans="1:94" x14ac:dyDescent="0.2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  <c r="AA2610" s="8"/>
      <c r="AB2610" s="8"/>
      <c r="AC2610" s="8"/>
      <c r="AD2610" s="8"/>
      <c r="AE2610" s="8"/>
      <c r="AF2610" s="8"/>
      <c r="AG2610" s="8"/>
      <c r="AH2610" s="8"/>
      <c r="AI2610" s="8"/>
      <c r="AJ2610" s="8"/>
      <c r="AK2610" s="8"/>
      <c r="AL2610" s="8"/>
      <c r="AM2610" s="8"/>
      <c r="AN2610" s="8"/>
      <c r="AO2610" s="8"/>
      <c r="AP2610" s="8"/>
      <c r="AQ2610" s="8"/>
      <c r="AR2610" s="8"/>
      <c r="AS2610" s="8"/>
      <c r="AT2610" s="8"/>
      <c r="AU2610" s="8"/>
      <c r="AV2610" s="8"/>
      <c r="AW2610" s="8"/>
      <c r="AX2610" s="8"/>
      <c r="AY2610" s="8"/>
      <c r="AZ2610" s="8"/>
      <c r="BA2610" s="8"/>
      <c r="BB2610" s="8"/>
      <c r="BC2610" s="8"/>
      <c r="BD2610" s="8"/>
      <c r="BE2610" s="8"/>
      <c r="BF2610" s="8"/>
      <c r="BG2610" s="8"/>
      <c r="BH2610" s="8"/>
      <c r="BI2610" s="8"/>
      <c r="BJ2610" s="8"/>
      <c r="BK2610" s="8"/>
      <c r="BL2610" s="8"/>
      <c r="BM2610" s="8"/>
      <c r="BN2610" s="8"/>
      <c r="BO2610" s="8"/>
      <c r="BP2610" s="8"/>
      <c r="BQ2610" s="8"/>
      <c r="BR2610" s="8"/>
      <c r="BS2610" s="8"/>
      <c r="BT2610" s="8"/>
      <c r="BU2610" s="8"/>
      <c r="BV2610" s="8"/>
      <c r="BW2610" s="8"/>
      <c r="BX2610" s="8"/>
      <c r="BY2610" s="8"/>
      <c r="BZ2610" s="8"/>
      <c r="CA2610" s="8"/>
      <c r="CB2610" s="8"/>
      <c r="CC2610" s="8"/>
      <c r="CD2610" s="8"/>
      <c r="CE2610" s="8"/>
      <c r="CF2610" s="8"/>
      <c r="CG2610" s="8"/>
      <c r="CH2610" s="8"/>
      <c r="CI2610" s="8"/>
      <c r="CJ2610" s="8"/>
      <c r="CK2610" s="8"/>
      <c r="CL2610" s="8"/>
      <c r="CM2610" s="8"/>
      <c r="CN2610" s="8"/>
      <c r="CO2610" s="8"/>
      <c r="CP2610" s="8"/>
    </row>
    <row r="2611" spans="1:94" x14ac:dyDescent="0.2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  <c r="AA2611" s="8"/>
      <c r="AB2611" s="8"/>
      <c r="AC2611" s="8"/>
      <c r="AD2611" s="8"/>
      <c r="AE2611" s="8"/>
      <c r="AF2611" s="8"/>
      <c r="AG2611" s="8"/>
      <c r="AH2611" s="8"/>
      <c r="AI2611" s="8"/>
      <c r="AJ2611" s="8"/>
      <c r="AK2611" s="8"/>
      <c r="AL2611" s="8"/>
      <c r="AM2611" s="8"/>
      <c r="AN2611" s="8"/>
      <c r="AO2611" s="8"/>
      <c r="AP2611" s="8"/>
      <c r="AQ2611" s="8"/>
      <c r="AR2611" s="8"/>
      <c r="AS2611" s="8"/>
      <c r="AT2611" s="8"/>
      <c r="AU2611" s="8"/>
      <c r="AV2611" s="8"/>
      <c r="AW2611" s="8"/>
      <c r="AX2611" s="8"/>
      <c r="AY2611" s="8"/>
      <c r="AZ2611" s="8"/>
      <c r="BA2611" s="8"/>
      <c r="BB2611" s="8"/>
      <c r="BC2611" s="8"/>
      <c r="BD2611" s="8"/>
      <c r="BE2611" s="8"/>
      <c r="BF2611" s="8"/>
      <c r="BG2611" s="8"/>
      <c r="BH2611" s="8"/>
      <c r="BI2611" s="8"/>
      <c r="BJ2611" s="8"/>
      <c r="BK2611" s="8"/>
      <c r="BL2611" s="8"/>
      <c r="BM2611" s="8"/>
      <c r="BN2611" s="8"/>
      <c r="BO2611" s="8"/>
      <c r="BP2611" s="8"/>
      <c r="BQ2611" s="8"/>
      <c r="BR2611" s="8"/>
      <c r="BS2611" s="8"/>
      <c r="BT2611" s="8"/>
      <c r="BU2611" s="8"/>
      <c r="BV2611" s="8"/>
      <c r="BW2611" s="8"/>
      <c r="BX2611" s="8"/>
      <c r="BY2611" s="8"/>
      <c r="BZ2611" s="8"/>
      <c r="CA2611" s="8"/>
      <c r="CB2611" s="8"/>
      <c r="CC2611" s="8"/>
      <c r="CD2611" s="8"/>
      <c r="CE2611" s="8"/>
      <c r="CF2611" s="8"/>
      <c r="CG2611" s="8"/>
      <c r="CH2611" s="8"/>
      <c r="CI2611" s="8"/>
      <c r="CJ2611" s="8"/>
      <c r="CK2611" s="8"/>
      <c r="CL2611" s="8"/>
      <c r="CM2611" s="8"/>
      <c r="CN2611" s="8"/>
      <c r="CO2611" s="8"/>
      <c r="CP2611" s="8"/>
    </row>
    <row r="2612" spans="1:94" x14ac:dyDescent="0.2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  <c r="AA2612" s="8"/>
      <c r="AB2612" s="8"/>
      <c r="AC2612" s="8"/>
      <c r="AD2612" s="8"/>
      <c r="AE2612" s="8"/>
      <c r="AF2612" s="8"/>
      <c r="AG2612" s="8"/>
      <c r="AH2612" s="8"/>
      <c r="AI2612" s="8"/>
      <c r="AJ2612" s="8"/>
      <c r="AK2612" s="8"/>
      <c r="AL2612" s="8"/>
      <c r="AM2612" s="8"/>
      <c r="AN2612" s="8"/>
      <c r="AO2612" s="8"/>
      <c r="AP2612" s="8"/>
      <c r="AQ2612" s="8"/>
      <c r="AR2612" s="8"/>
      <c r="AS2612" s="8"/>
      <c r="AT2612" s="8"/>
      <c r="AU2612" s="8"/>
      <c r="AV2612" s="8"/>
      <c r="AW2612" s="8"/>
      <c r="AX2612" s="8"/>
      <c r="AY2612" s="8"/>
      <c r="AZ2612" s="8"/>
      <c r="BA2612" s="8"/>
      <c r="BB2612" s="8"/>
      <c r="BC2612" s="8"/>
      <c r="BD2612" s="8"/>
      <c r="BE2612" s="8"/>
      <c r="BF2612" s="8"/>
      <c r="BG2612" s="8"/>
      <c r="BH2612" s="8"/>
      <c r="BI2612" s="8"/>
      <c r="BJ2612" s="8"/>
      <c r="BK2612" s="8"/>
      <c r="BL2612" s="8"/>
      <c r="BM2612" s="8"/>
      <c r="BN2612" s="8"/>
      <c r="BO2612" s="8"/>
      <c r="BP2612" s="8"/>
      <c r="BQ2612" s="8"/>
      <c r="BR2612" s="8"/>
      <c r="BS2612" s="8"/>
      <c r="BT2612" s="8"/>
      <c r="BU2612" s="8"/>
      <c r="BV2612" s="8"/>
      <c r="BW2612" s="8"/>
      <c r="BX2612" s="8"/>
      <c r="BY2612" s="8"/>
      <c r="BZ2612" s="8"/>
      <c r="CA2612" s="8"/>
      <c r="CB2612" s="8"/>
      <c r="CC2612" s="8"/>
      <c r="CD2612" s="8"/>
      <c r="CE2612" s="8"/>
      <c r="CF2612" s="8"/>
      <c r="CG2612" s="8"/>
      <c r="CH2612" s="8"/>
      <c r="CI2612" s="8"/>
      <c r="CJ2612" s="8"/>
      <c r="CK2612" s="8"/>
      <c r="CL2612" s="8"/>
      <c r="CM2612" s="8"/>
      <c r="CN2612" s="8"/>
      <c r="CO2612" s="8"/>
      <c r="CP2612" s="8"/>
    </row>
    <row r="2613" spans="1:94" x14ac:dyDescent="0.2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  <c r="AA2613" s="8"/>
      <c r="AB2613" s="8"/>
      <c r="AC2613" s="8"/>
      <c r="AD2613" s="8"/>
      <c r="AE2613" s="8"/>
      <c r="AF2613" s="8"/>
      <c r="AG2613" s="8"/>
      <c r="AH2613" s="8"/>
      <c r="AI2613" s="8"/>
      <c r="AJ2613" s="8"/>
      <c r="AK2613" s="8"/>
      <c r="AL2613" s="8"/>
      <c r="AM2613" s="8"/>
      <c r="AN2613" s="8"/>
      <c r="AO2613" s="8"/>
      <c r="AP2613" s="8"/>
      <c r="AQ2613" s="8"/>
      <c r="AR2613" s="8"/>
      <c r="AS2613" s="8"/>
      <c r="AT2613" s="8"/>
      <c r="AU2613" s="8"/>
      <c r="AV2613" s="8"/>
      <c r="AW2613" s="8"/>
      <c r="AX2613" s="8"/>
      <c r="AY2613" s="8"/>
      <c r="AZ2613" s="8"/>
      <c r="BA2613" s="8"/>
      <c r="BB2613" s="8"/>
      <c r="BC2613" s="8"/>
      <c r="BD2613" s="8"/>
      <c r="BE2613" s="8"/>
      <c r="BF2613" s="8"/>
      <c r="BG2613" s="8"/>
      <c r="BH2613" s="8"/>
      <c r="BI2613" s="8"/>
      <c r="BJ2613" s="8"/>
      <c r="BK2613" s="8"/>
      <c r="BL2613" s="8"/>
      <c r="BM2613" s="8"/>
      <c r="BN2613" s="8"/>
      <c r="BO2613" s="8"/>
      <c r="BP2613" s="8"/>
      <c r="BQ2613" s="8"/>
      <c r="BR2613" s="8"/>
      <c r="BS2613" s="8"/>
      <c r="BT2613" s="8"/>
      <c r="BU2613" s="8"/>
      <c r="BV2613" s="8"/>
      <c r="BW2613" s="8"/>
      <c r="BX2613" s="8"/>
      <c r="BY2613" s="8"/>
      <c r="BZ2613" s="8"/>
      <c r="CA2613" s="8"/>
      <c r="CB2613" s="8"/>
      <c r="CC2613" s="8"/>
      <c r="CD2613" s="8"/>
      <c r="CE2613" s="8"/>
      <c r="CF2613" s="8"/>
      <c r="CG2613" s="8"/>
      <c r="CH2613" s="8"/>
      <c r="CI2613" s="8"/>
      <c r="CJ2613" s="8"/>
      <c r="CK2613" s="8"/>
      <c r="CL2613" s="8"/>
      <c r="CM2613" s="8"/>
      <c r="CN2613" s="8"/>
      <c r="CO2613" s="8"/>
      <c r="CP2613" s="8"/>
    </row>
    <row r="2614" spans="1:94" x14ac:dyDescent="0.2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  <c r="AD2614" s="8"/>
      <c r="AE2614" s="8"/>
      <c r="AF2614" s="8"/>
      <c r="AG2614" s="8"/>
      <c r="AH2614" s="8"/>
      <c r="AI2614" s="8"/>
      <c r="AJ2614" s="8"/>
      <c r="AK2614" s="8"/>
      <c r="AL2614" s="8"/>
      <c r="AM2614" s="8"/>
      <c r="AN2614" s="8"/>
      <c r="AO2614" s="8"/>
      <c r="AP2614" s="8"/>
      <c r="AQ2614" s="8"/>
      <c r="AR2614" s="8"/>
      <c r="AS2614" s="8"/>
      <c r="AT2614" s="8"/>
      <c r="AU2614" s="8"/>
      <c r="AV2614" s="8"/>
      <c r="AW2614" s="8"/>
      <c r="AX2614" s="8"/>
      <c r="AY2614" s="8"/>
      <c r="AZ2614" s="8"/>
      <c r="BA2614" s="8"/>
      <c r="BB2614" s="8"/>
      <c r="BC2614" s="8"/>
      <c r="BD2614" s="8"/>
      <c r="BE2614" s="8"/>
      <c r="BF2614" s="8"/>
      <c r="BG2614" s="8"/>
      <c r="BH2614" s="8"/>
      <c r="BI2614" s="8"/>
      <c r="BJ2614" s="8"/>
      <c r="BK2614" s="8"/>
      <c r="BL2614" s="8"/>
      <c r="BM2614" s="8"/>
      <c r="BN2614" s="8"/>
      <c r="BO2614" s="8"/>
      <c r="BP2614" s="8"/>
      <c r="BQ2614" s="8"/>
      <c r="BR2614" s="8"/>
      <c r="BS2614" s="8"/>
      <c r="BT2614" s="8"/>
      <c r="BU2614" s="8"/>
      <c r="BV2614" s="8"/>
      <c r="BW2614" s="8"/>
      <c r="BX2614" s="8"/>
      <c r="BY2614" s="8"/>
      <c r="BZ2614" s="8"/>
      <c r="CA2614" s="8"/>
      <c r="CB2614" s="8"/>
      <c r="CC2614" s="8"/>
      <c r="CD2614" s="8"/>
      <c r="CE2614" s="8"/>
      <c r="CF2614" s="8"/>
      <c r="CG2614" s="8"/>
      <c r="CH2614" s="8"/>
      <c r="CI2614" s="8"/>
      <c r="CJ2614" s="8"/>
      <c r="CK2614" s="8"/>
      <c r="CL2614" s="8"/>
      <c r="CM2614" s="8"/>
      <c r="CN2614" s="8"/>
      <c r="CO2614" s="8"/>
      <c r="CP2614" s="8"/>
    </row>
    <row r="2615" spans="1:94" x14ac:dyDescent="0.2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  <c r="AA2615" s="8"/>
      <c r="AB2615" s="8"/>
      <c r="AC2615" s="8"/>
      <c r="AD2615" s="8"/>
      <c r="AE2615" s="8"/>
      <c r="AF2615" s="8"/>
      <c r="AG2615" s="8"/>
      <c r="AH2615" s="8"/>
      <c r="AI2615" s="8"/>
      <c r="AJ2615" s="8"/>
      <c r="AK2615" s="8"/>
      <c r="AL2615" s="8"/>
      <c r="AM2615" s="8"/>
      <c r="AN2615" s="8"/>
      <c r="AO2615" s="8"/>
      <c r="AP2615" s="8"/>
      <c r="AQ2615" s="8"/>
      <c r="AR2615" s="8"/>
      <c r="AS2615" s="8"/>
      <c r="AT2615" s="8"/>
      <c r="AU2615" s="8"/>
      <c r="AV2615" s="8"/>
      <c r="AW2615" s="8"/>
      <c r="AX2615" s="8"/>
      <c r="AY2615" s="8"/>
      <c r="AZ2615" s="8"/>
      <c r="BA2615" s="8"/>
      <c r="BB2615" s="8"/>
      <c r="BC2615" s="8"/>
      <c r="BD2615" s="8"/>
      <c r="BE2615" s="8"/>
      <c r="BF2615" s="8"/>
      <c r="BG2615" s="8"/>
      <c r="BH2615" s="8"/>
      <c r="BI2615" s="8"/>
      <c r="BJ2615" s="8"/>
      <c r="BK2615" s="8"/>
      <c r="BL2615" s="8"/>
      <c r="BM2615" s="8"/>
      <c r="BN2615" s="8"/>
      <c r="BO2615" s="8"/>
      <c r="BP2615" s="8"/>
      <c r="BQ2615" s="8"/>
      <c r="BR2615" s="8"/>
      <c r="BS2615" s="8"/>
      <c r="BT2615" s="8"/>
      <c r="BU2615" s="8"/>
      <c r="BV2615" s="8"/>
      <c r="BW2615" s="8"/>
      <c r="BX2615" s="8"/>
      <c r="BY2615" s="8"/>
      <c r="BZ2615" s="8"/>
      <c r="CA2615" s="8"/>
      <c r="CB2615" s="8"/>
      <c r="CC2615" s="8"/>
      <c r="CD2615" s="8"/>
      <c r="CE2615" s="8"/>
      <c r="CF2615" s="8"/>
      <c r="CG2615" s="8"/>
      <c r="CH2615" s="8"/>
      <c r="CI2615" s="8"/>
      <c r="CJ2615" s="8"/>
      <c r="CK2615" s="8"/>
      <c r="CL2615" s="8"/>
      <c r="CM2615" s="8"/>
      <c r="CN2615" s="8"/>
      <c r="CO2615" s="8"/>
      <c r="CP2615" s="8"/>
    </row>
    <row r="2616" spans="1:94" x14ac:dyDescent="0.2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  <c r="AA2616" s="8"/>
      <c r="AB2616" s="8"/>
      <c r="AC2616" s="8"/>
      <c r="AD2616" s="8"/>
      <c r="AE2616" s="8"/>
      <c r="AF2616" s="8"/>
      <c r="AG2616" s="8"/>
      <c r="AH2616" s="8"/>
      <c r="AI2616" s="8"/>
      <c r="AJ2616" s="8"/>
      <c r="AK2616" s="8"/>
      <c r="AL2616" s="8"/>
      <c r="AM2616" s="8"/>
      <c r="AN2616" s="8"/>
      <c r="AO2616" s="8"/>
      <c r="AP2616" s="8"/>
      <c r="AQ2616" s="8"/>
      <c r="AR2616" s="8"/>
      <c r="AS2616" s="8"/>
      <c r="AT2616" s="8"/>
      <c r="AU2616" s="8"/>
      <c r="AV2616" s="8"/>
      <c r="AW2616" s="8"/>
      <c r="AX2616" s="8"/>
      <c r="AY2616" s="8"/>
      <c r="AZ2616" s="8"/>
      <c r="BA2616" s="8"/>
      <c r="BB2616" s="8"/>
      <c r="BC2616" s="8"/>
      <c r="BD2616" s="8"/>
      <c r="BE2616" s="8"/>
      <c r="BF2616" s="8"/>
      <c r="BG2616" s="8"/>
      <c r="BH2616" s="8"/>
      <c r="BI2616" s="8"/>
      <c r="BJ2616" s="8"/>
      <c r="BK2616" s="8"/>
      <c r="BL2616" s="8"/>
      <c r="BM2616" s="8"/>
      <c r="BN2616" s="8"/>
      <c r="BO2616" s="8"/>
      <c r="BP2616" s="8"/>
      <c r="BQ2616" s="8"/>
      <c r="BR2616" s="8"/>
      <c r="BS2616" s="8"/>
      <c r="BT2616" s="8"/>
      <c r="BU2616" s="8"/>
      <c r="BV2616" s="8"/>
      <c r="BW2616" s="8"/>
      <c r="BX2616" s="8"/>
      <c r="BY2616" s="8"/>
      <c r="BZ2616" s="8"/>
      <c r="CA2616" s="8"/>
      <c r="CB2616" s="8"/>
      <c r="CC2616" s="8"/>
      <c r="CD2616" s="8"/>
      <c r="CE2616" s="8"/>
      <c r="CF2616" s="8"/>
      <c r="CG2616" s="8"/>
      <c r="CH2616" s="8"/>
      <c r="CI2616" s="8"/>
      <c r="CJ2616" s="8"/>
      <c r="CK2616" s="8"/>
      <c r="CL2616" s="8"/>
      <c r="CM2616" s="8"/>
      <c r="CN2616" s="8"/>
      <c r="CO2616" s="8"/>
      <c r="CP2616" s="8"/>
    </row>
    <row r="2617" spans="1:94" x14ac:dyDescent="0.2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  <c r="AD2617" s="8"/>
      <c r="AE2617" s="8"/>
      <c r="AF2617" s="8"/>
      <c r="AG2617" s="8"/>
      <c r="AH2617" s="8"/>
      <c r="AI2617" s="8"/>
      <c r="AJ2617" s="8"/>
      <c r="AK2617" s="8"/>
      <c r="AL2617" s="8"/>
      <c r="AM2617" s="8"/>
      <c r="AN2617" s="8"/>
      <c r="AO2617" s="8"/>
      <c r="AP2617" s="8"/>
      <c r="AQ2617" s="8"/>
      <c r="AR2617" s="8"/>
      <c r="AS2617" s="8"/>
      <c r="AT2617" s="8"/>
      <c r="AU2617" s="8"/>
      <c r="AV2617" s="8"/>
      <c r="AW2617" s="8"/>
      <c r="AX2617" s="8"/>
      <c r="AY2617" s="8"/>
      <c r="AZ2617" s="8"/>
      <c r="BA2617" s="8"/>
      <c r="BB2617" s="8"/>
      <c r="BC2617" s="8"/>
      <c r="BD2617" s="8"/>
      <c r="BE2617" s="8"/>
      <c r="BF2617" s="8"/>
      <c r="BG2617" s="8"/>
      <c r="BH2617" s="8"/>
      <c r="BI2617" s="8"/>
      <c r="BJ2617" s="8"/>
      <c r="BK2617" s="8"/>
      <c r="BL2617" s="8"/>
      <c r="BM2617" s="8"/>
      <c r="BN2617" s="8"/>
      <c r="BO2617" s="8"/>
      <c r="BP2617" s="8"/>
      <c r="BQ2617" s="8"/>
      <c r="BR2617" s="8"/>
      <c r="BS2617" s="8"/>
      <c r="BT2617" s="8"/>
      <c r="BU2617" s="8"/>
      <c r="BV2617" s="8"/>
      <c r="BW2617" s="8"/>
      <c r="BX2617" s="8"/>
      <c r="BY2617" s="8"/>
      <c r="BZ2617" s="8"/>
      <c r="CA2617" s="8"/>
      <c r="CB2617" s="8"/>
      <c r="CC2617" s="8"/>
      <c r="CD2617" s="8"/>
      <c r="CE2617" s="8"/>
      <c r="CF2617" s="8"/>
      <c r="CG2617" s="8"/>
      <c r="CH2617" s="8"/>
      <c r="CI2617" s="8"/>
      <c r="CJ2617" s="8"/>
      <c r="CK2617" s="8"/>
      <c r="CL2617" s="8"/>
      <c r="CM2617" s="8"/>
      <c r="CN2617" s="8"/>
      <c r="CO2617" s="8"/>
      <c r="CP2617" s="8"/>
    </row>
    <row r="2618" spans="1:94" x14ac:dyDescent="0.2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  <c r="AD2618" s="8"/>
      <c r="AE2618" s="8"/>
      <c r="AF2618" s="8"/>
      <c r="AG2618" s="8"/>
      <c r="AH2618" s="8"/>
      <c r="AI2618" s="8"/>
      <c r="AJ2618" s="8"/>
      <c r="AK2618" s="8"/>
      <c r="AL2618" s="8"/>
      <c r="AM2618" s="8"/>
      <c r="AN2618" s="8"/>
      <c r="AO2618" s="8"/>
      <c r="AP2618" s="8"/>
      <c r="AQ2618" s="8"/>
      <c r="AR2618" s="8"/>
      <c r="AS2618" s="8"/>
      <c r="AT2618" s="8"/>
      <c r="AU2618" s="8"/>
      <c r="AV2618" s="8"/>
      <c r="AW2618" s="8"/>
      <c r="AX2618" s="8"/>
      <c r="AY2618" s="8"/>
      <c r="AZ2618" s="8"/>
      <c r="BA2618" s="8"/>
      <c r="BB2618" s="8"/>
      <c r="BC2618" s="8"/>
      <c r="BD2618" s="8"/>
      <c r="BE2618" s="8"/>
      <c r="BF2618" s="8"/>
      <c r="BG2618" s="8"/>
      <c r="BH2618" s="8"/>
      <c r="BI2618" s="8"/>
      <c r="BJ2618" s="8"/>
      <c r="BK2618" s="8"/>
      <c r="BL2618" s="8"/>
      <c r="BM2618" s="8"/>
      <c r="BN2618" s="8"/>
      <c r="BO2618" s="8"/>
      <c r="BP2618" s="8"/>
      <c r="BQ2618" s="8"/>
      <c r="BR2618" s="8"/>
      <c r="BS2618" s="8"/>
      <c r="BT2618" s="8"/>
      <c r="BU2618" s="8"/>
      <c r="BV2618" s="8"/>
      <c r="BW2618" s="8"/>
      <c r="BX2618" s="8"/>
      <c r="BY2618" s="8"/>
      <c r="BZ2618" s="8"/>
      <c r="CA2618" s="8"/>
      <c r="CB2618" s="8"/>
      <c r="CC2618" s="8"/>
      <c r="CD2618" s="8"/>
      <c r="CE2618" s="8"/>
      <c r="CF2618" s="8"/>
      <c r="CG2618" s="8"/>
      <c r="CH2618" s="8"/>
      <c r="CI2618" s="8"/>
      <c r="CJ2618" s="8"/>
      <c r="CK2618" s="8"/>
      <c r="CL2618" s="8"/>
      <c r="CM2618" s="8"/>
      <c r="CN2618" s="8"/>
      <c r="CO2618" s="8"/>
      <c r="CP2618" s="8"/>
    </row>
    <row r="2619" spans="1:94" x14ac:dyDescent="0.2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  <c r="AD2619" s="8"/>
      <c r="AE2619" s="8"/>
      <c r="AF2619" s="8"/>
      <c r="AG2619" s="8"/>
      <c r="AH2619" s="8"/>
      <c r="AI2619" s="8"/>
      <c r="AJ2619" s="8"/>
      <c r="AK2619" s="8"/>
      <c r="AL2619" s="8"/>
      <c r="AM2619" s="8"/>
      <c r="AN2619" s="8"/>
      <c r="AO2619" s="8"/>
      <c r="AP2619" s="8"/>
      <c r="AQ2619" s="8"/>
      <c r="AR2619" s="8"/>
      <c r="AS2619" s="8"/>
      <c r="AT2619" s="8"/>
      <c r="AU2619" s="8"/>
      <c r="AV2619" s="8"/>
      <c r="AW2619" s="8"/>
      <c r="AX2619" s="8"/>
      <c r="AY2619" s="8"/>
      <c r="AZ2619" s="8"/>
      <c r="BA2619" s="8"/>
      <c r="BB2619" s="8"/>
      <c r="BC2619" s="8"/>
      <c r="BD2619" s="8"/>
      <c r="BE2619" s="8"/>
      <c r="BF2619" s="8"/>
      <c r="BG2619" s="8"/>
      <c r="BH2619" s="8"/>
      <c r="BI2619" s="8"/>
      <c r="BJ2619" s="8"/>
      <c r="BK2619" s="8"/>
      <c r="BL2619" s="8"/>
      <c r="BM2619" s="8"/>
      <c r="BN2619" s="8"/>
      <c r="BO2619" s="8"/>
      <c r="BP2619" s="8"/>
      <c r="BQ2619" s="8"/>
      <c r="BR2619" s="8"/>
      <c r="BS2619" s="8"/>
      <c r="BT2619" s="8"/>
      <c r="BU2619" s="8"/>
      <c r="BV2619" s="8"/>
      <c r="BW2619" s="8"/>
      <c r="BX2619" s="8"/>
      <c r="BY2619" s="8"/>
      <c r="BZ2619" s="8"/>
      <c r="CA2619" s="8"/>
      <c r="CB2619" s="8"/>
      <c r="CC2619" s="8"/>
      <c r="CD2619" s="8"/>
      <c r="CE2619" s="8"/>
      <c r="CF2619" s="8"/>
      <c r="CG2619" s="8"/>
      <c r="CH2619" s="8"/>
      <c r="CI2619" s="8"/>
      <c r="CJ2619" s="8"/>
      <c r="CK2619" s="8"/>
      <c r="CL2619" s="8"/>
      <c r="CM2619" s="8"/>
      <c r="CN2619" s="8"/>
      <c r="CO2619" s="8"/>
      <c r="CP2619" s="8"/>
    </row>
    <row r="2620" spans="1:94" x14ac:dyDescent="0.2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  <c r="AD2620" s="8"/>
      <c r="AE2620" s="8"/>
      <c r="AF2620" s="8"/>
      <c r="AG2620" s="8"/>
      <c r="AH2620" s="8"/>
      <c r="AI2620" s="8"/>
      <c r="AJ2620" s="8"/>
      <c r="AK2620" s="8"/>
      <c r="AL2620" s="8"/>
      <c r="AM2620" s="8"/>
      <c r="AN2620" s="8"/>
      <c r="AO2620" s="8"/>
      <c r="AP2620" s="8"/>
      <c r="AQ2620" s="8"/>
      <c r="AR2620" s="8"/>
      <c r="AS2620" s="8"/>
      <c r="AT2620" s="8"/>
      <c r="AU2620" s="8"/>
      <c r="AV2620" s="8"/>
      <c r="AW2620" s="8"/>
      <c r="AX2620" s="8"/>
      <c r="AY2620" s="8"/>
      <c r="AZ2620" s="8"/>
      <c r="BA2620" s="8"/>
      <c r="BB2620" s="8"/>
      <c r="BC2620" s="8"/>
      <c r="BD2620" s="8"/>
      <c r="BE2620" s="8"/>
      <c r="BF2620" s="8"/>
      <c r="BG2620" s="8"/>
      <c r="BH2620" s="8"/>
      <c r="BI2620" s="8"/>
      <c r="BJ2620" s="8"/>
      <c r="BK2620" s="8"/>
      <c r="BL2620" s="8"/>
      <c r="BM2620" s="8"/>
      <c r="BN2620" s="8"/>
      <c r="BO2620" s="8"/>
      <c r="BP2620" s="8"/>
      <c r="BQ2620" s="8"/>
      <c r="BR2620" s="8"/>
      <c r="BS2620" s="8"/>
      <c r="BT2620" s="8"/>
      <c r="BU2620" s="8"/>
      <c r="BV2620" s="8"/>
      <c r="BW2620" s="8"/>
      <c r="BX2620" s="8"/>
      <c r="BY2620" s="8"/>
      <c r="BZ2620" s="8"/>
      <c r="CA2620" s="8"/>
      <c r="CB2620" s="8"/>
      <c r="CC2620" s="8"/>
      <c r="CD2620" s="8"/>
      <c r="CE2620" s="8"/>
      <c r="CF2620" s="8"/>
      <c r="CG2620" s="8"/>
      <c r="CH2620" s="8"/>
      <c r="CI2620" s="8"/>
      <c r="CJ2620" s="8"/>
      <c r="CK2620" s="8"/>
      <c r="CL2620" s="8"/>
      <c r="CM2620" s="8"/>
      <c r="CN2620" s="8"/>
      <c r="CO2620" s="8"/>
      <c r="CP2620" s="8"/>
    </row>
    <row r="2621" spans="1:94" x14ac:dyDescent="0.2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  <c r="AD2621" s="8"/>
      <c r="AE2621" s="8"/>
      <c r="AF2621" s="8"/>
      <c r="AG2621" s="8"/>
      <c r="AH2621" s="8"/>
      <c r="AI2621" s="8"/>
      <c r="AJ2621" s="8"/>
      <c r="AK2621" s="8"/>
      <c r="AL2621" s="8"/>
      <c r="AM2621" s="8"/>
      <c r="AN2621" s="8"/>
      <c r="AO2621" s="8"/>
      <c r="AP2621" s="8"/>
      <c r="AQ2621" s="8"/>
      <c r="AR2621" s="8"/>
      <c r="AS2621" s="8"/>
      <c r="AT2621" s="8"/>
      <c r="AU2621" s="8"/>
      <c r="AV2621" s="8"/>
      <c r="AW2621" s="8"/>
      <c r="AX2621" s="8"/>
      <c r="AY2621" s="8"/>
      <c r="AZ2621" s="8"/>
      <c r="BA2621" s="8"/>
      <c r="BB2621" s="8"/>
      <c r="BC2621" s="8"/>
      <c r="BD2621" s="8"/>
      <c r="BE2621" s="8"/>
      <c r="BF2621" s="8"/>
      <c r="BG2621" s="8"/>
      <c r="BH2621" s="8"/>
      <c r="BI2621" s="8"/>
      <c r="BJ2621" s="8"/>
      <c r="BK2621" s="8"/>
      <c r="BL2621" s="8"/>
      <c r="BM2621" s="8"/>
      <c r="BN2621" s="8"/>
      <c r="BO2621" s="8"/>
      <c r="BP2621" s="8"/>
      <c r="BQ2621" s="8"/>
      <c r="BR2621" s="8"/>
      <c r="BS2621" s="8"/>
      <c r="BT2621" s="8"/>
      <c r="BU2621" s="8"/>
      <c r="BV2621" s="8"/>
      <c r="BW2621" s="8"/>
      <c r="BX2621" s="8"/>
      <c r="BY2621" s="8"/>
      <c r="BZ2621" s="8"/>
      <c r="CA2621" s="8"/>
      <c r="CB2621" s="8"/>
      <c r="CC2621" s="8"/>
      <c r="CD2621" s="8"/>
      <c r="CE2621" s="8"/>
      <c r="CF2621" s="8"/>
      <c r="CG2621" s="8"/>
      <c r="CH2621" s="8"/>
      <c r="CI2621" s="8"/>
      <c r="CJ2621" s="8"/>
      <c r="CK2621" s="8"/>
      <c r="CL2621" s="8"/>
      <c r="CM2621" s="8"/>
      <c r="CN2621" s="8"/>
      <c r="CO2621" s="8"/>
      <c r="CP2621" s="8"/>
    </row>
    <row r="2622" spans="1:94" x14ac:dyDescent="0.2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  <c r="AA2622" s="8"/>
      <c r="AB2622" s="8"/>
      <c r="AC2622" s="8"/>
      <c r="AD2622" s="8"/>
      <c r="AE2622" s="8"/>
      <c r="AF2622" s="8"/>
      <c r="AG2622" s="8"/>
      <c r="AH2622" s="8"/>
      <c r="AI2622" s="8"/>
      <c r="AJ2622" s="8"/>
      <c r="AK2622" s="8"/>
      <c r="AL2622" s="8"/>
      <c r="AM2622" s="8"/>
      <c r="AN2622" s="8"/>
      <c r="AO2622" s="8"/>
      <c r="AP2622" s="8"/>
      <c r="AQ2622" s="8"/>
      <c r="AR2622" s="8"/>
      <c r="AS2622" s="8"/>
      <c r="AT2622" s="8"/>
      <c r="AU2622" s="8"/>
      <c r="AV2622" s="8"/>
      <c r="AW2622" s="8"/>
      <c r="AX2622" s="8"/>
      <c r="AY2622" s="8"/>
      <c r="AZ2622" s="8"/>
      <c r="BA2622" s="8"/>
      <c r="BB2622" s="8"/>
      <c r="BC2622" s="8"/>
      <c r="BD2622" s="8"/>
      <c r="BE2622" s="8"/>
      <c r="BF2622" s="8"/>
      <c r="BG2622" s="8"/>
      <c r="BH2622" s="8"/>
      <c r="BI2622" s="8"/>
      <c r="BJ2622" s="8"/>
      <c r="BK2622" s="8"/>
      <c r="BL2622" s="8"/>
      <c r="BM2622" s="8"/>
      <c r="BN2622" s="8"/>
      <c r="BO2622" s="8"/>
      <c r="BP2622" s="8"/>
      <c r="BQ2622" s="8"/>
      <c r="BR2622" s="8"/>
      <c r="BS2622" s="8"/>
      <c r="BT2622" s="8"/>
      <c r="BU2622" s="8"/>
      <c r="BV2622" s="8"/>
      <c r="BW2622" s="8"/>
      <c r="BX2622" s="8"/>
      <c r="BY2622" s="8"/>
      <c r="BZ2622" s="8"/>
      <c r="CA2622" s="8"/>
      <c r="CB2622" s="8"/>
      <c r="CC2622" s="8"/>
      <c r="CD2622" s="8"/>
      <c r="CE2622" s="8"/>
      <c r="CF2622" s="8"/>
      <c r="CG2622" s="8"/>
      <c r="CH2622" s="8"/>
      <c r="CI2622" s="8"/>
      <c r="CJ2622" s="8"/>
      <c r="CK2622" s="8"/>
      <c r="CL2622" s="8"/>
      <c r="CM2622" s="8"/>
      <c r="CN2622" s="8"/>
      <c r="CO2622" s="8"/>
      <c r="CP2622" s="8"/>
    </row>
    <row r="2623" spans="1:94" x14ac:dyDescent="0.2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  <c r="AA2623" s="8"/>
      <c r="AB2623" s="8"/>
      <c r="AC2623" s="8"/>
      <c r="AD2623" s="8"/>
      <c r="AE2623" s="8"/>
      <c r="AF2623" s="8"/>
      <c r="AG2623" s="8"/>
      <c r="AH2623" s="8"/>
      <c r="AI2623" s="8"/>
      <c r="AJ2623" s="8"/>
      <c r="AK2623" s="8"/>
      <c r="AL2623" s="8"/>
      <c r="AM2623" s="8"/>
      <c r="AN2623" s="8"/>
      <c r="AO2623" s="8"/>
      <c r="AP2623" s="8"/>
      <c r="AQ2623" s="8"/>
      <c r="AR2623" s="8"/>
      <c r="AS2623" s="8"/>
      <c r="AT2623" s="8"/>
      <c r="AU2623" s="8"/>
      <c r="AV2623" s="8"/>
      <c r="AW2623" s="8"/>
      <c r="AX2623" s="8"/>
      <c r="AY2623" s="8"/>
      <c r="AZ2623" s="8"/>
      <c r="BA2623" s="8"/>
      <c r="BB2623" s="8"/>
      <c r="BC2623" s="8"/>
      <c r="BD2623" s="8"/>
      <c r="BE2623" s="8"/>
      <c r="BF2623" s="8"/>
      <c r="BG2623" s="8"/>
      <c r="BH2623" s="8"/>
      <c r="BI2623" s="8"/>
      <c r="BJ2623" s="8"/>
      <c r="BK2623" s="8"/>
      <c r="BL2623" s="8"/>
      <c r="BM2623" s="8"/>
      <c r="BN2623" s="8"/>
      <c r="BO2623" s="8"/>
      <c r="BP2623" s="8"/>
      <c r="BQ2623" s="8"/>
      <c r="BR2623" s="8"/>
      <c r="BS2623" s="8"/>
      <c r="BT2623" s="8"/>
      <c r="BU2623" s="8"/>
      <c r="BV2623" s="8"/>
      <c r="BW2623" s="8"/>
      <c r="BX2623" s="8"/>
      <c r="BY2623" s="8"/>
      <c r="BZ2623" s="8"/>
      <c r="CA2623" s="8"/>
      <c r="CB2623" s="8"/>
      <c r="CC2623" s="8"/>
      <c r="CD2623" s="8"/>
      <c r="CE2623" s="8"/>
      <c r="CF2623" s="8"/>
      <c r="CG2623" s="8"/>
      <c r="CH2623" s="8"/>
      <c r="CI2623" s="8"/>
      <c r="CJ2623" s="8"/>
      <c r="CK2623" s="8"/>
      <c r="CL2623" s="8"/>
      <c r="CM2623" s="8"/>
      <c r="CN2623" s="8"/>
      <c r="CO2623" s="8"/>
      <c r="CP2623" s="8"/>
    </row>
    <row r="2624" spans="1:94" x14ac:dyDescent="0.2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  <c r="AA2624" s="8"/>
      <c r="AB2624" s="8"/>
      <c r="AC2624" s="8"/>
      <c r="AD2624" s="8"/>
      <c r="AE2624" s="8"/>
      <c r="AF2624" s="8"/>
      <c r="AG2624" s="8"/>
      <c r="AH2624" s="8"/>
      <c r="AI2624" s="8"/>
      <c r="AJ2624" s="8"/>
      <c r="AK2624" s="8"/>
      <c r="AL2624" s="8"/>
      <c r="AM2624" s="8"/>
      <c r="AN2624" s="8"/>
      <c r="AO2624" s="8"/>
      <c r="AP2624" s="8"/>
      <c r="AQ2624" s="8"/>
      <c r="AR2624" s="8"/>
      <c r="AS2624" s="8"/>
      <c r="AT2624" s="8"/>
      <c r="AU2624" s="8"/>
      <c r="AV2624" s="8"/>
      <c r="AW2624" s="8"/>
      <c r="AX2624" s="8"/>
      <c r="AY2624" s="8"/>
      <c r="AZ2624" s="8"/>
      <c r="BA2624" s="8"/>
      <c r="BB2624" s="8"/>
      <c r="BC2624" s="8"/>
      <c r="BD2624" s="8"/>
      <c r="BE2624" s="8"/>
      <c r="BF2624" s="8"/>
      <c r="BG2624" s="8"/>
      <c r="BH2624" s="8"/>
      <c r="BI2624" s="8"/>
      <c r="BJ2624" s="8"/>
      <c r="BK2624" s="8"/>
      <c r="BL2624" s="8"/>
      <c r="BM2624" s="8"/>
      <c r="BN2624" s="8"/>
      <c r="BO2624" s="8"/>
      <c r="BP2624" s="8"/>
      <c r="BQ2624" s="8"/>
      <c r="BR2624" s="8"/>
      <c r="BS2624" s="8"/>
      <c r="BT2624" s="8"/>
      <c r="BU2624" s="8"/>
      <c r="BV2624" s="8"/>
      <c r="BW2624" s="8"/>
      <c r="BX2624" s="8"/>
      <c r="BY2624" s="8"/>
      <c r="BZ2624" s="8"/>
      <c r="CA2624" s="8"/>
      <c r="CB2624" s="8"/>
      <c r="CC2624" s="8"/>
      <c r="CD2624" s="8"/>
      <c r="CE2624" s="8"/>
      <c r="CF2624" s="8"/>
      <c r="CG2624" s="8"/>
      <c r="CH2624" s="8"/>
      <c r="CI2624" s="8"/>
      <c r="CJ2624" s="8"/>
      <c r="CK2624" s="8"/>
      <c r="CL2624" s="8"/>
      <c r="CM2624" s="8"/>
      <c r="CN2624" s="8"/>
      <c r="CO2624" s="8"/>
      <c r="CP2624" s="8"/>
    </row>
    <row r="2625" spans="1:94" x14ac:dyDescent="0.2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  <c r="AA2625" s="8"/>
      <c r="AB2625" s="8"/>
      <c r="AC2625" s="8"/>
      <c r="AD2625" s="8"/>
      <c r="AE2625" s="8"/>
      <c r="AF2625" s="8"/>
      <c r="AG2625" s="8"/>
      <c r="AH2625" s="8"/>
      <c r="AI2625" s="8"/>
      <c r="AJ2625" s="8"/>
      <c r="AK2625" s="8"/>
      <c r="AL2625" s="8"/>
      <c r="AM2625" s="8"/>
      <c r="AN2625" s="8"/>
      <c r="AO2625" s="8"/>
      <c r="AP2625" s="8"/>
      <c r="AQ2625" s="8"/>
      <c r="AR2625" s="8"/>
      <c r="AS2625" s="8"/>
      <c r="AT2625" s="8"/>
      <c r="AU2625" s="8"/>
      <c r="AV2625" s="8"/>
      <c r="AW2625" s="8"/>
      <c r="AX2625" s="8"/>
      <c r="AY2625" s="8"/>
      <c r="AZ2625" s="8"/>
      <c r="BA2625" s="8"/>
      <c r="BB2625" s="8"/>
      <c r="BC2625" s="8"/>
      <c r="BD2625" s="8"/>
      <c r="BE2625" s="8"/>
      <c r="BF2625" s="8"/>
      <c r="BG2625" s="8"/>
      <c r="BH2625" s="8"/>
      <c r="BI2625" s="8"/>
      <c r="BJ2625" s="8"/>
      <c r="BK2625" s="8"/>
      <c r="BL2625" s="8"/>
      <c r="BM2625" s="8"/>
      <c r="BN2625" s="8"/>
      <c r="BO2625" s="8"/>
      <c r="BP2625" s="8"/>
      <c r="BQ2625" s="8"/>
      <c r="BR2625" s="8"/>
      <c r="BS2625" s="8"/>
      <c r="BT2625" s="8"/>
      <c r="BU2625" s="8"/>
      <c r="BV2625" s="8"/>
      <c r="BW2625" s="8"/>
      <c r="BX2625" s="8"/>
      <c r="BY2625" s="8"/>
      <c r="BZ2625" s="8"/>
      <c r="CA2625" s="8"/>
      <c r="CB2625" s="8"/>
      <c r="CC2625" s="8"/>
      <c r="CD2625" s="8"/>
      <c r="CE2625" s="8"/>
      <c r="CF2625" s="8"/>
      <c r="CG2625" s="8"/>
      <c r="CH2625" s="8"/>
      <c r="CI2625" s="8"/>
      <c r="CJ2625" s="8"/>
      <c r="CK2625" s="8"/>
      <c r="CL2625" s="8"/>
      <c r="CM2625" s="8"/>
      <c r="CN2625" s="8"/>
      <c r="CO2625" s="8"/>
      <c r="CP2625" s="8"/>
    </row>
    <row r="2626" spans="1:94" x14ac:dyDescent="0.2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  <c r="AA2626" s="8"/>
      <c r="AB2626" s="8"/>
      <c r="AC2626" s="8"/>
      <c r="AD2626" s="8"/>
      <c r="AE2626" s="8"/>
      <c r="AF2626" s="8"/>
      <c r="AG2626" s="8"/>
      <c r="AH2626" s="8"/>
      <c r="AI2626" s="8"/>
      <c r="AJ2626" s="8"/>
      <c r="AK2626" s="8"/>
      <c r="AL2626" s="8"/>
      <c r="AM2626" s="8"/>
      <c r="AN2626" s="8"/>
      <c r="AO2626" s="8"/>
      <c r="AP2626" s="8"/>
      <c r="AQ2626" s="8"/>
      <c r="AR2626" s="8"/>
      <c r="AS2626" s="8"/>
      <c r="AT2626" s="8"/>
      <c r="AU2626" s="8"/>
      <c r="AV2626" s="8"/>
      <c r="AW2626" s="8"/>
      <c r="AX2626" s="8"/>
      <c r="AY2626" s="8"/>
      <c r="AZ2626" s="8"/>
      <c r="BA2626" s="8"/>
      <c r="BB2626" s="8"/>
      <c r="BC2626" s="8"/>
      <c r="BD2626" s="8"/>
      <c r="BE2626" s="8"/>
      <c r="BF2626" s="8"/>
      <c r="BG2626" s="8"/>
      <c r="BH2626" s="8"/>
      <c r="BI2626" s="8"/>
      <c r="BJ2626" s="8"/>
      <c r="BK2626" s="8"/>
      <c r="BL2626" s="8"/>
      <c r="BM2626" s="8"/>
      <c r="BN2626" s="8"/>
      <c r="BO2626" s="8"/>
      <c r="BP2626" s="8"/>
      <c r="BQ2626" s="8"/>
      <c r="BR2626" s="8"/>
      <c r="BS2626" s="8"/>
      <c r="BT2626" s="8"/>
      <c r="BU2626" s="8"/>
      <c r="BV2626" s="8"/>
      <c r="BW2626" s="8"/>
      <c r="BX2626" s="8"/>
      <c r="BY2626" s="8"/>
      <c r="BZ2626" s="8"/>
      <c r="CA2626" s="8"/>
      <c r="CB2626" s="8"/>
      <c r="CC2626" s="8"/>
      <c r="CD2626" s="8"/>
      <c r="CE2626" s="8"/>
      <c r="CF2626" s="8"/>
      <c r="CG2626" s="8"/>
      <c r="CH2626" s="8"/>
      <c r="CI2626" s="8"/>
      <c r="CJ2626" s="8"/>
      <c r="CK2626" s="8"/>
      <c r="CL2626" s="8"/>
      <c r="CM2626" s="8"/>
      <c r="CN2626" s="8"/>
      <c r="CO2626" s="8"/>
      <c r="CP2626" s="8"/>
    </row>
    <row r="2627" spans="1:94" x14ac:dyDescent="0.2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  <c r="AA2627" s="8"/>
      <c r="AB2627" s="8"/>
      <c r="AC2627" s="8"/>
      <c r="AD2627" s="8"/>
      <c r="AE2627" s="8"/>
      <c r="AF2627" s="8"/>
      <c r="AG2627" s="8"/>
      <c r="AH2627" s="8"/>
      <c r="AI2627" s="8"/>
      <c r="AJ2627" s="8"/>
      <c r="AK2627" s="8"/>
      <c r="AL2627" s="8"/>
      <c r="AM2627" s="8"/>
      <c r="AN2627" s="8"/>
      <c r="AO2627" s="8"/>
      <c r="AP2627" s="8"/>
      <c r="AQ2627" s="8"/>
      <c r="AR2627" s="8"/>
      <c r="AS2627" s="8"/>
      <c r="AT2627" s="8"/>
      <c r="AU2627" s="8"/>
      <c r="AV2627" s="8"/>
      <c r="AW2627" s="8"/>
      <c r="AX2627" s="8"/>
      <c r="AY2627" s="8"/>
      <c r="AZ2627" s="8"/>
      <c r="BA2627" s="8"/>
      <c r="BB2627" s="8"/>
      <c r="BC2627" s="8"/>
      <c r="BD2627" s="8"/>
      <c r="BE2627" s="8"/>
      <c r="BF2627" s="8"/>
      <c r="BG2627" s="8"/>
      <c r="BH2627" s="8"/>
      <c r="BI2627" s="8"/>
      <c r="BJ2627" s="8"/>
      <c r="BK2627" s="8"/>
      <c r="BL2627" s="8"/>
      <c r="BM2627" s="8"/>
      <c r="BN2627" s="8"/>
      <c r="BO2627" s="8"/>
      <c r="BP2627" s="8"/>
      <c r="BQ2627" s="8"/>
      <c r="BR2627" s="8"/>
      <c r="BS2627" s="8"/>
      <c r="BT2627" s="8"/>
      <c r="BU2627" s="8"/>
      <c r="BV2627" s="8"/>
      <c r="BW2627" s="8"/>
      <c r="BX2627" s="8"/>
      <c r="BY2627" s="8"/>
      <c r="BZ2627" s="8"/>
      <c r="CA2627" s="8"/>
      <c r="CB2627" s="8"/>
      <c r="CC2627" s="8"/>
      <c r="CD2627" s="8"/>
      <c r="CE2627" s="8"/>
      <c r="CF2627" s="8"/>
      <c r="CG2627" s="8"/>
      <c r="CH2627" s="8"/>
      <c r="CI2627" s="8"/>
      <c r="CJ2627" s="8"/>
      <c r="CK2627" s="8"/>
      <c r="CL2627" s="8"/>
      <c r="CM2627" s="8"/>
      <c r="CN2627" s="8"/>
      <c r="CO2627" s="8"/>
      <c r="CP2627" s="8"/>
    </row>
    <row r="2628" spans="1:94" x14ac:dyDescent="0.2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  <c r="AA2628" s="8"/>
      <c r="AB2628" s="8"/>
      <c r="AC2628" s="8"/>
      <c r="AD2628" s="8"/>
      <c r="AE2628" s="8"/>
      <c r="AF2628" s="8"/>
      <c r="AG2628" s="8"/>
      <c r="AH2628" s="8"/>
      <c r="AI2628" s="8"/>
      <c r="AJ2628" s="8"/>
      <c r="AK2628" s="8"/>
      <c r="AL2628" s="8"/>
      <c r="AM2628" s="8"/>
      <c r="AN2628" s="8"/>
      <c r="AO2628" s="8"/>
      <c r="AP2628" s="8"/>
      <c r="AQ2628" s="8"/>
      <c r="AR2628" s="8"/>
      <c r="AS2628" s="8"/>
      <c r="AT2628" s="8"/>
      <c r="AU2628" s="8"/>
      <c r="AV2628" s="8"/>
      <c r="AW2628" s="8"/>
      <c r="AX2628" s="8"/>
      <c r="AY2628" s="8"/>
      <c r="AZ2628" s="8"/>
      <c r="BA2628" s="8"/>
      <c r="BB2628" s="8"/>
      <c r="BC2628" s="8"/>
      <c r="BD2628" s="8"/>
      <c r="BE2628" s="8"/>
      <c r="BF2628" s="8"/>
      <c r="BG2628" s="8"/>
      <c r="BH2628" s="8"/>
      <c r="BI2628" s="8"/>
      <c r="BJ2628" s="8"/>
      <c r="BK2628" s="8"/>
      <c r="BL2628" s="8"/>
      <c r="BM2628" s="8"/>
      <c r="BN2628" s="8"/>
      <c r="BO2628" s="8"/>
      <c r="BP2628" s="8"/>
      <c r="BQ2628" s="8"/>
      <c r="BR2628" s="8"/>
      <c r="BS2628" s="8"/>
      <c r="BT2628" s="8"/>
      <c r="BU2628" s="8"/>
      <c r="BV2628" s="8"/>
      <c r="BW2628" s="8"/>
      <c r="BX2628" s="8"/>
      <c r="BY2628" s="8"/>
      <c r="BZ2628" s="8"/>
      <c r="CA2628" s="8"/>
      <c r="CB2628" s="8"/>
      <c r="CC2628" s="8"/>
      <c r="CD2628" s="8"/>
      <c r="CE2628" s="8"/>
      <c r="CF2628" s="8"/>
      <c r="CG2628" s="8"/>
      <c r="CH2628" s="8"/>
      <c r="CI2628" s="8"/>
      <c r="CJ2628" s="8"/>
      <c r="CK2628" s="8"/>
      <c r="CL2628" s="8"/>
      <c r="CM2628" s="8"/>
      <c r="CN2628" s="8"/>
      <c r="CO2628" s="8"/>
      <c r="CP2628" s="8"/>
    </row>
    <row r="2629" spans="1:94" x14ac:dyDescent="0.2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  <c r="AA2629" s="8"/>
      <c r="AB2629" s="8"/>
      <c r="AC2629" s="8"/>
      <c r="AD2629" s="8"/>
      <c r="AE2629" s="8"/>
      <c r="AF2629" s="8"/>
      <c r="AG2629" s="8"/>
      <c r="AH2629" s="8"/>
      <c r="AI2629" s="8"/>
      <c r="AJ2629" s="8"/>
      <c r="AK2629" s="8"/>
      <c r="AL2629" s="8"/>
      <c r="AM2629" s="8"/>
      <c r="AN2629" s="8"/>
      <c r="AO2629" s="8"/>
      <c r="AP2629" s="8"/>
      <c r="AQ2629" s="8"/>
      <c r="AR2629" s="8"/>
      <c r="AS2629" s="8"/>
      <c r="AT2629" s="8"/>
      <c r="AU2629" s="8"/>
      <c r="AV2629" s="8"/>
      <c r="AW2629" s="8"/>
      <c r="AX2629" s="8"/>
      <c r="AY2629" s="8"/>
      <c r="AZ2629" s="8"/>
      <c r="BA2629" s="8"/>
      <c r="BB2629" s="8"/>
      <c r="BC2629" s="8"/>
      <c r="BD2629" s="8"/>
      <c r="BE2629" s="8"/>
      <c r="BF2629" s="8"/>
      <c r="BG2629" s="8"/>
      <c r="BH2629" s="8"/>
      <c r="BI2629" s="8"/>
      <c r="BJ2629" s="8"/>
      <c r="BK2629" s="8"/>
      <c r="BL2629" s="8"/>
      <c r="BM2629" s="8"/>
      <c r="BN2629" s="8"/>
      <c r="BO2629" s="8"/>
      <c r="BP2629" s="8"/>
      <c r="BQ2629" s="8"/>
      <c r="BR2629" s="8"/>
      <c r="BS2629" s="8"/>
      <c r="BT2629" s="8"/>
      <c r="BU2629" s="8"/>
      <c r="BV2629" s="8"/>
      <c r="BW2629" s="8"/>
      <c r="BX2629" s="8"/>
      <c r="BY2629" s="8"/>
      <c r="BZ2629" s="8"/>
      <c r="CA2629" s="8"/>
      <c r="CB2629" s="8"/>
      <c r="CC2629" s="8"/>
      <c r="CD2629" s="8"/>
      <c r="CE2629" s="8"/>
      <c r="CF2629" s="8"/>
      <c r="CG2629" s="8"/>
      <c r="CH2629" s="8"/>
      <c r="CI2629" s="8"/>
      <c r="CJ2629" s="8"/>
      <c r="CK2629" s="8"/>
      <c r="CL2629" s="8"/>
      <c r="CM2629" s="8"/>
      <c r="CN2629" s="8"/>
      <c r="CO2629" s="8"/>
      <c r="CP2629" s="8"/>
    </row>
    <row r="2630" spans="1:94" x14ac:dyDescent="0.2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  <c r="AD2630" s="8"/>
      <c r="AE2630" s="8"/>
      <c r="AF2630" s="8"/>
      <c r="AG2630" s="8"/>
      <c r="AH2630" s="8"/>
      <c r="AI2630" s="8"/>
      <c r="AJ2630" s="8"/>
      <c r="AK2630" s="8"/>
      <c r="AL2630" s="8"/>
      <c r="AM2630" s="8"/>
      <c r="AN2630" s="8"/>
      <c r="AO2630" s="8"/>
      <c r="AP2630" s="8"/>
      <c r="AQ2630" s="8"/>
      <c r="AR2630" s="8"/>
      <c r="AS2630" s="8"/>
      <c r="AT2630" s="8"/>
      <c r="AU2630" s="8"/>
      <c r="AV2630" s="8"/>
      <c r="AW2630" s="8"/>
      <c r="AX2630" s="8"/>
      <c r="AY2630" s="8"/>
      <c r="AZ2630" s="8"/>
      <c r="BA2630" s="8"/>
      <c r="BB2630" s="8"/>
      <c r="BC2630" s="8"/>
      <c r="BD2630" s="8"/>
      <c r="BE2630" s="8"/>
      <c r="BF2630" s="8"/>
      <c r="BG2630" s="8"/>
      <c r="BH2630" s="8"/>
      <c r="BI2630" s="8"/>
      <c r="BJ2630" s="8"/>
      <c r="BK2630" s="8"/>
      <c r="BL2630" s="8"/>
      <c r="BM2630" s="8"/>
      <c r="BN2630" s="8"/>
      <c r="BO2630" s="8"/>
      <c r="BP2630" s="8"/>
      <c r="BQ2630" s="8"/>
      <c r="BR2630" s="8"/>
      <c r="BS2630" s="8"/>
      <c r="BT2630" s="8"/>
      <c r="BU2630" s="8"/>
      <c r="BV2630" s="8"/>
      <c r="BW2630" s="8"/>
      <c r="BX2630" s="8"/>
      <c r="BY2630" s="8"/>
      <c r="BZ2630" s="8"/>
      <c r="CA2630" s="8"/>
      <c r="CB2630" s="8"/>
      <c r="CC2630" s="8"/>
      <c r="CD2630" s="8"/>
      <c r="CE2630" s="8"/>
      <c r="CF2630" s="8"/>
      <c r="CG2630" s="8"/>
      <c r="CH2630" s="8"/>
      <c r="CI2630" s="8"/>
      <c r="CJ2630" s="8"/>
      <c r="CK2630" s="8"/>
      <c r="CL2630" s="8"/>
      <c r="CM2630" s="8"/>
      <c r="CN2630" s="8"/>
      <c r="CO2630" s="8"/>
      <c r="CP2630" s="8"/>
    </row>
    <row r="2631" spans="1:94" x14ac:dyDescent="0.2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  <c r="AD2631" s="8"/>
      <c r="AE2631" s="8"/>
      <c r="AF2631" s="8"/>
      <c r="AG2631" s="8"/>
      <c r="AH2631" s="8"/>
      <c r="AI2631" s="8"/>
      <c r="AJ2631" s="8"/>
      <c r="AK2631" s="8"/>
      <c r="AL2631" s="8"/>
      <c r="AM2631" s="8"/>
      <c r="AN2631" s="8"/>
      <c r="AO2631" s="8"/>
      <c r="AP2631" s="8"/>
      <c r="AQ2631" s="8"/>
      <c r="AR2631" s="8"/>
      <c r="AS2631" s="8"/>
      <c r="AT2631" s="8"/>
      <c r="AU2631" s="8"/>
      <c r="AV2631" s="8"/>
      <c r="AW2631" s="8"/>
      <c r="AX2631" s="8"/>
      <c r="AY2631" s="8"/>
      <c r="AZ2631" s="8"/>
      <c r="BA2631" s="8"/>
      <c r="BB2631" s="8"/>
      <c r="BC2631" s="8"/>
      <c r="BD2631" s="8"/>
      <c r="BE2631" s="8"/>
      <c r="BF2631" s="8"/>
      <c r="BG2631" s="8"/>
      <c r="BH2631" s="8"/>
      <c r="BI2631" s="8"/>
      <c r="BJ2631" s="8"/>
      <c r="BK2631" s="8"/>
      <c r="BL2631" s="8"/>
      <c r="BM2631" s="8"/>
      <c r="BN2631" s="8"/>
      <c r="BO2631" s="8"/>
      <c r="BP2631" s="8"/>
      <c r="BQ2631" s="8"/>
      <c r="BR2631" s="8"/>
      <c r="BS2631" s="8"/>
      <c r="BT2631" s="8"/>
      <c r="BU2631" s="8"/>
      <c r="BV2631" s="8"/>
      <c r="BW2631" s="8"/>
      <c r="BX2631" s="8"/>
      <c r="BY2631" s="8"/>
      <c r="BZ2631" s="8"/>
      <c r="CA2631" s="8"/>
      <c r="CB2631" s="8"/>
      <c r="CC2631" s="8"/>
      <c r="CD2631" s="8"/>
      <c r="CE2631" s="8"/>
      <c r="CF2631" s="8"/>
      <c r="CG2631" s="8"/>
      <c r="CH2631" s="8"/>
      <c r="CI2631" s="8"/>
      <c r="CJ2631" s="8"/>
      <c r="CK2631" s="8"/>
      <c r="CL2631" s="8"/>
      <c r="CM2631" s="8"/>
      <c r="CN2631" s="8"/>
      <c r="CO2631" s="8"/>
      <c r="CP2631" s="8"/>
    </row>
    <row r="2632" spans="1:94" x14ac:dyDescent="0.2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  <c r="AD2632" s="8"/>
      <c r="AE2632" s="8"/>
      <c r="AF2632" s="8"/>
      <c r="AG2632" s="8"/>
      <c r="AH2632" s="8"/>
      <c r="AI2632" s="8"/>
      <c r="AJ2632" s="8"/>
      <c r="AK2632" s="8"/>
      <c r="AL2632" s="8"/>
      <c r="AM2632" s="8"/>
      <c r="AN2632" s="8"/>
      <c r="AO2632" s="8"/>
      <c r="AP2632" s="8"/>
      <c r="AQ2632" s="8"/>
      <c r="AR2632" s="8"/>
      <c r="AS2632" s="8"/>
      <c r="AT2632" s="8"/>
      <c r="AU2632" s="8"/>
      <c r="AV2632" s="8"/>
      <c r="AW2632" s="8"/>
      <c r="AX2632" s="8"/>
      <c r="AY2632" s="8"/>
      <c r="AZ2632" s="8"/>
      <c r="BA2632" s="8"/>
      <c r="BB2632" s="8"/>
      <c r="BC2632" s="8"/>
      <c r="BD2632" s="8"/>
      <c r="BE2632" s="8"/>
      <c r="BF2632" s="8"/>
      <c r="BG2632" s="8"/>
      <c r="BH2632" s="8"/>
      <c r="BI2632" s="8"/>
      <c r="BJ2632" s="8"/>
      <c r="BK2632" s="8"/>
      <c r="BL2632" s="8"/>
      <c r="BM2632" s="8"/>
      <c r="BN2632" s="8"/>
      <c r="BO2632" s="8"/>
      <c r="BP2632" s="8"/>
      <c r="BQ2632" s="8"/>
      <c r="BR2632" s="8"/>
      <c r="BS2632" s="8"/>
      <c r="BT2632" s="8"/>
      <c r="BU2632" s="8"/>
      <c r="BV2632" s="8"/>
      <c r="BW2632" s="8"/>
      <c r="BX2632" s="8"/>
      <c r="BY2632" s="8"/>
      <c r="BZ2632" s="8"/>
      <c r="CA2632" s="8"/>
      <c r="CB2632" s="8"/>
      <c r="CC2632" s="8"/>
      <c r="CD2632" s="8"/>
      <c r="CE2632" s="8"/>
      <c r="CF2632" s="8"/>
      <c r="CG2632" s="8"/>
      <c r="CH2632" s="8"/>
      <c r="CI2632" s="8"/>
      <c r="CJ2632" s="8"/>
      <c r="CK2632" s="8"/>
      <c r="CL2632" s="8"/>
      <c r="CM2632" s="8"/>
      <c r="CN2632" s="8"/>
      <c r="CO2632" s="8"/>
      <c r="CP2632" s="8"/>
    </row>
    <row r="2633" spans="1:94" x14ac:dyDescent="0.2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  <c r="AA2633" s="8"/>
      <c r="AB2633" s="8"/>
      <c r="AC2633" s="8"/>
      <c r="AD2633" s="8"/>
      <c r="AE2633" s="8"/>
      <c r="AF2633" s="8"/>
      <c r="AG2633" s="8"/>
      <c r="AH2633" s="8"/>
      <c r="AI2633" s="8"/>
      <c r="AJ2633" s="8"/>
      <c r="AK2633" s="8"/>
      <c r="AL2633" s="8"/>
      <c r="AM2633" s="8"/>
      <c r="AN2633" s="8"/>
      <c r="AO2633" s="8"/>
      <c r="AP2633" s="8"/>
      <c r="AQ2633" s="8"/>
      <c r="AR2633" s="8"/>
      <c r="AS2633" s="8"/>
      <c r="AT2633" s="8"/>
      <c r="AU2633" s="8"/>
      <c r="AV2633" s="8"/>
      <c r="AW2633" s="8"/>
      <c r="AX2633" s="8"/>
      <c r="AY2633" s="8"/>
      <c r="AZ2633" s="8"/>
      <c r="BA2633" s="8"/>
      <c r="BB2633" s="8"/>
      <c r="BC2633" s="8"/>
      <c r="BD2633" s="8"/>
      <c r="BE2633" s="8"/>
      <c r="BF2633" s="8"/>
      <c r="BG2633" s="8"/>
      <c r="BH2633" s="8"/>
      <c r="BI2633" s="8"/>
      <c r="BJ2633" s="8"/>
      <c r="BK2633" s="8"/>
      <c r="BL2633" s="8"/>
      <c r="BM2633" s="8"/>
      <c r="BN2633" s="8"/>
      <c r="BO2633" s="8"/>
      <c r="BP2633" s="8"/>
      <c r="BQ2633" s="8"/>
      <c r="BR2633" s="8"/>
      <c r="BS2633" s="8"/>
      <c r="BT2633" s="8"/>
      <c r="BU2633" s="8"/>
      <c r="BV2633" s="8"/>
      <c r="BW2633" s="8"/>
      <c r="BX2633" s="8"/>
      <c r="BY2633" s="8"/>
      <c r="BZ2633" s="8"/>
      <c r="CA2633" s="8"/>
      <c r="CB2633" s="8"/>
      <c r="CC2633" s="8"/>
      <c r="CD2633" s="8"/>
      <c r="CE2633" s="8"/>
      <c r="CF2633" s="8"/>
      <c r="CG2633" s="8"/>
      <c r="CH2633" s="8"/>
      <c r="CI2633" s="8"/>
      <c r="CJ2633" s="8"/>
      <c r="CK2633" s="8"/>
      <c r="CL2633" s="8"/>
      <c r="CM2633" s="8"/>
      <c r="CN2633" s="8"/>
      <c r="CO2633" s="8"/>
      <c r="CP2633" s="8"/>
    </row>
    <row r="2634" spans="1:94" x14ac:dyDescent="0.2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  <c r="AA2634" s="8"/>
      <c r="AB2634" s="8"/>
      <c r="AC2634" s="8"/>
      <c r="AD2634" s="8"/>
      <c r="AE2634" s="8"/>
      <c r="AF2634" s="8"/>
      <c r="AG2634" s="8"/>
      <c r="AH2634" s="8"/>
      <c r="AI2634" s="8"/>
      <c r="AJ2634" s="8"/>
      <c r="AK2634" s="8"/>
      <c r="AL2634" s="8"/>
      <c r="AM2634" s="8"/>
      <c r="AN2634" s="8"/>
      <c r="AO2634" s="8"/>
      <c r="AP2634" s="8"/>
      <c r="AQ2634" s="8"/>
      <c r="AR2634" s="8"/>
      <c r="AS2634" s="8"/>
      <c r="AT2634" s="8"/>
      <c r="AU2634" s="8"/>
      <c r="AV2634" s="8"/>
      <c r="AW2634" s="8"/>
      <c r="AX2634" s="8"/>
      <c r="AY2634" s="8"/>
      <c r="AZ2634" s="8"/>
      <c r="BA2634" s="8"/>
      <c r="BB2634" s="8"/>
      <c r="BC2634" s="8"/>
      <c r="BD2634" s="8"/>
      <c r="BE2634" s="8"/>
      <c r="BF2634" s="8"/>
      <c r="BG2634" s="8"/>
      <c r="BH2634" s="8"/>
      <c r="BI2634" s="8"/>
      <c r="BJ2634" s="8"/>
      <c r="BK2634" s="8"/>
      <c r="BL2634" s="8"/>
      <c r="BM2634" s="8"/>
      <c r="BN2634" s="8"/>
      <c r="BO2634" s="8"/>
      <c r="BP2634" s="8"/>
      <c r="BQ2634" s="8"/>
      <c r="BR2634" s="8"/>
      <c r="BS2634" s="8"/>
      <c r="BT2634" s="8"/>
      <c r="BU2634" s="8"/>
      <c r="BV2634" s="8"/>
      <c r="BW2634" s="8"/>
      <c r="BX2634" s="8"/>
      <c r="BY2634" s="8"/>
      <c r="BZ2634" s="8"/>
      <c r="CA2634" s="8"/>
      <c r="CB2634" s="8"/>
      <c r="CC2634" s="8"/>
      <c r="CD2634" s="8"/>
      <c r="CE2634" s="8"/>
      <c r="CF2634" s="8"/>
      <c r="CG2634" s="8"/>
      <c r="CH2634" s="8"/>
      <c r="CI2634" s="8"/>
      <c r="CJ2634" s="8"/>
      <c r="CK2634" s="8"/>
      <c r="CL2634" s="8"/>
      <c r="CM2634" s="8"/>
      <c r="CN2634" s="8"/>
      <c r="CO2634" s="8"/>
      <c r="CP2634" s="8"/>
    </row>
    <row r="2635" spans="1:94" x14ac:dyDescent="0.2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  <c r="AA2635" s="8"/>
      <c r="AB2635" s="8"/>
      <c r="AC2635" s="8"/>
      <c r="AD2635" s="8"/>
      <c r="AE2635" s="8"/>
      <c r="AF2635" s="8"/>
      <c r="AG2635" s="8"/>
      <c r="AH2635" s="8"/>
      <c r="AI2635" s="8"/>
      <c r="AJ2635" s="8"/>
      <c r="AK2635" s="8"/>
      <c r="AL2635" s="8"/>
      <c r="AM2635" s="8"/>
      <c r="AN2635" s="8"/>
      <c r="AO2635" s="8"/>
      <c r="AP2635" s="8"/>
      <c r="AQ2635" s="8"/>
      <c r="AR2635" s="8"/>
      <c r="AS2635" s="8"/>
      <c r="AT2635" s="8"/>
      <c r="AU2635" s="8"/>
      <c r="AV2635" s="8"/>
      <c r="AW2635" s="8"/>
      <c r="AX2635" s="8"/>
      <c r="AY2635" s="8"/>
      <c r="AZ2635" s="8"/>
      <c r="BA2635" s="8"/>
      <c r="BB2635" s="8"/>
      <c r="BC2635" s="8"/>
      <c r="BD2635" s="8"/>
      <c r="BE2635" s="8"/>
      <c r="BF2635" s="8"/>
      <c r="BG2635" s="8"/>
      <c r="BH2635" s="8"/>
      <c r="BI2635" s="8"/>
      <c r="BJ2635" s="8"/>
      <c r="BK2635" s="8"/>
      <c r="BL2635" s="8"/>
      <c r="BM2635" s="8"/>
      <c r="BN2635" s="8"/>
      <c r="BO2635" s="8"/>
      <c r="BP2635" s="8"/>
      <c r="BQ2635" s="8"/>
      <c r="BR2635" s="8"/>
      <c r="BS2635" s="8"/>
      <c r="BT2635" s="8"/>
      <c r="BU2635" s="8"/>
      <c r="BV2635" s="8"/>
      <c r="BW2635" s="8"/>
      <c r="BX2635" s="8"/>
      <c r="BY2635" s="8"/>
      <c r="BZ2635" s="8"/>
      <c r="CA2635" s="8"/>
      <c r="CB2635" s="8"/>
      <c r="CC2635" s="8"/>
      <c r="CD2635" s="8"/>
      <c r="CE2635" s="8"/>
      <c r="CF2635" s="8"/>
      <c r="CG2635" s="8"/>
      <c r="CH2635" s="8"/>
      <c r="CI2635" s="8"/>
      <c r="CJ2635" s="8"/>
      <c r="CK2635" s="8"/>
      <c r="CL2635" s="8"/>
      <c r="CM2635" s="8"/>
      <c r="CN2635" s="8"/>
      <c r="CO2635" s="8"/>
      <c r="CP2635" s="8"/>
    </row>
    <row r="2636" spans="1:94" x14ac:dyDescent="0.2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  <c r="AD2636" s="8"/>
      <c r="AE2636" s="8"/>
      <c r="AF2636" s="8"/>
      <c r="AG2636" s="8"/>
      <c r="AH2636" s="8"/>
      <c r="AI2636" s="8"/>
      <c r="AJ2636" s="8"/>
      <c r="AK2636" s="8"/>
      <c r="AL2636" s="8"/>
      <c r="AM2636" s="8"/>
      <c r="AN2636" s="8"/>
      <c r="AO2636" s="8"/>
      <c r="AP2636" s="8"/>
      <c r="AQ2636" s="8"/>
      <c r="AR2636" s="8"/>
      <c r="AS2636" s="8"/>
      <c r="AT2636" s="8"/>
      <c r="AU2636" s="8"/>
      <c r="AV2636" s="8"/>
      <c r="AW2636" s="8"/>
      <c r="AX2636" s="8"/>
      <c r="AY2636" s="8"/>
      <c r="AZ2636" s="8"/>
      <c r="BA2636" s="8"/>
      <c r="BB2636" s="8"/>
      <c r="BC2636" s="8"/>
      <c r="BD2636" s="8"/>
      <c r="BE2636" s="8"/>
      <c r="BF2636" s="8"/>
      <c r="BG2636" s="8"/>
      <c r="BH2636" s="8"/>
      <c r="BI2636" s="8"/>
      <c r="BJ2636" s="8"/>
      <c r="BK2636" s="8"/>
      <c r="BL2636" s="8"/>
      <c r="BM2636" s="8"/>
      <c r="BN2636" s="8"/>
      <c r="BO2636" s="8"/>
      <c r="BP2636" s="8"/>
      <c r="BQ2636" s="8"/>
      <c r="BR2636" s="8"/>
      <c r="BS2636" s="8"/>
      <c r="BT2636" s="8"/>
      <c r="BU2636" s="8"/>
      <c r="BV2636" s="8"/>
      <c r="BW2636" s="8"/>
      <c r="BX2636" s="8"/>
      <c r="BY2636" s="8"/>
      <c r="BZ2636" s="8"/>
      <c r="CA2636" s="8"/>
      <c r="CB2636" s="8"/>
      <c r="CC2636" s="8"/>
      <c r="CD2636" s="8"/>
      <c r="CE2636" s="8"/>
      <c r="CF2636" s="8"/>
      <c r="CG2636" s="8"/>
      <c r="CH2636" s="8"/>
      <c r="CI2636" s="8"/>
      <c r="CJ2636" s="8"/>
      <c r="CK2636" s="8"/>
      <c r="CL2636" s="8"/>
      <c r="CM2636" s="8"/>
      <c r="CN2636" s="8"/>
      <c r="CO2636" s="8"/>
      <c r="CP2636" s="8"/>
    </row>
    <row r="2637" spans="1:94" x14ac:dyDescent="0.2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  <c r="AD2637" s="8"/>
      <c r="AE2637" s="8"/>
      <c r="AF2637" s="8"/>
      <c r="AG2637" s="8"/>
      <c r="AH2637" s="8"/>
      <c r="AI2637" s="8"/>
      <c r="AJ2637" s="8"/>
      <c r="AK2637" s="8"/>
      <c r="AL2637" s="8"/>
      <c r="AM2637" s="8"/>
      <c r="AN2637" s="8"/>
      <c r="AO2637" s="8"/>
      <c r="AP2637" s="8"/>
      <c r="AQ2637" s="8"/>
      <c r="AR2637" s="8"/>
      <c r="AS2637" s="8"/>
      <c r="AT2637" s="8"/>
      <c r="AU2637" s="8"/>
      <c r="AV2637" s="8"/>
      <c r="AW2637" s="8"/>
      <c r="AX2637" s="8"/>
      <c r="AY2637" s="8"/>
      <c r="AZ2637" s="8"/>
      <c r="BA2637" s="8"/>
      <c r="BB2637" s="8"/>
      <c r="BC2637" s="8"/>
      <c r="BD2637" s="8"/>
      <c r="BE2637" s="8"/>
      <c r="BF2637" s="8"/>
      <c r="BG2637" s="8"/>
      <c r="BH2637" s="8"/>
      <c r="BI2637" s="8"/>
      <c r="BJ2637" s="8"/>
      <c r="BK2637" s="8"/>
      <c r="BL2637" s="8"/>
      <c r="BM2637" s="8"/>
      <c r="BN2637" s="8"/>
      <c r="BO2637" s="8"/>
      <c r="BP2637" s="8"/>
      <c r="BQ2637" s="8"/>
      <c r="BR2637" s="8"/>
      <c r="BS2637" s="8"/>
      <c r="BT2637" s="8"/>
      <c r="BU2637" s="8"/>
      <c r="BV2637" s="8"/>
      <c r="BW2637" s="8"/>
      <c r="BX2637" s="8"/>
      <c r="BY2637" s="8"/>
      <c r="BZ2637" s="8"/>
      <c r="CA2637" s="8"/>
      <c r="CB2637" s="8"/>
      <c r="CC2637" s="8"/>
      <c r="CD2637" s="8"/>
      <c r="CE2637" s="8"/>
      <c r="CF2637" s="8"/>
      <c r="CG2637" s="8"/>
      <c r="CH2637" s="8"/>
      <c r="CI2637" s="8"/>
      <c r="CJ2637" s="8"/>
      <c r="CK2637" s="8"/>
      <c r="CL2637" s="8"/>
      <c r="CM2637" s="8"/>
      <c r="CN2637" s="8"/>
      <c r="CO2637" s="8"/>
      <c r="CP2637" s="8"/>
    </row>
    <row r="2638" spans="1:94" x14ac:dyDescent="0.2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  <c r="AA2638" s="8"/>
      <c r="AB2638" s="8"/>
      <c r="AC2638" s="8"/>
      <c r="AD2638" s="8"/>
      <c r="AE2638" s="8"/>
      <c r="AF2638" s="8"/>
      <c r="AG2638" s="8"/>
      <c r="AH2638" s="8"/>
      <c r="AI2638" s="8"/>
      <c r="AJ2638" s="8"/>
      <c r="AK2638" s="8"/>
      <c r="AL2638" s="8"/>
      <c r="AM2638" s="8"/>
      <c r="AN2638" s="8"/>
      <c r="AO2638" s="8"/>
      <c r="AP2638" s="8"/>
      <c r="AQ2638" s="8"/>
      <c r="AR2638" s="8"/>
      <c r="AS2638" s="8"/>
      <c r="AT2638" s="8"/>
      <c r="AU2638" s="8"/>
      <c r="AV2638" s="8"/>
      <c r="AW2638" s="8"/>
      <c r="AX2638" s="8"/>
      <c r="AY2638" s="8"/>
      <c r="AZ2638" s="8"/>
      <c r="BA2638" s="8"/>
      <c r="BB2638" s="8"/>
      <c r="BC2638" s="8"/>
      <c r="BD2638" s="8"/>
      <c r="BE2638" s="8"/>
      <c r="BF2638" s="8"/>
      <c r="BG2638" s="8"/>
      <c r="BH2638" s="8"/>
      <c r="BI2638" s="8"/>
      <c r="BJ2638" s="8"/>
      <c r="BK2638" s="8"/>
      <c r="BL2638" s="8"/>
      <c r="BM2638" s="8"/>
      <c r="BN2638" s="8"/>
      <c r="BO2638" s="8"/>
      <c r="BP2638" s="8"/>
      <c r="BQ2638" s="8"/>
      <c r="BR2638" s="8"/>
      <c r="BS2638" s="8"/>
      <c r="BT2638" s="8"/>
      <c r="BU2638" s="8"/>
      <c r="BV2638" s="8"/>
      <c r="BW2638" s="8"/>
      <c r="BX2638" s="8"/>
      <c r="BY2638" s="8"/>
      <c r="BZ2638" s="8"/>
      <c r="CA2638" s="8"/>
      <c r="CB2638" s="8"/>
      <c r="CC2638" s="8"/>
      <c r="CD2638" s="8"/>
      <c r="CE2638" s="8"/>
      <c r="CF2638" s="8"/>
      <c r="CG2638" s="8"/>
      <c r="CH2638" s="8"/>
      <c r="CI2638" s="8"/>
      <c r="CJ2638" s="8"/>
      <c r="CK2638" s="8"/>
      <c r="CL2638" s="8"/>
      <c r="CM2638" s="8"/>
      <c r="CN2638" s="8"/>
      <c r="CO2638" s="8"/>
      <c r="CP2638" s="8"/>
    </row>
    <row r="2639" spans="1:94" x14ac:dyDescent="0.2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  <c r="AA2639" s="8"/>
      <c r="AB2639" s="8"/>
      <c r="AC2639" s="8"/>
      <c r="AD2639" s="8"/>
      <c r="AE2639" s="8"/>
      <c r="AF2639" s="8"/>
      <c r="AG2639" s="8"/>
      <c r="AH2639" s="8"/>
      <c r="AI2639" s="8"/>
      <c r="AJ2639" s="8"/>
      <c r="AK2639" s="8"/>
      <c r="AL2639" s="8"/>
      <c r="AM2639" s="8"/>
      <c r="AN2639" s="8"/>
      <c r="AO2639" s="8"/>
      <c r="AP2639" s="8"/>
      <c r="AQ2639" s="8"/>
      <c r="AR2639" s="8"/>
      <c r="AS2639" s="8"/>
      <c r="AT2639" s="8"/>
      <c r="AU2639" s="8"/>
      <c r="AV2639" s="8"/>
      <c r="AW2639" s="8"/>
      <c r="AX2639" s="8"/>
      <c r="AY2639" s="8"/>
      <c r="AZ2639" s="8"/>
      <c r="BA2639" s="8"/>
      <c r="BB2639" s="8"/>
      <c r="BC2639" s="8"/>
      <c r="BD2639" s="8"/>
      <c r="BE2639" s="8"/>
      <c r="BF2639" s="8"/>
      <c r="BG2639" s="8"/>
      <c r="BH2639" s="8"/>
      <c r="BI2639" s="8"/>
      <c r="BJ2639" s="8"/>
      <c r="BK2639" s="8"/>
      <c r="BL2639" s="8"/>
      <c r="BM2639" s="8"/>
      <c r="BN2639" s="8"/>
      <c r="BO2639" s="8"/>
      <c r="BP2639" s="8"/>
      <c r="BQ2639" s="8"/>
      <c r="BR2639" s="8"/>
      <c r="BS2639" s="8"/>
      <c r="BT2639" s="8"/>
      <c r="BU2639" s="8"/>
      <c r="BV2639" s="8"/>
      <c r="BW2639" s="8"/>
      <c r="BX2639" s="8"/>
      <c r="BY2639" s="8"/>
      <c r="BZ2639" s="8"/>
      <c r="CA2639" s="8"/>
      <c r="CB2639" s="8"/>
      <c r="CC2639" s="8"/>
      <c r="CD2639" s="8"/>
      <c r="CE2639" s="8"/>
      <c r="CF2639" s="8"/>
      <c r="CG2639" s="8"/>
      <c r="CH2639" s="8"/>
      <c r="CI2639" s="8"/>
      <c r="CJ2639" s="8"/>
      <c r="CK2639" s="8"/>
      <c r="CL2639" s="8"/>
      <c r="CM2639" s="8"/>
      <c r="CN2639" s="8"/>
      <c r="CO2639" s="8"/>
      <c r="CP2639" s="8"/>
    </row>
    <row r="2640" spans="1:94" x14ac:dyDescent="0.2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  <c r="AA2640" s="8"/>
      <c r="AB2640" s="8"/>
      <c r="AC2640" s="8"/>
      <c r="AD2640" s="8"/>
      <c r="AE2640" s="8"/>
      <c r="AF2640" s="8"/>
      <c r="AG2640" s="8"/>
      <c r="AH2640" s="8"/>
      <c r="AI2640" s="8"/>
      <c r="AJ2640" s="8"/>
      <c r="AK2640" s="8"/>
      <c r="AL2640" s="8"/>
      <c r="AM2640" s="8"/>
      <c r="AN2640" s="8"/>
      <c r="AO2640" s="8"/>
      <c r="AP2640" s="8"/>
      <c r="AQ2640" s="8"/>
      <c r="AR2640" s="8"/>
      <c r="AS2640" s="8"/>
      <c r="AT2640" s="8"/>
      <c r="AU2640" s="8"/>
      <c r="AV2640" s="8"/>
      <c r="AW2640" s="8"/>
      <c r="AX2640" s="8"/>
      <c r="AY2640" s="8"/>
      <c r="AZ2640" s="8"/>
      <c r="BA2640" s="8"/>
      <c r="BB2640" s="8"/>
      <c r="BC2640" s="8"/>
      <c r="BD2640" s="8"/>
      <c r="BE2640" s="8"/>
      <c r="BF2640" s="8"/>
      <c r="BG2640" s="8"/>
      <c r="BH2640" s="8"/>
      <c r="BI2640" s="8"/>
      <c r="BJ2640" s="8"/>
      <c r="BK2640" s="8"/>
      <c r="BL2640" s="8"/>
      <c r="BM2640" s="8"/>
      <c r="BN2640" s="8"/>
      <c r="BO2640" s="8"/>
      <c r="BP2640" s="8"/>
      <c r="BQ2640" s="8"/>
      <c r="BR2640" s="8"/>
      <c r="BS2640" s="8"/>
      <c r="BT2640" s="8"/>
      <c r="BU2640" s="8"/>
      <c r="BV2640" s="8"/>
      <c r="BW2640" s="8"/>
      <c r="BX2640" s="8"/>
      <c r="BY2640" s="8"/>
      <c r="BZ2640" s="8"/>
      <c r="CA2640" s="8"/>
      <c r="CB2640" s="8"/>
      <c r="CC2640" s="8"/>
      <c r="CD2640" s="8"/>
      <c r="CE2640" s="8"/>
      <c r="CF2640" s="8"/>
      <c r="CG2640" s="8"/>
      <c r="CH2640" s="8"/>
      <c r="CI2640" s="8"/>
      <c r="CJ2640" s="8"/>
      <c r="CK2640" s="8"/>
      <c r="CL2640" s="8"/>
      <c r="CM2640" s="8"/>
      <c r="CN2640" s="8"/>
      <c r="CO2640" s="8"/>
      <c r="CP2640" s="8"/>
    </row>
    <row r="2641" spans="1:94" x14ac:dyDescent="0.2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  <c r="AA2641" s="8"/>
      <c r="AB2641" s="8"/>
      <c r="AC2641" s="8"/>
      <c r="AD2641" s="8"/>
      <c r="AE2641" s="8"/>
      <c r="AF2641" s="8"/>
      <c r="AG2641" s="8"/>
      <c r="AH2641" s="8"/>
      <c r="AI2641" s="8"/>
      <c r="AJ2641" s="8"/>
      <c r="AK2641" s="8"/>
      <c r="AL2641" s="8"/>
      <c r="AM2641" s="8"/>
      <c r="AN2641" s="8"/>
      <c r="AO2641" s="8"/>
      <c r="AP2641" s="8"/>
      <c r="AQ2641" s="8"/>
      <c r="AR2641" s="8"/>
      <c r="AS2641" s="8"/>
      <c r="AT2641" s="8"/>
      <c r="AU2641" s="8"/>
      <c r="AV2641" s="8"/>
      <c r="AW2641" s="8"/>
      <c r="AX2641" s="8"/>
      <c r="AY2641" s="8"/>
      <c r="AZ2641" s="8"/>
      <c r="BA2641" s="8"/>
      <c r="BB2641" s="8"/>
      <c r="BC2641" s="8"/>
      <c r="BD2641" s="8"/>
      <c r="BE2641" s="8"/>
      <c r="BF2641" s="8"/>
      <c r="BG2641" s="8"/>
      <c r="BH2641" s="8"/>
      <c r="BI2641" s="8"/>
      <c r="BJ2641" s="8"/>
      <c r="BK2641" s="8"/>
      <c r="BL2641" s="8"/>
      <c r="BM2641" s="8"/>
      <c r="BN2641" s="8"/>
      <c r="BO2641" s="8"/>
      <c r="BP2641" s="8"/>
      <c r="BQ2641" s="8"/>
      <c r="BR2641" s="8"/>
      <c r="BS2641" s="8"/>
      <c r="BT2641" s="8"/>
      <c r="BU2641" s="8"/>
      <c r="BV2641" s="8"/>
      <c r="BW2641" s="8"/>
      <c r="BX2641" s="8"/>
      <c r="BY2641" s="8"/>
      <c r="BZ2641" s="8"/>
      <c r="CA2641" s="8"/>
      <c r="CB2641" s="8"/>
      <c r="CC2641" s="8"/>
      <c r="CD2641" s="8"/>
      <c r="CE2641" s="8"/>
      <c r="CF2641" s="8"/>
      <c r="CG2641" s="8"/>
      <c r="CH2641" s="8"/>
      <c r="CI2641" s="8"/>
      <c r="CJ2641" s="8"/>
      <c r="CK2641" s="8"/>
      <c r="CL2641" s="8"/>
      <c r="CM2641" s="8"/>
      <c r="CN2641" s="8"/>
      <c r="CO2641" s="8"/>
      <c r="CP2641" s="8"/>
    </row>
    <row r="2642" spans="1:94" x14ac:dyDescent="0.2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  <c r="AA2642" s="8"/>
      <c r="AB2642" s="8"/>
      <c r="AC2642" s="8"/>
      <c r="AD2642" s="8"/>
      <c r="AE2642" s="8"/>
      <c r="AF2642" s="8"/>
      <c r="AG2642" s="8"/>
      <c r="AH2642" s="8"/>
      <c r="AI2642" s="8"/>
      <c r="AJ2642" s="8"/>
      <c r="AK2642" s="8"/>
      <c r="AL2642" s="8"/>
      <c r="AM2642" s="8"/>
      <c r="AN2642" s="8"/>
      <c r="AO2642" s="8"/>
      <c r="AP2642" s="8"/>
      <c r="AQ2642" s="8"/>
      <c r="AR2642" s="8"/>
      <c r="AS2642" s="8"/>
      <c r="AT2642" s="8"/>
      <c r="AU2642" s="8"/>
      <c r="AV2642" s="8"/>
      <c r="AW2642" s="8"/>
      <c r="AX2642" s="8"/>
      <c r="AY2642" s="8"/>
      <c r="AZ2642" s="8"/>
      <c r="BA2642" s="8"/>
      <c r="BB2642" s="8"/>
      <c r="BC2642" s="8"/>
      <c r="BD2642" s="8"/>
      <c r="BE2642" s="8"/>
      <c r="BF2642" s="8"/>
      <c r="BG2642" s="8"/>
      <c r="BH2642" s="8"/>
      <c r="BI2642" s="8"/>
      <c r="BJ2642" s="8"/>
      <c r="BK2642" s="8"/>
      <c r="BL2642" s="8"/>
      <c r="BM2642" s="8"/>
      <c r="BN2642" s="8"/>
      <c r="BO2642" s="8"/>
      <c r="BP2642" s="8"/>
      <c r="BQ2642" s="8"/>
      <c r="BR2642" s="8"/>
      <c r="BS2642" s="8"/>
      <c r="BT2642" s="8"/>
      <c r="BU2642" s="8"/>
      <c r="BV2642" s="8"/>
      <c r="BW2642" s="8"/>
      <c r="BX2642" s="8"/>
      <c r="BY2642" s="8"/>
      <c r="BZ2642" s="8"/>
      <c r="CA2642" s="8"/>
      <c r="CB2642" s="8"/>
      <c r="CC2642" s="8"/>
      <c r="CD2642" s="8"/>
      <c r="CE2642" s="8"/>
      <c r="CF2642" s="8"/>
      <c r="CG2642" s="8"/>
      <c r="CH2642" s="8"/>
      <c r="CI2642" s="8"/>
      <c r="CJ2642" s="8"/>
      <c r="CK2642" s="8"/>
      <c r="CL2642" s="8"/>
      <c r="CM2642" s="8"/>
      <c r="CN2642" s="8"/>
      <c r="CO2642" s="8"/>
      <c r="CP2642" s="8"/>
    </row>
    <row r="2643" spans="1:94" x14ac:dyDescent="0.2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  <c r="AA2643" s="8"/>
      <c r="AB2643" s="8"/>
      <c r="AC2643" s="8"/>
      <c r="AD2643" s="8"/>
      <c r="AE2643" s="8"/>
      <c r="AF2643" s="8"/>
      <c r="AG2643" s="8"/>
      <c r="AH2643" s="8"/>
      <c r="AI2643" s="8"/>
      <c r="AJ2643" s="8"/>
      <c r="AK2643" s="8"/>
      <c r="AL2643" s="8"/>
      <c r="AM2643" s="8"/>
      <c r="AN2643" s="8"/>
      <c r="AO2643" s="8"/>
      <c r="AP2643" s="8"/>
      <c r="AQ2643" s="8"/>
      <c r="AR2643" s="8"/>
      <c r="AS2643" s="8"/>
      <c r="AT2643" s="8"/>
      <c r="AU2643" s="8"/>
      <c r="AV2643" s="8"/>
      <c r="AW2643" s="8"/>
      <c r="AX2643" s="8"/>
      <c r="AY2643" s="8"/>
      <c r="AZ2643" s="8"/>
      <c r="BA2643" s="8"/>
      <c r="BB2643" s="8"/>
      <c r="BC2643" s="8"/>
      <c r="BD2643" s="8"/>
      <c r="BE2643" s="8"/>
      <c r="BF2643" s="8"/>
      <c r="BG2643" s="8"/>
      <c r="BH2643" s="8"/>
      <c r="BI2643" s="8"/>
      <c r="BJ2643" s="8"/>
      <c r="BK2643" s="8"/>
      <c r="BL2643" s="8"/>
      <c r="BM2643" s="8"/>
      <c r="BN2643" s="8"/>
      <c r="BO2643" s="8"/>
      <c r="BP2643" s="8"/>
      <c r="BQ2643" s="8"/>
      <c r="BR2643" s="8"/>
      <c r="BS2643" s="8"/>
      <c r="BT2643" s="8"/>
      <c r="BU2643" s="8"/>
      <c r="BV2643" s="8"/>
      <c r="BW2643" s="8"/>
      <c r="BX2643" s="8"/>
      <c r="BY2643" s="8"/>
      <c r="BZ2643" s="8"/>
      <c r="CA2643" s="8"/>
      <c r="CB2643" s="8"/>
      <c r="CC2643" s="8"/>
      <c r="CD2643" s="8"/>
      <c r="CE2643" s="8"/>
      <c r="CF2643" s="8"/>
      <c r="CG2643" s="8"/>
      <c r="CH2643" s="8"/>
      <c r="CI2643" s="8"/>
      <c r="CJ2643" s="8"/>
      <c r="CK2643" s="8"/>
      <c r="CL2643" s="8"/>
      <c r="CM2643" s="8"/>
      <c r="CN2643" s="8"/>
      <c r="CO2643" s="8"/>
      <c r="CP2643" s="8"/>
    </row>
    <row r="2644" spans="1:94" x14ac:dyDescent="0.2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  <c r="AA2644" s="8"/>
      <c r="AB2644" s="8"/>
      <c r="AC2644" s="8"/>
      <c r="AD2644" s="8"/>
      <c r="AE2644" s="8"/>
      <c r="AF2644" s="8"/>
      <c r="AG2644" s="8"/>
      <c r="AH2644" s="8"/>
      <c r="AI2644" s="8"/>
      <c r="AJ2644" s="8"/>
      <c r="AK2644" s="8"/>
      <c r="AL2644" s="8"/>
      <c r="AM2644" s="8"/>
      <c r="AN2644" s="8"/>
      <c r="AO2644" s="8"/>
      <c r="AP2644" s="8"/>
      <c r="AQ2644" s="8"/>
      <c r="AR2644" s="8"/>
      <c r="AS2644" s="8"/>
      <c r="AT2644" s="8"/>
      <c r="AU2644" s="8"/>
      <c r="AV2644" s="8"/>
      <c r="AW2644" s="8"/>
      <c r="AX2644" s="8"/>
      <c r="AY2644" s="8"/>
      <c r="AZ2644" s="8"/>
      <c r="BA2644" s="8"/>
      <c r="BB2644" s="8"/>
      <c r="BC2644" s="8"/>
      <c r="BD2644" s="8"/>
      <c r="BE2644" s="8"/>
      <c r="BF2644" s="8"/>
      <c r="BG2644" s="8"/>
      <c r="BH2644" s="8"/>
      <c r="BI2644" s="8"/>
      <c r="BJ2644" s="8"/>
      <c r="BK2644" s="8"/>
      <c r="BL2644" s="8"/>
      <c r="BM2644" s="8"/>
      <c r="BN2644" s="8"/>
      <c r="BO2644" s="8"/>
      <c r="BP2644" s="8"/>
      <c r="BQ2644" s="8"/>
      <c r="BR2644" s="8"/>
      <c r="BS2644" s="8"/>
      <c r="BT2644" s="8"/>
      <c r="BU2644" s="8"/>
      <c r="BV2644" s="8"/>
      <c r="BW2644" s="8"/>
      <c r="BX2644" s="8"/>
      <c r="BY2644" s="8"/>
      <c r="BZ2644" s="8"/>
      <c r="CA2644" s="8"/>
      <c r="CB2644" s="8"/>
      <c r="CC2644" s="8"/>
      <c r="CD2644" s="8"/>
      <c r="CE2644" s="8"/>
      <c r="CF2644" s="8"/>
      <c r="CG2644" s="8"/>
      <c r="CH2644" s="8"/>
      <c r="CI2644" s="8"/>
      <c r="CJ2644" s="8"/>
      <c r="CK2644" s="8"/>
      <c r="CL2644" s="8"/>
      <c r="CM2644" s="8"/>
      <c r="CN2644" s="8"/>
      <c r="CO2644" s="8"/>
      <c r="CP2644" s="8"/>
    </row>
    <row r="2645" spans="1:94" x14ac:dyDescent="0.2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  <c r="AA2645" s="8"/>
      <c r="AB2645" s="8"/>
      <c r="AC2645" s="8"/>
      <c r="AD2645" s="8"/>
      <c r="AE2645" s="8"/>
      <c r="AF2645" s="8"/>
      <c r="AG2645" s="8"/>
      <c r="AH2645" s="8"/>
      <c r="AI2645" s="8"/>
      <c r="AJ2645" s="8"/>
      <c r="AK2645" s="8"/>
      <c r="AL2645" s="8"/>
      <c r="AM2645" s="8"/>
      <c r="AN2645" s="8"/>
      <c r="AO2645" s="8"/>
      <c r="AP2645" s="8"/>
      <c r="AQ2645" s="8"/>
      <c r="AR2645" s="8"/>
      <c r="AS2645" s="8"/>
      <c r="AT2645" s="8"/>
      <c r="AU2645" s="8"/>
      <c r="AV2645" s="8"/>
      <c r="AW2645" s="8"/>
      <c r="AX2645" s="8"/>
      <c r="AY2645" s="8"/>
      <c r="AZ2645" s="8"/>
      <c r="BA2645" s="8"/>
      <c r="BB2645" s="8"/>
      <c r="BC2645" s="8"/>
      <c r="BD2645" s="8"/>
      <c r="BE2645" s="8"/>
      <c r="BF2645" s="8"/>
      <c r="BG2645" s="8"/>
      <c r="BH2645" s="8"/>
      <c r="BI2645" s="8"/>
      <c r="BJ2645" s="8"/>
      <c r="BK2645" s="8"/>
      <c r="BL2645" s="8"/>
      <c r="BM2645" s="8"/>
      <c r="BN2645" s="8"/>
      <c r="BO2645" s="8"/>
      <c r="BP2645" s="8"/>
      <c r="BQ2645" s="8"/>
      <c r="BR2645" s="8"/>
      <c r="BS2645" s="8"/>
      <c r="BT2645" s="8"/>
      <c r="BU2645" s="8"/>
      <c r="BV2645" s="8"/>
      <c r="BW2645" s="8"/>
      <c r="BX2645" s="8"/>
      <c r="BY2645" s="8"/>
      <c r="BZ2645" s="8"/>
      <c r="CA2645" s="8"/>
      <c r="CB2645" s="8"/>
      <c r="CC2645" s="8"/>
      <c r="CD2645" s="8"/>
      <c r="CE2645" s="8"/>
      <c r="CF2645" s="8"/>
      <c r="CG2645" s="8"/>
      <c r="CH2645" s="8"/>
      <c r="CI2645" s="8"/>
      <c r="CJ2645" s="8"/>
      <c r="CK2645" s="8"/>
      <c r="CL2645" s="8"/>
      <c r="CM2645" s="8"/>
      <c r="CN2645" s="8"/>
      <c r="CO2645" s="8"/>
      <c r="CP2645" s="8"/>
    </row>
    <row r="2646" spans="1:94" x14ac:dyDescent="0.2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  <c r="AA2646" s="8"/>
      <c r="AB2646" s="8"/>
      <c r="AC2646" s="8"/>
      <c r="AD2646" s="8"/>
      <c r="AE2646" s="8"/>
      <c r="AF2646" s="8"/>
      <c r="AG2646" s="8"/>
      <c r="AH2646" s="8"/>
      <c r="AI2646" s="8"/>
      <c r="AJ2646" s="8"/>
      <c r="AK2646" s="8"/>
      <c r="AL2646" s="8"/>
      <c r="AM2646" s="8"/>
      <c r="AN2646" s="8"/>
      <c r="AO2646" s="8"/>
      <c r="AP2646" s="8"/>
      <c r="AQ2646" s="8"/>
      <c r="AR2646" s="8"/>
      <c r="AS2646" s="8"/>
      <c r="AT2646" s="8"/>
      <c r="AU2646" s="8"/>
      <c r="AV2646" s="8"/>
      <c r="AW2646" s="8"/>
      <c r="AX2646" s="8"/>
      <c r="AY2646" s="8"/>
      <c r="AZ2646" s="8"/>
      <c r="BA2646" s="8"/>
      <c r="BB2646" s="8"/>
      <c r="BC2646" s="8"/>
      <c r="BD2646" s="8"/>
      <c r="BE2646" s="8"/>
      <c r="BF2646" s="8"/>
      <c r="BG2646" s="8"/>
      <c r="BH2646" s="8"/>
      <c r="BI2646" s="8"/>
      <c r="BJ2646" s="8"/>
      <c r="BK2646" s="8"/>
      <c r="BL2646" s="8"/>
      <c r="BM2646" s="8"/>
      <c r="BN2646" s="8"/>
      <c r="BO2646" s="8"/>
      <c r="BP2646" s="8"/>
      <c r="BQ2646" s="8"/>
      <c r="BR2646" s="8"/>
      <c r="BS2646" s="8"/>
      <c r="BT2646" s="8"/>
      <c r="BU2646" s="8"/>
      <c r="BV2646" s="8"/>
      <c r="BW2646" s="8"/>
      <c r="BX2646" s="8"/>
      <c r="BY2646" s="8"/>
      <c r="BZ2646" s="8"/>
      <c r="CA2646" s="8"/>
      <c r="CB2646" s="8"/>
      <c r="CC2646" s="8"/>
      <c r="CD2646" s="8"/>
      <c r="CE2646" s="8"/>
      <c r="CF2646" s="8"/>
      <c r="CG2646" s="8"/>
      <c r="CH2646" s="8"/>
      <c r="CI2646" s="8"/>
      <c r="CJ2646" s="8"/>
      <c r="CK2646" s="8"/>
      <c r="CL2646" s="8"/>
      <c r="CM2646" s="8"/>
      <c r="CN2646" s="8"/>
      <c r="CO2646" s="8"/>
      <c r="CP2646" s="8"/>
    </row>
    <row r="2647" spans="1:94" x14ac:dyDescent="0.2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  <c r="AA2647" s="8"/>
      <c r="AB2647" s="8"/>
      <c r="AC2647" s="8"/>
      <c r="AD2647" s="8"/>
      <c r="AE2647" s="8"/>
      <c r="AF2647" s="8"/>
      <c r="AG2647" s="8"/>
      <c r="AH2647" s="8"/>
      <c r="AI2647" s="8"/>
      <c r="AJ2647" s="8"/>
      <c r="AK2647" s="8"/>
      <c r="AL2647" s="8"/>
      <c r="AM2647" s="8"/>
      <c r="AN2647" s="8"/>
      <c r="AO2647" s="8"/>
      <c r="AP2647" s="8"/>
      <c r="AQ2647" s="8"/>
      <c r="AR2647" s="8"/>
      <c r="AS2647" s="8"/>
      <c r="AT2647" s="8"/>
      <c r="AU2647" s="8"/>
      <c r="AV2647" s="8"/>
      <c r="AW2647" s="8"/>
      <c r="AX2647" s="8"/>
      <c r="AY2647" s="8"/>
      <c r="AZ2647" s="8"/>
      <c r="BA2647" s="8"/>
      <c r="BB2647" s="8"/>
      <c r="BC2647" s="8"/>
      <c r="BD2647" s="8"/>
      <c r="BE2647" s="8"/>
      <c r="BF2647" s="8"/>
      <c r="BG2647" s="8"/>
      <c r="BH2647" s="8"/>
      <c r="BI2647" s="8"/>
      <c r="BJ2647" s="8"/>
      <c r="BK2647" s="8"/>
      <c r="BL2647" s="8"/>
      <c r="BM2647" s="8"/>
      <c r="BN2647" s="8"/>
      <c r="BO2647" s="8"/>
      <c r="BP2647" s="8"/>
      <c r="BQ2647" s="8"/>
      <c r="BR2647" s="8"/>
      <c r="BS2647" s="8"/>
      <c r="BT2647" s="8"/>
      <c r="BU2647" s="8"/>
      <c r="BV2647" s="8"/>
      <c r="BW2647" s="8"/>
      <c r="BX2647" s="8"/>
      <c r="BY2647" s="8"/>
      <c r="BZ2647" s="8"/>
      <c r="CA2647" s="8"/>
      <c r="CB2647" s="8"/>
      <c r="CC2647" s="8"/>
      <c r="CD2647" s="8"/>
      <c r="CE2647" s="8"/>
      <c r="CF2647" s="8"/>
      <c r="CG2647" s="8"/>
      <c r="CH2647" s="8"/>
      <c r="CI2647" s="8"/>
      <c r="CJ2647" s="8"/>
      <c r="CK2647" s="8"/>
      <c r="CL2647" s="8"/>
      <c r="CM2647" s="8"/>
      <c r="CN2647" s="8"/>
      <c r="CO2647" s="8"/>
      <c r="CP2647" s="8"/>
    </row>
    <row r="2648" spans="1:94" x14ac:dyDescent="0.2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  <c r="AA2648" s="8"/>
      <c r="AB2648" s="8"/>
      <c r="AC2648" s="8"/>
      <c r="AD2648" s="8"/>
      <c r="AE2648" s="8"/>
      <c r="AF2648" s="8"/>
      <c r="AG2648" s="8"/>
      <c r="AH2648" s="8"/>
      <c r="AI2648" s="8"/>
      <c r="AJ2648" s="8"/>
      <c r="AK2648" s="8"/>
      <c r="AL2648" s="8"/>
      <c r="AM2648" s="8"/>
      <c r="AN2648" s="8"/>
      <c r="AO2648" s="8"/>
      <c r="AP2648" s="8"/>
      <c r="AQ2648" s="8"/>
      <c r="AR2648" s="8"/>
      <c r="AS2648" s="8"/>
      <c r="AT2648" s="8"/>
      <c r="AU2648" s="8"/>
      <c r="AV2648" s="8"/>
      <c r="AW2648" s="8"/>
      <c r="AX2648" s="8"/>
      <c r="AY2648" s="8"/>
      <c r="AZ2648" s="8"/>
      <c r="BA2648" s="8"/>
      <c r="BB2648" s="8"/>
      <c r="BC2648" s="8"/>
      <c r="BD2648" s="8"/>
      <c r="BE2648" s="8"/>
      <c r="BF2648" s="8"/>
      <c r="BG2648" s="8"/>
      <c r="BH2648" s="8"/>
      <c r="BI2648" s="8"/>
      <c r="BJ2648" s="8"/>
      <c r="BK2648" s="8"/>
      <c r="BL2648" s="8"/>
      <c r="BM2648" s="8"/>
      <c r="BN2648" s="8"/>
      <c r="BO2648" s="8"/>
      <c r="BP2648" s="8"/>
      <c r="BQ2648" s="8"/>
      <c r="BR2648" s="8"/>
      <c r="BS2648" s="8"/>
      <c r="BT2648" s="8"/>
      <c r="BU2648" s="8"/>
      <c r="BV2648" s="8"/>
      <c r="BW2648" s="8"/>
      <c r="BX2648" s="8"/>
      <c r="BY2648" s="8"/>
      <c r="BZ2648" s="8"/>
      <c r="CA2648" s="8"/>
      <c r="CB2648" s="8"/>
      <c r="CC2648" s="8"/>
      <c r="CD2648" s="8"/>
      <c r="CE2648" s="8"/>
      <c r="CF2648" s="8"/>
      <c r="CG2648" s="8"/>
      <c r="CH2648" s="8"/>
      <c r="CI2648" s="8"/>
      <c r="CJ2648" s="8"/>
      <c r="CK2648" s="8"/>
      <c r="CL2648" s="8"/>
      <c r="CM2648" s="8"/>
      <c r="CN2648" s="8"/>
      <c r="CO2648" s="8"/>
      <c r="CP2648" s="8"/>
    </row>
    <row r="2649" spans="1:94" x14ac:dyDescent="0.2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  <c r="AA2649" s="8"/>
      <c r="AB2649" s="8"/>
      <c r="AC2649" s="8"/>
      <c r="AD2649" s="8"/>
      <c r="AE2649" s="8"/>
      <c r="AF2649" s="8"/>
      <c r="AG2649" s="8"/>
      <c r="AH2649" s="8"/>
      <c r="AI2649" s="8"/>
      <c r="AJ2649" s="8"/>
      <c r="AK2649" s="8"/>
      <c r="AL2649" s="8"/>
      <c r="AM2649" s="8"/>
      <c r="AN2649" s="8"/>
      <c r="AO2649" s="8"/>
      <c r="AP2649" s="8"/>
      <c r="AQ2649" s="8"/>
      <c r="AR2649" s="8"/>
      <c r="AS2649" s="8"/>
      <c r="AT2649" s="8"/>
      <c r="AU2649" s="8"/>
      <c r="AV2649" s="8"/>
      <c r="AW2649" s="8"/>
      <c r="AX2649" s="8"/>
      <c r="AY2649" s="8"/>
      <c r="AZ2649" s="8"/>
      <c r="BA2649" s="8"/>
      <c r="BB2649" s="8"/>
      <c r="BC2649" s="8"/>
      <c r="BD2649" s="8"/>
      <c r="BE2649" s="8"/>
      <c r="BF2649" s="8"/>
      <c r="BG2649" s="8"/>
      <c r="BH2649" s="8"/>
      <c r="BI2649" s="8"/>
      <c r="BJ2649" s="8"/>
      <c r="BK2649" s="8"/>
      <c r="BL2649" s="8"/>
      <c r="BM2649" s="8"/>
      <c r="BN2649" s="8"/>
      <c r="BO2649" s="8"/>
      <c r="BP2649" s="8"/>
      <c r="BQ2649" s="8"/>
      <c r="BR2649" s="8"/>
      <c r="BS2649" s="8"/>
      <c r="BT2649" s="8"/>
      <c r="BU2649" s="8"/>
      <c r="BV2649" s="8"/>
      <c r="BW2649" s="8"/>
      <c r="BX2649" s="8"/>
      <c r="BY2649" s="8"/>
      <c r="BZ2649" s="8"/>
      <c r="CA2649" s="8"/>
      <c r="CB2649" s="8"/>
      <c r="CC2649" s="8"/>
      <c r="CD2649" s="8"/>
      <c r="CE2649" s="8"/>
      <c r="CF2649" s="8"/>
      <c r="CG2649" s="8"/>
      <c r="CH2649" s="8"/>
      <c r="CI2649" s="8"/>
      <c r="CJ2649" s="8"/>
      <c r="CK2649" s="8"/>
      <c r="CL2649" s="8"/>
      <c r="CM2649" s="8"/>
      <c r="CN2649" s="8"/>
      <c r="CO2649" s="8"/>
      <c r="CP2649" s="8"/>
    </row>
    <row r="2650" spans="1:94" x14ac:dyDescent="0.2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  <c r="AD2650" s="8"/>
      <c r="AE2650" s="8"/>
      <c r="AF2650" s="8"/>
      <c r="AG2650" s="8"/>
      <c r="AH2650" s="8"/>
      <c r="AI2650" s="8"/>
      <c r="AJ2650" s="8"/>
      <c r="AK2650" s="8"/>
      <c r="AL2650" s="8"/>
      <c r="AM2650" s="8"/>
      <c r="AN2650" s="8"/>
      <c r="AO2650" s="8"/>
      <c r="AP2650" s="8"/>
      <c r="AQ2650" s="8"/>
      <c r="AR2650" s="8"/>
      <c r="AS2650" s="8"/>
      <c r="AT2650" s="8"/>
      <c r="AU2650" s="8"/>
      <c r="AV2650" s="8"/>
      <c r="AW2650" s="8"/>
      <c r="AX2650" s="8"/>
      <c r="AY2650" s="8"/>
      <c r="AZ2650" s="8"/>
      <c r="BA2650" s="8"/>
      <c r="BB2650" s="8"/>
      <c r="BC2650" s="8"/>
      <c r="BD2650" s="8"/>
      <c r="BE2650" s="8"/>
      <c r="BF2650" s="8"/>
      <c r="BG2650" s="8"/>
      <c r="BH2650" s="8"/>
      <c r="BI2650" s="8"/>
      <c r="BJ2650" s="8"/>
      <c r="BK2650" s="8"/>
      <c r="BL2650" s="8"/>
      <c r="BM2650" s="8"/>
      <c r="BN2650" s="8"/>
      <c r="BO2650" s="8"/>
      <c r="BP2650" s="8"/>
      <c r="BQ2650" s="8"/>
      <c r="BR2650" s="8"/>
      <c r="BS2650" s="8"/>
      <c r="BT2650" s="8"/>
      <c r="BU2650" s="8"/>
      <c r="BV2650" s="8"/>
      <c r="BW2650" s="8"/>
      <c r="BX2650" s="8"/>
      <c r="BY2650" s="8"/>
      <c r="BZ2650" s="8"/>
      <c r="CA2650" s="8"/>
      <c r="CB2650" s="8"/>
      <c r="CC2650" s="8"/>
      <c r="CD2650" s="8"/>
      <c r="CE2650" s="8"/>
      <c r="CF2650" s="8"/>
      <c r="CG2650" s="8"/>
      <c r="CH2650" s="8"/>
      <c r="CI2650" s="8"/>
      <c r="CJ2650" s="8"/>
      <c r="CK2650" s="8"/>
      <c r="CL2650" s="8"/>
      <c r="CM2650" s="8"/>
      <c r="CN2650" s="8"/>
      <c r="CO2650" s="8"/>
      <c r="CP2650" s="8"/>
    </row>
    <row r="2651" spans="1:94" x14ac:dyDescent="0.2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  <c r="AA2651" s="8"/>
      <c r="AB2651" s="8"/>
      <c r="AC2651" s="8"/>
      <c r="AD2651" s="8"/>
      <c r="AE2651" s="8"/>
      <c r="AF2651" s="8"/>
      <c r="AG2651" s="8"/>
      <c r="AH2651" s="8"/>
      <c r="AI2651" s="8"/>
      <c r="AJ2651" s="8"/>
      <c r="AK2651" s="8"/>
      <c r="AL2651" s="8"/>
      <c r="AM2651" s="8"/>
      <c r="AN2651" s="8"/>
      <c r="AO2651" s="8"/>
      <c r="AP2651" s="8"/>
      <c r="AQ2651" s="8"/>
      <c r="AR2651" s="8"/>
      <c r="AS2651" s="8"/>
      <c r="AT2651" s="8"/>
      <c r="AU2651" s="8"/>
      <c r="AV2651" s="8"/>
      <c r="AW2651" s="8"/>
      <c r="AX2651" s="8"/>
      <c r="AY2651" s="8"/>
      <c r="AZ2651" s="8"/>
      <c r="BA2651" s="8"/>
      <c r="BB2651" s="8"/>
      <c r="BC2651" s="8"/>
      <c r="BD2651" s="8"/>
      <c r="BE2651" s="8"/>
      <c r="BF2651" s="8"/>
      <c r="BG2651" s="8"/>
      <c r="BH2651" s="8"/>
      <c r="BI2651" s="8"/>
      <c r="BJ2651" s="8"/>
      <c r="BK2651" s="8"/>
      <c r="BL2651" s="8"/>
      <c r="BM2651" s="8"/>
      <c r="BN2651" s="8"/>
      <c r="BO2651" s="8"/>
      <c r="BP2651" s="8"/>
      <c r="BQ2651" s="8"/>
      <c r="BR2651" s="8"/>
      <c r="BS2651" s="8"/>
      <c r="BT2651" s="8"/>
      <c r="BU2651" s="8"/>
      <c r="BV2651" s="8"/>
      <c r="BW2651" s="8"/>
      <c r="BX2651" s="8"/>
      <c r="BY2651" s="8"/>
      <c r="BZ2651" s="8"/>
      <c r="CA2651" s="8"/>
      <c r="CB2651" s="8"/>
      <c r="CC2651" s="8"/>
      <c r="CD2651" s="8"/>
      <c r="CE2651" s="8"/>
      <c r="CF2651" s="8"/>
      <c r="CG2651" s="8"/>
      <c r="CH2651" s="8"/>
      <c r="CI2651" s="8"/>
      <c r="CJ2651" s="8"/>
      <c r="CK2651" s="8"/>
      <c r="CL2651" s="8"/>
      <c r="CM2651" s="8"/>
      <c r="CN2651" s="8"/>
      <c r="CO2651" s="8"/>
      <c r="CP2651" s="8"/>
    </row>
    <row r="2652" spans="1:94" x14ac:dyDescent="0.2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  <c r="AA2652" s="8"/>
      <c r="AB2652" s="8"/>
      <c r="AC2652" s="8"/>
      <c r="AD2652" s="8"/>
      <c r="AE2652" s="8"/>
      <c r="AF2652" s="8"/>
      <c r="AG2652" s="8"/>
      <c r="AH2652" s="8"/>
      <c r="AI2652" s="8"/>
      <c r="AJ2652" s="8"/>
      <c r="AK2652" s="8"/>
      <c r="AL2652" s="8"/>
      <c r="AM2652" s="8"/>
      <c r="AN2652" s="8"/>
      <c r="AO2652" s="8"/>
      <c r="AP2652" s="8"/>
      <c r="AQ2652" s="8"/>
      <c r="AR2652" s="8"/>
      <c r="AS2652" s="8"/>
      <c r="AT2652" s="8"/>
      <c r="AU2652" s="8"/>
      <c r="AV2652" s="8"/>
      <c r="AW2652" s="8"/>
      <c r="AX2652" s="8"/>
      <c r="AY2652" s="8"/>
      <c r="AZ2652" s="8"/>
      <c r="BA2652" s="8"/>
      <c r="BB2652" s="8"/>
      <c r="BC2652" s="8"/>
      <c r="BD2652" s="8"/>
      <c r="BE2652" s="8"/>
      <c r="BF2652" s="8"/>
      <c r="BG2652" s="8"/>
      <c r="BH2652" s="8"/>
      <c r="BI2652" s="8"/>
      <c r="BJ2652" s="8"/>
      <c r="BK2652" s="8"/>
      <c r="BL2652" s="8"/>
      <c r="BM2652" s="8"/>
      <c r="BN2652" s="8"/>
      <c r="BO2652" s="8"/>
      <c r="BP2652" s="8"/>
      <c r="BQ2652" s="8"/>
      <c r="BR2652" s="8"/>
      <c r="BS2652" s="8"/>
      <c r="BT2652" s="8"/>
      <c r="BU2652" s="8"/>
      <c r="BV2652" s="8"/>
      <c r="BW2652" s="8"/>
      <c r="BX2652" s="8"/>
      <c r="BY2652" s="8"/>
      <c r="BZ2652" s="8"/>
      <c r="CA2652" s="8"/>
      <c r="CB2652" s="8"/>
      <c r="CC2652" s="8"/>
      <c r="CD2652" s="8"/>
      <c r="CE2652" s="8"/>
      <c r="CF2652" s="8"/>
      <c r="CG2652" s="8"/>
      <c r="CH2652" s="8"/>
      <c r="CI2652" s="8"/>
      <c r="CJ2652" s="8"/>
      <c r="CK2652" s="8"/>
      <c r="CL2652" s="8"/>
      <c r="CM2652" s="8"/>
      <c r="CN2652" s="8"/>
      <c r="CO2652" s="8"/>
      <c r="CP2652" s="8"/>
    </row>
    <row r="2653" spans="1:94" x14ac:dyDescent="0.2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  <c r="AD2653" s="8"/>
      <c r="AE2653" s="8"/>
      <c r="AF2653" s="8"/>
      <c r="AG2653" s="8"/>
      <c r="AH2653" s="8"/>
      <c r="AI2653" s="8"/>
      <c r="AJ2653" s="8"/>
      <c r="AK2653" s="8"/>
      <c r="AL2653" s="8"/>
      <c r="AM2653" s="8"/>
      <c r="AN2653" s="8"/>
      <c r="AO2653" s="8"/>
      <c r="AP2653" s="8"/>
      <c r="AQ2653" s="8"/>
      <c r="AR2653" s="8"/>
      <c r="AS2653" s="8"/>
      <c r="AT2653" s="8"/>
      <c r="AU2653" s="8"/>
      <c r="AV2653" s="8"/>
      <c r="AW2653" s="8"/>
      <c r="AX2653" s="8"/>
      <c r="AY2653" s="8"/>
      <c r="AZ2653" s="8"/>
      <c r="BA2653" s="8"/>
      <c r="BB2653" s="8"/>
      <c r="BC2653" s="8"/>
      <c r="BD2653" s="8"/>
      <c r="BE2653" s="8"/>
      <c r="BF2653" s="8"/>
      <c r="BG2653" s="8"/>
      <c r="BH2653" s="8"/>
      <c r="BI2653" s="8"/>
      <c r="BJ2653" s="8"/>
      <c r="BK2653" s="8"/>
      <c r="BL2653" s="8"/>
      <c r="BM2653" s="8"/>
      <c r="BN2653" s="8"/>
      <c r="BO2653" s="8"/>
      <c r="BP2653" s="8"/>
      <c r="BQ2653" s="8"/>
      <c r="BR2653" s="8"/>
      <c r="BS2653" s="8"/>
      <c r="BT2653" s="8"/>
      <c r="BU2653" s="8"/>
      <c r="BV2653" s="8"/>
      <c r="BW2653" s="8"/>
      <c r="BX2653" s="8"/>
      <c r="BY2653" s="8"/>
      <c r="BZ2653" s="8"/>
      <c r="CA2653" s="8"/>
      <c r="CB2653" s="8"/>
      <c r="CC2653" s="8"/>
      <c r="CD2653" s="8"/>
      <c r="CE2653" s="8"/>
      <c r="CF2653" s="8"/>
      <c r="CG2653" s="8"/>
      <c r="CH2653" s="8"/>
      <c r="CI2653" s="8"/>
      <c r="CJ2653" s="8"/>
      <c r="CK2653" s="8"/>
      <c r="CL2653" s="8"/>
      <c r="CM2653" s="8"/>
      <c r="CN2653" s="8"/>
      <c r="CO2653" s="8"/>
      <c r="CP2653" s="8"/>
    </row>
    <row r="2654" spans="1:94" x14ac:dyDescent="0.2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  <c r="AD2654" s="8"/>
      <c r="AE2654" s="8"/>
      <c r="AF2654" s="8"/>
      <c r="AG2654" s="8"/>
      <c r="AH2654" s="8"/>
      <c r="AI2654" s="8"/>
      <c r="AJ2654" s="8"/>
      <c r="AK2654" s="8"/>
      <c r="AL2654" s="8"/>
      <c r="AM2654" s="8"/>
      <c r="AN2654" s="8"/>
      <c r="AO2654" s="8"/>
      <c r="AP2654" s="8"/>
      <c r="AQ2654" s="8"/>
      <c r="AR2654" s="8"/>
      <c r="AS2654" s="8"/>
      <c r="AT2654" s="8"/>
      <c r="AU2654" s="8"/>
      <c r="AV2654" s="8"/>
      <c r="AW2654" s="8"/>
      <c r="AX2654" s="8"/>
      <c r="AY2654" s="8"/>
      <c r="AZ2654" s="8"/>
      <c r="BA2654" s="8"/>
      <c r="BB2654" s="8"/>
      <c r="BC2654" s="8"/>
      <c r="BD2654" s="8"/>
      <c r="BE2654" s="8"/>
      <c r="BF2654" s="8"/>
      <c r="BG2654" s="8"/>
      <c r="BH2654" s="8"/>
      <c r="BI2654" s="8"/>
      <c r="BJ2654" s="8"/>
      <c r="BK2654" s="8"/>
      <c r="BL2654" s="8"/>
      <c r="BM2654" s="8"/>
      <c r="BN2654" s="8"/>
      <c r="BO2654" s="8"/>
      <c r="BP2654" s="8"/>
      <c r="BQ2654" s="8"/>
      <c r="BR2654" s="8"/>
      <c r="BS2654" s="8"/>
      <c r="BT2654" s="8"/>
      <c r="BU2654" s="8"/>
      <c r="BV2654" s="8"/>
      <c r="BW2654" s="8"/>
      <c r="BX2654" s="8"/>
      <c r="BY2654" s="8"/>
      <c r="BZ2654" s="8"/>
      <c r="CA2654" s="8"/>
      <c r="CB2654" s="8"/>
      <c r="CC2654" s="8"/>
      <c r="CD2654" s="8"/>
      <c r="CE2654" s="8"/>
      <c r="CF2654" s="8"/>
      <c r="CG2654" s="8"/>
      <c r="CH2654" s="8"/>
      <c r="CI2654" s="8"/>
      <c r="CJ2654" s="8"/>
      <c r="CK2654" s="8"/>
      <c r="CL2654" s="8"/>
      <c r="CM2654" s="8"/>
      <c r="CN2654" s="8"/>
      <c r="CO2654" s="8"/>
      <c r="CP2654" s="8"/>
    </row>
    <row r="2655" spans="1:94" x14ac:dyDescent="0.2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  <c r="AD2655" s="8"/>
      <c r="AE2655" s="8"/>
      <c r="AF2655" s="8"/>
      <c r="AG2655" s="8"/>
      <c r="AH2655" s="8"/>
      <c r="AI2655" s="8"/>
      <c r="AJ2655" s="8"/>
      <c r="AK2655" s="8"/>
      <c r="AL2655" s="8"/>
      <c r="AM2655" s="8"/>
      <c r="AN2655" s="8"/>
      <c r="AO2655" s="8"/>
      <c r="AP2655" s="8"/>
      <c r="AQ2655" s="8"/>
      <c r="AR2655" s="8"/>
      <c r="AS2655" s="8"/>
      <c r="AT2655" s="8"/>
      <c r="AU2655" s="8"/>
      <c r="AV2655" s="8"/>
      <c r="AW2655" s="8"/>
      <c r="AX2655" s="8"/>
      <c r="AY2655" s="8"/>
      <c r="AZ2655" s="8"/>
      <c r="BA2655" s="8"/>
      <c r="BB2655" s="8"/>
      <c r="BC2655" s="8"/>
      <c r="BD2655" s="8"/>
      <c r="BE2655" s="8"/>
      <c r="BF2655" s="8"/>
      <c r="BG2655" s="8"/>
      <c r="BH2655" s="8"/>
      <c r="BI2655" s="8"/>
      <c r="BJ2655" s="8"/>
      <c r="BK2655" s="8"/>
      <c r="BL2655" s="8"/>
      <c r="BM2655" s="8"/>
      <c r="BN2655" s="8"/>
      <c r="BO2655" s="8"/>
      <c r="BP2655" s="8"/>
      <c r="BQ2655" s="8"/>
      <c r="BR2655" s="8"/>
      <c r="BS2655" s="8"/>
      <c r="BT2655" s="8"/>
      <c r="BU2655" s="8"/>
      <c r="BV2655" s="8"/>
      <c r="BW2655" s="8"/>
      <c r="BX2655" s="8"/>
      <c r="BY2655" s="8"/>
      <c r="BZ2655" s="8"/>
      <c r="CA2655" s="8"/>
      <c r="CB2655" s="8"/>
      <c r="CC2655" s="8"/>
      <c r="CD2655" s="8"/>
      <c r="CE2655" s="8"/>
      <c r="CF2655" s="8"/>
      <c r="CG2655" s="8"/>
      <c r="CH2655" s="8"/>
      <c r="CI2655" s="8"/>
      <c r="CJ2655" s="8"/>
      <c r="CK2655" s="8"/>
      <c r="CL2655" s="8"/>
      <c r="CM2655" s="8"/>
      <c r="CN2655" s="8"/>
      <c r="CO2655" s="8"/>
      <c r="CP2655" s="8"/>
    </row>
    <row r="2656" spans="1:94" x14ac:dyDescent="0.2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  <c r="AD2656" s="8"/>
      <c r="AE2656" s="8"/>
      <c r="AF2656" s="8"/>
      <c r="AG2656" s="8"/>
      <c r="AH2656" s="8"/>
      <c r="AI2656" s="8"/>
      <c r="AJ2656" s="8"/>
      <c r="AK2656" s="8"/>
      <c r="AL2656" s="8"/>
      <c r="AM2656" s="8"/>
      <c r="AN2656" s="8"/>
      <c r="AO2656" s="8"/>
      <c r="AP2656" s="8"/>
      <c r="AQ2656" s="8"/>
      <c r="AR2656" s="8"/>
      <c r="AS2656" s="8"/>
      <c r="AT2656" s="8"/>
      <c r="AU2656" s="8"/>
      <c r="AV2656" s="8"/>
      <c r="AW2656" s="8"/>
      <c r="AX2656" s="8"/>
      <c r="AY2656" s="8"/>
      <c r="AZ2656" s="8"/>
      <c r="BA2656" s="8"/>
      <c r="BB2656" s="8"/>
      <c r="BC2656" s="8"/>
      <c r="BD2656" s="8"/>
      <c r="BE2656" s="8"/>
      <c r="BF2656" s="8"/>
      <c r="BG2656" s="8"/>
      <c r="BH2656" s="8"/>
      <c r="BI2656" s="8"/>
      <c r="BJ2656" s="8"/>
      <c r="BK2656" s="8"/>
      <c r="BL2656" s="8"/>
      <c r="BM2656" s="8"/>
      <c r="BN2656" s="8"/>
      <c r="BO2656" s="8"/>
      <c r="BP2656" s="8"/>
      <c r="BQ2656" s="8"/>
      <c r="BR2656" s="8"/>
      <c r="BS2656" s="8"/>
      <c r="BT2656" s="8"/>
      <c r="BU2656" s="8"/>
      <c r="BV2656" s="8"/>
      <c r="BW2656" s="8"/>
      <c r="BX2656" s="8"/>
      <c r="BY2656" s="8"/>
      <c r="BZ2656" s="8"/>
      <c r="CA2656" s="8"/>
      <c r="CB2656" s="8"/>
      <c r="CC2656" s="8"/>
      <c r="CD2656" s="8"/>
      <c r="CE2656" s="8"/>
      <c r="CF2656" s="8"/>
      <c r="CG2656" s="8"/>
      <c r="CH2656" s="8"/>
      <c r="CI2656" s="8"/>
      <c r="CJ2656" s="8"/>
      <c r="CK2656" s="8"/>
      <c r="CL2656" s="8"/>
      <c r="CM2656" s="8"/>
      <c r="CN2656" s="8"/>
      <c r="CO2656" s="8"/>
      <c r="CP2656" s="8"/>
    </row>
    <row r="2657" spans="1:94" x14ac:dyDescent="0.2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  <c r="AD2657" s="8"/>
      <c r="AE2657" s="8"/>
      <c r="AF2657" s="8"/>
      <c r="AG2657" s="8"/>
      <c r="AH2657" s="8"/>
      <c r="AI2657" s="8"/>
      <c r="AJ2657" s="8"/>
      <c r="AK2657" s="8"/>
      <c r="AL2657" s="8"/>
      <c r="AM2657" s="8"/>
      <c r="AN2657" s="8"/>
      <c r="AO2657" s="8"/>
      <c r="AP2657" s="8"/>
      <c r="AQ2657" s="8"/>
      <c r="AR2657" s="8"/>
      <c r="AS2657" s="8"/>
      <c r="AT2657" s="8"/>
      <c r="AU2657" s="8"/>
      <c r="AV2657" s="8"/>
      <c r="AW2657" s="8"/>
      <c r="AX2657" s="8"/>
      <c r="AY2657" s="8"/>
      <c r="AZ2657" s="8"/>
      <c r="BA2657" s="8"/>
      <c r="BB2657" s="8"/>
      <c r="BC2657" s="8"/>
      <c r="BD2657" s="8"/>
      <c r="BE2657" s="8"/>
      <c r="BF2657" s="8"/>
      <c r="BG2657" s="8"/>
      <c r="BH2657" s="8"/>
      <c r="BI2657" s="8"/>
      <c r="BJ2657" s="8"/>
      <c r="BK2657" s="8"/>
      <c r="BL2657" s="8"/>
      <c r="BM2657" s="8"/>
      <c r="BN2657" s="8"/>
      <c r="BO2657" s="8"/>
      <c r="BP2657" s="8"/>
      <c r="BQ2657" s="8"/>
      <c r="BR2657" s="8"/>
      <c r="BS2657" s="8"/>
      <c r="BT2657" s="8"/>
      <c r="BU2657" s="8"/>
      <c r="BV2657" s="8"/>
      <c r="BW2657" s="8"/>
      <c r="BX2657" s="8"/>
      <c r="BY2657" s="8"/>
      <c r="BZ2657" s="8"/>
      <c r="CA2657" s="8"/>
      <c r="CB2657" s="8"/>
      <c r="CC2657" s="8"/>
      <c r="CD2657" s="8"/>
      <c r="CE2657" s="8"/>
      <c r="CF2657" s="8"/>
      <c r="CG2657" s="8"/>
      <c r="CH2657" s="8"/>
      <c r="CI2657" s="8"/>
      <c r="CJ2657" s="8"/>
      <c r="CK2657" s="8"/>
      <c r="CL2657" s="8"/>
      <c r="CM2657" s="8"/>
      <c r="CN2657" s="8"/>
      <c r="CO2657" s="8"/>
      <c r="CP2657" s="8"/>
    </row>
    <row r="2658" spans="1:94" x14ac:dyDescent="0.2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  <c r="AA2658" s="8"/>
      <c r="AB2658" s="8"/>
      <c r="AC2658" s="8"/>
      <c r="AD2658" s="8"/>
      <c r="AE2658" s="8"/>
      <c r="AF2658" s="8"/>
      <c r="AG2658" s="8"/>
      <c r="AH2658" s="8"/>
      <c r="AI2658" s="8"/>
      <c r="AJ2658" s="8"/>
      <c r="AK2658" s="8"/>
      <c r="AL2658" s="8"/>
      <c r="AM2658" s="8"/>
      <c r="AN2658" s="8"/>
      <c r="AO2658" s="8"/>
      <c r="AP2658" s="8"/>
      <c r="AQ2658" s="8"/>
      <c r="AR2658" s="8"/>
      <c r="AS2658" s="8"/>
      <c r="AT2658" s="8"/>
      <c r="AU2658" s="8"/>
      <c r="AV2658" s="8"/>
      <c r="AW2658" s="8"/>
      <c r="AX2658" s="8"/>
      <c r="AY2658" s="8"/>
      <c r="AZ2658" s="8"/>
      <c r="BA2658" s="8"/>
      <c r="BB2658" s="8"/>
      <c r="BC2658" s="8"/>
      <c r="BD2658" s="8"/>
      <c r="BE2658" s="8"/>
      <c r="BF2658" s="8"/>
      <c r="BG2658" s="8"/>
      <c r="BH2658" s="8"/>
      <c r="BI2658" s="8"/>
      <c r="BJ2658" s="8"/>
      <c r="BK2658" s="8"/>
      <c r="BL2658" s="8"/>
      <c r="BM2658" s="8"/>
      <c r="BN2658" s="8"/>
      <c r="BO2658" s="8"/>
      <c r="BP2658" s="8"/>
      <c r="BQ2658" s="8"/>
      <c r="BR2658" s="8"/>
      <c r="BS2658" s="8"/>
      <c r="BT2658" s="8"/>
      <c r="BU2658" s="8"/>
      <c r="BV2658" s="8"/>
      <c r="BW2658" s="8"/>
      <c r="BX2658" s="8"/>
      <c r="BY2658" s="8"/>
      <c r="BZ2658" s="8"/>
      <c r="CA2658" s="8"/>
      <c r="CB2658" s="8"/>
      <c r="CC2658" s="8"/>
      <c r="CD2658" s="8"/>
      <c r="CE2658" s="8"/>
      <c r="CF2658" s="8"/>
      <c r="CG2658" s="8"/>
      <c r="CH2658" s="8"/>
      <c r="CI2658" s="8"/>
      <c r="CJ2658" s="8"/>
      <c r="CK2658" s="8"/>
      <c r="CL2658" s="8"/>
      <c r="CM2658" s="8"/>
      <c r="CN2658" s="8"/>
      <c r="CO2658" s="8"/>
      <c r="CP2658" s="8"/>
    </row>
    <row r="2659" spans="1:94" x14ac:dyDescent="0.2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  <c r="AA2659" s="8"/>
      <c r="AB2659" s="8"/>
      <c r="AC2659" s="8"/>
      <c r="AD2659" s="8"/>
      <c r="AE2659" s="8"/>
      <c r="AF2659" s="8"/>
      <c r="AG2659" s="8"/>
      <c r="AH2659" s="8"/>
      <c r="AI2659" s="8"/>
      <c r="AJ2659" s="8"/>
      <c r="AK2659" s="8"/>
      <c r="AL2659" s="8"/>
      <c r="AM2659" s="8"/>
      <c r="AN2659" s="8"/>
      <c r="AO2659" s="8"/>
      <c r="AP2659" s="8"/>
      <c r="AQ2659" s="8"/>
      <c r="AR2659" s="8"/>
      <c r="AS2659" s="8"/>
      <c r="AT2659" s="8"/>
      <c r="AU2659" s="8"/>
      <c r="AV2659" s="8"/>
      <c r="AW2659" s="8"/>
      <c r="AX2659" s="8"/>
      <c r="AY2659" s="8"/>
      <c r="AZ2659" s="8"/>
      <c r="BA2659" s="8"/>
      <c r="BB2659" s="8"/>
      <c r="BC2659" s="8"/>
      <c r="BD2659" s="8"/>
      <c r="BE2659" s="8"/>
      <c r="BF2659" s="8"/>
      <c r="BG2659" s="8"/>
      <c r="BH2659" s="8"/>
      <c r="BI2659" s="8"/>
      <c r="BJ2659" s="8"/>
      <c r="BK2659" s="8"/>
      <c r="BL2659" s="8"/>
      <c r="BM2659" s="8"/>
      <c r="BN2659" s="8"/>
      <c r="BO2659" s="8"/>
      <c r="BP2659" s="8"/>
      <c r="BQ2659" s="8"/>
      <c r="BR2659" s="8"/>
      <c r="BS2659" s="8"/>
      <c r="BT2659" s="8"/>
      <c r="BU2659" s="8"/>
      <c r="BV2659" s="8"/>
      <c r="BW2659" s="8"/>
      <c r="BX2659" s="8"/>
      <c r="BY2659" s="8"/>
      <c r="BZ2659" s="8"/>
      <c r="CA2659" s="8"/>
      <c r="CB2659" s="8"/>
      <c r="CC2659" s="8"/>
      <c r="CD2659" s="8"/>
      <c r="CE2659" s="8"/>
      <c r="CF2659" s="8"/>
      <c r="CG2659" s="8"/>
      <c r="CH2659" s="8"/>
      <c r="CI2659" s="8"/>
      <c r="CJ2659" s="8"/>
      <c r="CK2659" s="8"/>
      <c r="CL2659" s="8"/>
      <c r="CM2659" s="8"/>
      <c r="CN2659" s="8"/>
      <c r="CO2659" s="8"/>
      <c r="CP2659" s="8"/>
    </row>
    <row r="2660" spans="1:94" x14ac:dyDescent="0.2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  <c r="AA2660" s="8"/>
      <c r="AB2660" s="8"/>
      <c r="AC2660" s="8"/>
      <c r="AD2660" s="8"/>
      <c r="AE2660" s="8"/>
      <c r="AF2660" s="8"/>
      <c r="AG2660" s="8"/>
      <c r="AH2660" s="8"/>
      <c r="AI2660" s="8"/>
      <c r="AJ2660" s="8"/>
      <c r="AK2660" s="8"/>
      <c r="AL2660" s="8"/>
      <c r="AM2660" s="8"/>
      <c r="AN2660" s="8"/>
      <c r="AO2660" s="8"/>
      <c r="AP2660" s="8"/>
      <c r="AQ2660" s="8"/>
      <c r="AR2660" s="8"/>
      <c r="AS2660" s="8"/>
      <c r="AT2660" s="8"/>
      <c r="AU2660" s="8"/>
      <c r="AV2660" s="8"/>
      <c r="AW2660" s="8"/>
      <c r="AX2660" s="8"/>
      <c r="AY2660" s="8"/>
      <c r="AZ2660" s="8"/>
      <c r="BA2660" s="8"/>
      <c r="BB2660" s="8"/>
      <c r="BC2660" s="8"/>
      <c r="BD2660" s="8"/>
      <c r="BE2660" s="8"/>
      <c r="BF2660" s="8"/>
      <c r="BG2660" s="8"/>
      <c r="BH2660" s="8"/>
      <c r="BI2660" s="8"/>
      <c r="BJ2660" s="8"/>
      <c r="BK2660" s="8"/>
      <c r="BL2660" s="8"/>
      <c r="BM2660" s="8"/>
      <c r="BN2660" s="8"/>
      <c r="BO2660" s="8"/>
      <c r="BP2660" s="8"/>
      <c r="BQ2660" s="8"/>
      <c r="BR2660" s="8"/>
      <c r="BS2660" s="8"/>
      <c r="BT2660" s="8"/>
      <c r="BU2660" s="8"/>
      <c r="BV2660" s="8"/>
      <c r="BW2660" s="8"/>
      <c r="BX2660" s="8"/>
      <c r="BY2660" s="8"/>
      <c r="BZ2660" s="8"/>
      <c r="CA2660" s="8"/>
      <c r="CB2660" s="8"/>
      <c r="CC2660" s="8"/>
      <c r="CD2660" s="8"/>
      <c r="CE2660" s="8"/>
      <c r="CF2660" s="8"/>
      <c r="CG2660" s="8"/>
      <c r="CH2660" s="8"/>
      <c r="CI2660" s="8"/>
      <c r="CJ2660" s="8"/>
      <c r="CK2660" s="8"/>
      <c r="CL2660" s="8"/>
      <c r="CM2660" s="8"/>
      <c r="CN2660" s="8"/>
      <c r="CO2660" s="8"/>
      <c r="CP2660" s="8"/>
    </row>
    <row r="2661" spans="1:94" x14ac:dyDescent="0.2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  <c r="AA2661" s="8"/>
      <c r="AB2661" s="8"/>
      <c r="AC2661" s="8"/>
      <c r="AD2661" s="8"/>
      <c r="AE2661" s="8"/>
      <c r="AF2661" s="8"/>
      <c r="AG2661" s="8"/>
      <c r="AH2661" s="8"/>
      <c r="AI2661" s="8"/>
      <c r="AJ2661" s="8"/>
      <c r="AK2661" s="8"/>
      <c r="AL2661" s="8"/>
      <c r="AM2661" s="8"/>
      <c r="AN2661" s="8"/>
      <c r="AO2661" s="8"/>
      <c r="AP2661" s="8"/>
      <c r="AQ2661" s="8"/>
      <c r="AR2661" s="8"/>
      <c r="AS2661" s="8"/>
      <c r="AT2661" s="8"/>
      <c r="AU2661" s="8"/>
      <c r="AV2661" s="8"/>
      <c r="AW2661" s="8"/>
      <c r="AX2661" s="8"/>
      <c r="AY2661" s="8"/>
      <c r="AZ2661" s="8"/>
      <c r="BA2661" s="8"/>
      <c r="BB2661" s="8"/>
      <c r="BC2661" s="8"/>
      <c r="BD2661" s="8"/>
      <c r="BE2661" s="8"/>
      <c r="BF2661" s="8"/>
      <c r="BG2661" s="8"/>
      <c r="BH2661" s="8"/>
      <c r="BI2661" s="8"/>
      <c r="BJ2661" s="8"/>
      <c r="BK2661" s="8"/>
      <c r="BL2661" s="8"/>
      <c r="BM2661" s="8"/>
      <c r="BN2661" s="8"/>
      <c r="BO2661" s="8"/>
      <c r="BP2661" s="8"/>
      <c r="BQ2661" s="8"/>
      <c r="BR2661" s="8"/>
      <c r="BS2661" s="8"/>
      <c r="BT2661" s="8"/>
      <c r="BU2661" s="8"/>
      <c r="BV2661" s="8"/>
      <c r="BW2661" s="8"/>
      <c r="BX2661" s="8"/>
      <c r="BY2661" s="8"/>
      <c r="BZ2661" s="8"/>
      <c r="CA2661" s="8"/>
      <c r="CB2661" s="8"/>
      <c r="CC2661" s="8"/>
      <c r="CD2661" s="8"/>
      <c r="CE2661" s="8"/>
      <c r="CF2661" s="8"/>
      <c r="CG2661" s="8"/>
      <c r="CH2661" s="8"/>
      <c r="CI2661" s="8"/>
      <c r="CJ2661" s="8"/>
      <c r="CK2661" s="8"/>
      <c r="CL2661" s="8"/>
      <c r="CM2661" s="8"/>
      <c r="CN2661" s="8"/>
      <c r="CO2661" s="8"/>
      <c r="CP2661" s="8"/>
    </row>
    <row r="2662" spans="1:94" x14ac:dyDescent="0.2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  <c r="AA2662" s="8"/>
      <c r="AB2662" s="8"/>
      <c r="AC2662" s="8"/>
      <c r="AD2662" s="8"/>
      <c r="AE2662" s="8"/>
      <c r="AF2662" s="8"/>
      <c r="AG2662" s="8"/>
      <c r="AH2662" s="8"/>
      <c r="AI2662" s="8"/>
      <c r="AJ2662" s="8"/>
      <c r="AK2662" s="8"/>
      <c r="AL2662" s="8"/>
      <c r="AM2662" s="8"/>
      <c r="AN2662" s="8"/>
      <c r="AO2662" s="8"/>
      <c r="AP2662" s="8"/>
      <c r="AQ2662" s="8"/>
      <c r="AR2662" s="8"/>
      <c r="AS2662" s="8"/>
      <c r="AT2662" s="8"/>
      <c r="AU2662" s="8"/>
      <c r="AV2662" s="8"/>
      <c r="AW2662" s="8"/>
      <c r="AX2662" s="8"/>
      <c r="AY2662" s="8"/>
      <c r="AZ2662" s="8"/>
      <c r="BA2662" s="8"/>
      <c r="BB2662" s="8"/>
      <c r="BC2662" s="8"/>
      <c r="BD2662" s="8"/>
      <c r="BE2662" s="8"/>
      <c r="BF2662" s="8"/>
      <c r="BG2662" s="8"/>
      <c r="BH2662" s="8"/>
      <c r="BI2662" s="8"/>
      <c r="BJ2662" s="8"/>
      <c r="BK2662" s="8"/>
      <c r="BL2662" s="8"/>
      <c r="BM2662" s="8"/>
      <c r="BN2662" s="8"/>
      <c r="BO2662" s="8"/>
      <c r="BP2662" s="8"/>
      <c r="BQ2662" s="8"/>
      <c r="BR2662" s="8"/>
      <c r="BS2662" s="8"/>
      <c r="BT2662" s="8"/>
      <c r="BU2662" s="8"/>
      <c r="BV2662" s="8"/>
      <c r="BW2662" s="8"/>
      <c r="BX2662" s="8"/>
      <c r="BY2662" s="8"/>
      <c r="BZ2662" s="8"/>
      <c r="CA2662" s="8"/>
      <c r="CB2662" s="8"/>
      <c r="CC2662" s="8"/>
      <c r="CD2662" s="8"/>
      <c r="CE2662" s="8"/>
      <c r="CF2662" s="8"/>
      <c r="CG2662" s="8"/>
      <c r="CH2662" s="8"/>
      <c r="CI2662" s="8"/>
      <c r="CJ2662" s="8"/>
      <c r="CK2662" s="8"/>
      <c r="CL2662" s="8"/>
      <c r="CM2662" s="8"/>
      <c r="CN2662" s="8"/>
      <c r="CO2662" s="8"/>
      <c r="CP2662" s="8"/>
    </row>
    <row r="2663" spans="1:94" x14ac:dyDescent="0.2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  <c r="AA2663" s="8"/>
      <c r="AB2663" s="8"/>
      <c r="AC2663" s="8"/>
      <c r="AD2663" s="8"/>
      <c r="AE2663" s="8"/>
      <c r="AF2663" s="8"/>
      <c r="AG2663" s="8"/>
      <c r="AH2663" s="8"/>
      <c r="AI2663" s="8"/>
      <c r="AJ2663" s="8"/>
      <c r="AK2663" s="8"/>
      <c r="AL2663" s="8"/>
      <c r="AM2663" s="8"/>
      <c r="AN2663" s="8"/>
      <c r="AO2663" s="8"/>
      <c r="AP2663" s="8"/>
      <c r="AQ2663" s="8"/>
      <c r="AR2663" s="8"/>
      <c r="AS2663" s="8"/>
      <c r="AT2663" s="8"/>
      <c r="AU2663" s="8"/>
      <c r="AV2663" s="8"/>
      <c r="AW2663" s="8"/>
      <c r="AX2663" s="8"/>
      <c r="AY2663" s="8"/>
      <c r="AZ2663" s="8"/>
      <c r="BA2663" s="8"/>
      <c r="BB2663" s="8"/>
      <c r="BC2663" s="8"/>
      <c r="BD2663" s="8"/>
      <c r="BE2663" s="8"/>
      <c r="BF2663" s="8"/>
      <c r="BG2663" s="8"/>
      <c r="BH2663" s="8"/>
      <c r="BI2663" s="8"/>
      <c r="BJ2663" s="8"/>
      <c r="BK2663" s="8"/>
      <c r="BL2663" s="8"/>
      <c r="BM2663" s="8"/>
      <c r="BN2663" s="8"/>
      <c r="BO2663" s="8"/>
      <c r="BP2663" s="8"/>
      <c r="BQ2663" s="8"/>
      <c r="BR2663" s="8"/>
      <c r="BS2663" s="8"/>
      <c r="BT2663" s="8"/>
      <c r="BU2663" s="8"/>
      <c r="BV2663" s="8"/>
      <c r="BW2663" s="8"/>
      <c r="BX2663" s="8"/>
      <c r="BY2663" s="8"/>
      <c r="BZ2663" s="8"/>
      <c r="CA2663" s="8"/>
      <c r="CB2663" s="8"/>
      <c r="CC2663" s="8"/>
      <c r="CD2663" s="8"/>
      <c r="CE2663" s="8"/>
      <c r="CF2663" s="8"/>
      <c r="CG2663" s="8"/>
      <c r="CH2663" s="8"/>
      <c r="CI2663" s="8"/>
      <c r="CJ2663" s="8"/>
      <c r="CK2663" s="8"/>
      <c r="CL2663" s="8"/>
      <c r="CM2663" s="8"/>
      <c r="CN2663" s="8"/>
      <c r="CO2663" s="8"/>
      <c r="CP2663" s="8"/>
    </row>
    <row r="2664" spans="1:94" x14ac:dyDescent="0.2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  <c r="AA2664" s="8"/>
      <c r="AB2664" s="8"/>
      <c r="AC2664" s="8"/>
      <c r="AD2664" s="8"/>
      <c r="AE2664" s="8"/>
      <c r="AF2664" s="8"/>
      <c r="AG2664" s="8"/>
      <c r="AH2664" s="8"/>
      <c r="AI2664" s="8"/>
      <c r="AJ2664" s="8"/>
      <c r="AK2664" s="8"/>
      <c r="AL2664" s="8"/>
      <c r="AM2664" s="8"/>
      <c r="AN2664" s="8"/>
      <c r="AO2664" s="8"/>
      <c r="AP2664" s="8"/>
      <c r="AQ2664" s="8"/>
      <c r="AR2664" s="8"/>
      <c r="AS2664" s="8"/>
      <c r="AT2664" s="8"/>
      <c r="AU2664" s="8"/>
      <c r="AV2664" s="8"/>
      <c r="AW2664" s="8"/>
      <c r="AX2664" s="8"/>
      <c r="AY2664" s="8"/>
      <c r="AZ2664" s="8"/>
      <c r="BA2664" s="8"/>
      <c r="BB2664" s="8"/>
      <c r="BC2664" s="8"/>
      <c r="BD2664" s="8"/>
      <c r="BE2664" s="8"/>
      <c r="BF2664" s="8"/>
      <c r="BG2664" s="8"/>
      <c r="BH2664" s="8"/>
      <c r="BI2664" s="8"/>
      <c r="BJ2664" s="8"/>
      <c r="BK2664" s="8"/>
      <c r="BL2664" s="8"/>
      <c r="BM2664" s="8"/>
      <c r="BN2664" s="8"/>
      <c r="BO2664" s="8"/>
      <c r="BP2664" s="8"/>
      <c r="BQ2664" s="8"/>
      <c r="BR2664" s="8"/>
      <c r="BS2664" s="8"/>
      <c r="BT2664" s="8"/>
      <c r="BU2664" s="8"/>
      <c r="BV2664" s="8"/>
      <c r="BW2664" s="8"/>
      <c r="BX2664" s="8"/>
      <c r="BY2664" s="8"/>
      <c r="BZ2664" s="8"/>
      <c r="CA2664" s="8"/>
      <c r="CB2664" s="8"/>
      <c r="CC2664" s="8"/>
      <c r="CD2664" s="8"/>
      <c r="CE2664" s="8"/>
      <c r="CF2664" s="8"/>
      <c r="CG2664" s="8"/>
      <c r="CH2664" s="8"/>
      <c r="CI2664" s="8"/>
      <c r="CJ2664" s="8"/>
      <c r="CK2664" s="8"/>
      <c r="CL2664" s="8"/>
      <c r="CM2664" s="8"/>
      <c r="CN2664" s="8"/>
      <c r="CO2664" s="8"/>
      <c r="CP2664" s="8"/>
    </row>
    <row r="2665" spans="1:94" x14ac:dyDescent="0.2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  <c r="AA2665" s="8"/>
      <c r="AB2665" s="8"/>
      <c r="AC2665" s="8"/>
      <c r="AD2665" s="8"/>
      <c r="AE2665" s="8"/>
      <c r="AF2665" s="8"/>
      <c r="AG2665" s="8"/>
      <c r="AH2665" s="8"/>
      <c r="AI2665" s="8"/>
      <c r="AJ2665" s="8"/>
      <c r="AK2665" s="8"/>
      <c r="AL2665" s="8"/>
      <c r="AM2665" s="8"/>
      <c r="AN2665" s="8"/>
      <c r="AO2665" s="8"/>
      <c r="AP2665" s="8"/>
      <c r="AQ2665" s="8"/>
      <c r="AR2665" s="8"/>
      <c r="AS2665" s="8"/>
      <c r="AT2665" s="8"/>
      <c r="AU2665" s="8"/>
      <c r="AV2665" s="8"/>
      <c r="AW2665" s="8"/>
      <c r="AX2665" s="8"/>
      <c r="AY2665" s="8"/>
      <c r="AZ2665" s="8"/>
      <c r="BA2665" s="8"/>
      <c r="BB2665" s="8"/>
      <c r="BC2665" s="8"/>
      <c r="BD2665" s="8"/>
      <c r="BE2665" s="8"/>
      <c r="BF2665" s="8"/>
      <c r="BG2665" s="8"/>
      <c r="BH2665" s="8"/>
      <c r="BI2665" s="8"/>
      <c r="BJ2665" s="8"/>
      <c r="BK2665" s="8"/>
      <c r="BL2665" s="8"/>
      <c r="BM2665" s="8"/>
      <c r="BN2665" s="8"/>
      <c r="BO2665" s="8"/>
      <c r="BP2665" s="8"/>
      <c r="BQ2665" s="8"/>
      <c r="BR2665" s="8"/>
      <c r="BS2665" s="8"/>
      <c r="BT2665" s="8"/>
      <c r="BU2665" s="8"/>
      <c r="BV2665" s="8"/>
      <c r="BW2665" s="8"/>
      <c r="BX2665" s="8"/>
      <c r="BY2665" s="8"/>
      <c r="BZ2665" s="8"/>
      <c r="CA2665" s="8"/>
      <c r="CB2665" s="8"/>
      <c r="CC2665" s="8"/>
      <c r="CD2665" s="8"/>
      <c r="CE2665" s="8"/>
      <c r="CF2665" s="8"/>
      <c r="CG2665" s="8"/>
      <c r="CH2665" s="8"/>
      <c r="CI2665" s="8"/>
      <c r="CJ2665" s="8"/>
      <c r="CK2665" s="8"/>
      <c r="CL2665" s="8"/>
      <c r="CM2665" s="8"/>
      <c r="CN2665" s="8"/>
      <c r="CO2665" s="8"/>
      <c r="CP2665" s="8"/>
    </row>
    <row r="2666" spans="1:94" x14ac:dyDescent="0.2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  <c r="AD2666" s="8"/>
      <c r="AE2666" s="8"/>
      <c r="AF2666" s="8"/>
      <c r="AG2666" s="8"/>
      <c r="AH2666" s="8"/>
      <c r="AI2666" s="8"/>
      <c r="AJ2666" s="8"/>
      <c r="AK2666" s="8"/>
      <c r="AL2666" s="8"/>
      <c r="AM2666" s="8"/>
      <c r="AN2666" s="8"/>
      <c r="AO2666" s="8"/>
      <c r="AP2666" s="8"/>
      <c r="AQ2666" s="8"/>
      <c r="AR2666" s="8"/>
      <c r="AS2666" s="8"/>
      <c r="AT2666" s="8"/>
      <c r="AU2666" s="8"/>
      <c r="AV2666" s="8"/>
      <c r="AW2666" s="8"/>
      <c r="AX2666" s="8"/>
      <c r="AY2666" s="8"/>
      <c r="AZ2666" s="8"/>
      <c r="BA2666" s="8"/>
      <c r="BB2666" s="8"/>
      <c r="BC2666" s="8"/>
      <c r="BD2666" s="8"/>
      <c r="BE2666" s="8"/>
      <c r="BF2666" s="8"/>
      <c r="BG2666" s="8"/>
      <c r="BH2666" s="8"/>
      <c r="BI2666" s="8"/>
      <c r="BJ2666" s="8"/>
      <c r="BK2666" s="8"/>
      <c r="BL2666" s="8"/>
      <c r="BM2666" s="8"/>
      <c r="BN2666" s="8"/>
      <c r="BO2666" s="8"/>
      <c r="BP2666" s="8"/>
      <c r="BQ2666" s="8"/>
      <c r="BR2666" s="8"/>
      <c r="BS2666" s="8"/>
      <c r="BT2666" s="8"/>
      <c r="BU2666" s="8"/>
      <c r="BV2666" s="8"/>
      <c r="BW2666" s="8"/>
      <c r="BX2666" s="8"/>
      <c r="BY2666" s="8"/>
      <c r="BZ2666" s="8"/>
      <c r="CA2666" s="8"/>
      <c r="CB2666" s="8"/>
      <c r="CC2666" s="8"/>
      <c r="CD2666" s="8"/>
      <c r="CE2666" s="8"/>
      <c r="CF2666" s="8"/>
      <c r="CG2666" s="8"/>
      <c r="CH2666" s="8"/>
      <c r="CI2666" s="8"/>
      <c r="CJ2666" s="8"/>
      <c r="CK2666" s="8"/>
      <c r="CL2666" s="8"/>
      <c r="CM2666" s="8"/>
      <c r="CN2666" s="8"/>
      <c r="CO2666" s="8"/>
      <c r="CP2666" s="8"/>
    </row>
    <row r="2667" spans="1:94" x14ac:dyDescent="0.2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  <c r="AD2667" s="8"/>
      <c r="AE2667" s="8"/>
      <c r="AF2667" s="8"/>
      <c r="AG2667" s="8"/>
      <c r="AH2667" s="8"/>
      <c r="AI2667" s="8"/>
      <c r="AJ2667" s="8"/>
      <c r="AK2667" s="8"/>
      <c r="AL2667" s="8"/>
      <c r="AM2667" s="8"/>
      <c r="AN2667" s="8"/>
      <c r="AO2667" s="8"/>
      <c r="AP2667" s="8"/>
      <c r="AQ2667" s="8"/>
      <c r="AR2667" s="8"/>
      <c r="AS2667" s="8"/>
      <c r="AT2667" s="8"/>
      <c r="AU2667" s="8"/>
      <c r="AV2667" s="8"/>
      <c r="AW2667" s="8"/>
      <c r="AX2667" s="8"/>
      <c r="AY2667" s="8"/>
      <c r="AZ2667" s="8"/>
      <c r="BA2667" s="8"/>
      <c r="BB2667" s="8"/>
      <c r="BC2667" s="8"/>
      <c r="BD2667" s="8"/>
      <c r="BE2667" s="8"/>
      <c r="BF2667" s="8"/>
      <c r="BG2667" s="8"/>
      <c r="BH2667" s="8"/>
      <c r="BI2667" s="8"/>
      <c r="BJ2667" s="8"/>
      <c r="BK2667" s="8"/>
      <c r="BL2667" s="8"/>
      <c r="BM2667" s="8"/>
      <c r="BN2667" s="8"/>
      <c r="BO2667" s="8"/>
      <c r="BP2667" s="8"/>
      <c r="BQ2667" s="8"/>
      <c r="BR2667" s="8"/>
      <c r="BS2667" s="8"/>
      <c r="BT2667" s="8"/>
      <c r="BU2667" s="8"/>
      <c r="BV2667" s="8"/>
      <c r="BW2667" s="8"/>
      <c r="BX2667" s="8"/>
      <c r="BY2667" s="8"/>
      <c r="BZ2667" s="8"/>
      <c r="CA2667" s="8"/>
      <c r="CB2667" s="8"/>
      <c r="CC2667" s="8"/>
      <c r="CD2667" s="8"/>
      <c r="CE2667" s="8"/>
      <c r="CF2667" s="8"/>
      <c r="CG2667" s="8"/>
      <c r="CH2667" s="8"/>
      <c r="CI2667" s="8"/>
      <c r="CJ2667" s="8"/>
      <c r="CK2667" s="8"/>
      <c r="CL2667" s="8"/>
      <c r="CM2667" s="8"/>
      <c r="CN2667" s="8"/>
      <c r="CO2667" s="8"/>
      <c r="CP2667" s="8"/>
    </row>
    <row r="2668" spans="1:94" x14ac:dyDescent="0.2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  <c r="AD2668" s="8"/>
      <c r="AE2668" s="8"/>
      <c r="AF2668" s="8"/>
      <c r="AG2668" s="8"/>
      <c r="AH2668" s="8"/>
      <c r="AI2668" s="8"/>
      <c r="AJ2668" s="8"/>
      <c r="AK2668" s="8"/>
      <c r="AL2668" s="8"/>
      <c r="AM2668" s="8"/>
      <c r="AN2668" s="8"/>
      <c r="AO2668" s="8"/>
      <c r="AP2668" s="8"/>
      <c r="AQ2668" s="8"/>
      <c r="AR2668" s="8"/>
      <c r="AS2668" s="8"/>
      <c r="AT2668" s="8"/>
      <c r="AU2668" s="8"/>
      <c r="AV2668" s="8"/>
      <c r="AW2668" s="8"/>
      <c r="AX2668" s="8"/>
      <c r="AY2668" s="8"/>
      <c r="AZ2668" s="8"/>
      <c r="BA2668" s="8"/>
      <c r="BB2668" s="8"/>
      <c r="BC2668" s="8"/>
      <c r="BD2668" s="8"/>
      <c r="BE2668" s="8"/>
      <c r="BF2668" s="8"/>
      <c r="BG2668" s="8"/>
      <c r="BH2668" s="8"/>
      <c r="BI2668" s="8"/>
      <c r="BJ2668" s="8"/>
      <c r="BK2668" s="8"/>
      <c r="BL2668" s="8"/>
      <c r="BM2668" s="8"/>
      <c r="BN2668" s="8"/>
      <c r="BO2668" s="8"/>
      <c r="BP2668" s="8"/>
      <c r="BQ2668" s="8"/>
      <c r="BR2668" s="8"/>
      <c r="BS2668" s="8"/>
      <c r="BT2668" s="8"/>
      <c r="BU2668" s="8"/>
      <c r="BV2668" s="8"/>
      <c r="BW2668" s="8"/>
      <c r="BX2668" s="8"/>
      <c r="BY2668" s="8"/>
      <c r="BZ2668" s="8"/>
      <c r="CA2668" s="8"/>
      <c r="CB2668" s="8"/>
      <c r="CC2668" s="8"/>
      <c r="CD2668" s="8"/>
      <c r="CE2668" s="8"/>
      <c r="CF2668" s="8"/>
      <c r="CG2668" s="8"/>
      <c r="CH2668" s="8"/>
      <c r="CI2668" s="8"/>
      <c r="CJ2668" s="8"/>
      <c r="CK2668" s="8"/>
      <c r="CL2668" s="8"/>
      <c r="CM2668" s="8"/>
      <c r="CN2668" s="8"/>
      <c r="CO2668" s="8"/>
      <c r="CP2668" s="8"/>
    </row>
    <row r="2669" spans="1:94" x14ac:dyDescent="0.2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  <c r="AA2669" s="8"/>
      <c r="AB2669" s="8"/>
      <c r="AC2669" s="8"/>
      <c r="AD2669" s="8"/>
      <c r="AE2669" s="8"/>
      <c r="AF2669" s="8"/>
      <c r="AG2669" s="8"/>
      <c r="AH2669" s="8"/>
      <c r="AI2669" s="8"/>
      <c r="AJ2669" s="8"/>
      <c r="AK2669" s="8"/>
      <c r="AL2669" s="8"/>
      <c r="AM2669" s="8"/>
      <c r="AN2669" s="8"/>
      <c r="AO2669" s="8"/>
      <c r="AP2669" s="8"/>
      <c r="AQ2669" s="8"/>
      <c r="AR2669" s="8"/>
      <c r="AS2669" s="8"/>
      <c r="AT2669" s="8"/>
      <c r="AU2669" s="8"/>
      <c r="AV2669" s="8"/>
      <c r="AW2669" s="8"/>
      <c r="AX2669" s="8"/>
      <c r="AY2669" s="8"/>
      <c r="AZ2669" s="8"/>
      <c r="BA2669" s="8"/>
      <c r="BB2669" s="8"/>
      <c r="BC2669" s="8"/>
      <c r="BD2669" s="8"/>
      <c r="BE2669" s="8"/>
      <c r="BF2669" s="8"/>
      <c r="BG2669" s="8"/>
      <c r="BH2669" s="8"/>
      <c r="BI2669" s="8"/>
      <c r="BJ2669" s="8"/>
      <c r="BK2669" s="8"/>
      <c r="BL2669" s="8"/>
      <c r="BM2669" s="8"/>
      <c r="BN2669" s="8"/>
      <c r="BO2669" s="8"/>
      <c r="BP2669" s="8"/>
      <c r="BQ2669" s="8"/>
      <c r="BR2669" s="8"/>
      <c r="BS2669" s="8"/>
      <c r="BT2669" s="8"/>
      <c r="BU2669" s="8"/>
      <c r="BV2669" s="8"/>
      <c r="BW2669" s="8"/>
      <c r="BX2669" s="8"/>
      <c r="BY2669" s="8"/>
      <c r="BZ2669" s="8"/>
      <c r="CA2669" s="8"/>
      <c r="CB2669" s="8"/>
      <c r="CC2669" s="8"/>
      <c r="CD2669" s="8"/>
      <c r="CE2669" s="8"/>
      <c r="CF2669" s="8"/>
      <c r="CG2669" s="8"/>
      <c r="CH2669" s="8"/>
      <c r="CI2669" s="8"/>
      <c r="CJ2669" s="8"/>
      <c r="CK2669" s="8"/>
      <c r="CL2669" s="8"/>
      <c r="CM2669" s="8"/>
      <c r="CN2669" s="8"/>
      <c r="CO2669" s="8"/>
      <c r="CP2669" s="8"/>
    </row>
    <row r="2670" spans="1:94" x14ac:dyDescent="0.2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  <c r="AA2670" s="8"/>
      <c r="AB2670" s="8"/>
      <c r="AC2670" s="8"/>
      <c r="AD2670" s="8"/>
      <c r="AE2670" s="8"/>
      <c r="AF2670" s="8"/>
      <c r="AG2670" s="8"/>
      <c r="AH2670" s="8"/>
      <c r="AI2670" s="8"/>
      <c r="AJ2670" s="8"/>
      <c r="AK2670" s="8"/>
      <c r="AL2670" s="8"/>
      <c r="AM2670" s="8"/>
      <c r="AN2670" s="8"/>
      <c r="AO2670" s="8"/>
      <c r="AP2670" s="8"/>
      <c r="AQ2670" s="8"/>
      <c r="AR2670" s="8"/>
      <c r="AS2670" s="8"/>
      <c r="AT2670" s="8"/>
      <c r="AU2670" s="8"/>
      <c r="AV2670" s="8"/>
      <c r="AW2670" s="8"/>
      <c r="AX2670" s="8"/>
      <c r="AY2670" s="8"/>
      <c r="AZ2670" s="8"/>
      <c r="BA2670" s="8"/>
      <c r="BB2670" s="8"/>
      <c r="BC2670" s="8"/>
      <c r="BD2670" s="8"/>
      <c r="BE2670" s="8"/>
      <c r="BF2670" s="8"/>
      <c r="BG2670" s="8"/>
      <c r="BH2670" s="8"/>
      <c r="BI2670" s="8"/>
      <c r="BJ2670" s="8"/>
      <c r="BK2670" s="8"/>
      <c r="BL2670" s="8"/>
      <c r="BM2670" s="8"/>
      <c r="BN2670" s="8"/>
      <c r="BO2670" s="8"/>
      <c r="BP2670" s="8"/>
      <c r="BQ2670" s="8"/>
      <c r="BR2670" s="8"/>
      <c r="BS2670" s="8"/>
      <c r="BT2670" s="8"/>
      <c r="BU2670" s="8"/>
      <c r="BV2670" s="8"/>
      <c r="BW2670" s="8"/>
      <c r="BX2670" s="8"/>
      <c r="BY2670" s="8"/>
      <c r="BZ2670" s="8"/>
      <c r="CA2670" s="8"/>
      <c r="CB2670" s="8"/>
      <c r="CC2670" s="8"/>
      <c r="CD2670" s="8"/>
      <c r="CE2670" s="8"/>
      <c r="CF2670" s="8"/>
      <c r="CG2670" s="8"/>
      <c r="CH2670" s="8"/>
      <c r="CI2670" s="8"/>
      <c r="CJ2670" s="8"/>
      <c r="CK2670" s="8"/>
      <c r="CL2670" s="8"/>
      <c r="CM2670" s="8"/>
      <c r="CN2670" s="8"/>
      <c r="CO2670" s="8"/>
      <c r="CP2670" s="8"/>
    </row>
    <row r="2671" spans="1:94" x14ac:dyDescent="0.2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  <c r="AA2671" s="8"/>
      <c r="AB2671" s="8"/>
      <c r="AC2671" s="8"/>
      <c r="AD2671" s="8"/>
      <c r="AE2671" s="8"/>
      <c r="AF2671" s="8"/>
      <c r="AG2671" s="8"/>
      <c r="AH2671" s="8"/>
      <c r="AI2671" s="8"/>
      <c r="AJ2671" s="8"/>
      <c r="AK2671" s="8"/>
      <c r="AL2671" s="8"/>
      <c r="AM2671" s="8"/>
      <c r="AN2671" s="8"/>
      <c r="AO2671" s="8"/>
      <c r="AP2671" s="8"/>
      <c r="AQ2671" s="8"/>
      <c r="AR2671" s="8"/>
      <c r="AS2671" s="8"/>
      <c r="AT2671" s="8"/>
      <c r="AU2671" s="8"/>
      <c r="AV2671" s="8"/>
      <c r="AW2671" s="8"/>
      <c r="AX2671" s="8"/>
      <c r="AY2671" s="8"/>
      <c r="AZ2671" s="8"/>
      <c r="BA2671" s="8"/>
      <c r="BB2671" s="8"/>
      <c r="BC2671" s="8"/>
      <c r="BD2671" s="8"/>
      <c r="BE2671" s="8"/>
      <c r="BF2671" s="8"/>
      <c r="BG2671" s="8"/>
      <c r="BH2671" s="8"/>
      <c r="BI2671" s="8"/>
      <c r="BJ2671" s="8"/>
      <c r="BK2671" s="8"/>
      <c r="BL2671" s="8"/>
      <c r="BM2671" s="8"/>
      <c r="BN2671" s="8"/>
      <c r="BO2671" s="8"/>
      <c r="BP2671" s="8"/>
      <c r="BQ2671" s="8"/>
      <c r="BR2671" s="8"/>
      <c r="BS2671" s="8"/>
      <c r="BT2671" s="8"/>
      <c r="BU2671" s="8"/>
      <c r="BV2671" s="8"/>
      <c r="BW2671" s="8"/>
      <c r="BX2671" s="8"/>
      <c r="BY2671" s="8"/>
      <c r="BZ2671" s="8"/>
      <c r="CA2671" s="8"/>
      <c r="CB2671" s="8"/>
      <c r="CC2671" s="8"/>
      <c r="CD2671" s="8"/>
      <c r="CE2671" s="8"/>
      <c r="CF2671" s="8"/>
      <c r="CG2671" s="8"/>
      <c r="CH2671" s="8"/>
      <c r="CI2671" s="8"/>
      <c r="CJ2671" s="8"/>
      <c r="CK2671" s="8"/>
      <c r="CL2671" s="8"/>
      <c r="CM2671" s="8"/>
      <c r="CN2671" s="8"/>
      <c r="CO2671" s="8"/>
      <c r="CP2671" s="8"/>
    </row>
    <row r="2672" spans="1:94" x14ac:dyDescent="0.2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  <c r="AD2672" s="8"/>
      <c r="AE2672" s="8"/>
      <c r="AF2672" s="8"/>
      <c r="AG2672" s="8"/>
      <c r="AH2672" s="8"/>
      <c r="AI2672" s="8"/>
      <c r="AJ2672" s="8"/>
      <c r="AK2672" s="8"/>
      <c r="AL2672" s="8"/>
      <c r="AM2672" s="8"/>
      <c r="AN2672" s="8"/>
      <c r="AO2672" s="8"/>
      <c r="AP2672" s="8"/>
      <c r="AQ2672" s="8"/>
      <c r="AR2672" s="8"/>
      <c r="AS2672" s="8"/>
      <c r="AT2672" s="8"/>
      <c r="AU2672" s="8"/>
      <c r="AV2672" s="8"/>
      <c r="AW2672" s="8"/>
      <c r="AX2672" s="8"/>
      <c r="AY2672" s="8"/>
      <c r="AZ2672" s="8"/>
      <c r="BA2672" s="8"/>
      <c r="BB2672" s="8"/>
      <c r="BC2672" s="8"/>
      <c r="BD2672" s="8"/>
      <c r="BE2672" s="8"/>
      <c r="BF2672" s="8"/>
      <c r="BG2672" s="8"/>
      <c r="BH2672" s="8"/>
      <c r="BI2672" s="8"/>
      <c r="BJ2672" s="8"/>
      <c r="BK2672" s="8"/>
      <c r="BL2672" s="8"/>
      <c r="BM2672" s="8"/>
      <c r="BN2672" s="8"/>
      <c r="BO2672" s="8"/>
      <c r="BP2672" s="8"/>
      <c r="BQ2672" s="8"/>
      <c r="BR2672" s="8"/>
      <c r="BS2672" s="8"/>
      <c r="BT2672" s="8"/>
      <c r="BU2672" s="8"/>
      <c r="BV2672" s="8"/>
      <c r="BW2672" s="8"/>
      <c r="BX2672" s="8"/>
      <c r="BY2672" s="8"/>
      <c r="BZ2672" s="8"/>
      <c r="CA2672" s="8"/>
      <c r="CB2672" s="8"/>
      <c r="CC2672" s="8"/>
      <c r="CD2672" s="8"/>
      <c r="CE2672" s="8"/>
      <c r="CF2672" s="8"/>
      <c r="CG2672" s="8"/>
      <c r="CH2672" s="8"/>
      <c r="CI2672" s="8"/>
      <c r="CJ2672" s="8"/>
      <c r="CK2672" s="8"/>
      <c r="CL2672" s="8"/>
      <c r="CM2672" s="8"/>
      <c r="CN2672" s="8"/>
      <c r="CO2672" s="8"/>
      <c r="CP2672" s="8"/>
    </row>
    <row r="2673" spans="1:94" x14ac:dyDescent="0.2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  <c r="AD2673" s="8"/>
      <c r="AE2673" s="8"/>
      <c r="AF2673" s="8"/>
      <c r="AG2673" s="8"/>
      <c r="AH2673" s="8"/>
      <c r="AI2673" s="8"/>
      <c r="AJ2673" s="8"/>
      <c r="AK2673" s="8"/>
      <c r="AL2673" s="8"/>
      <c r="AM2673" s="8"/>
      <c r="AN2673" s="8"/>
      <c r="AO2673" s="8"/>
      <c r="AP2673" s="8"/>
      <c r="AQ2673" s="8"/>
      <c r="AR2673" s="8"/>
      <c r="AS2673" s="8"/>
      <c r="AT2673" s="8"/>
      <c r="AU2673" s="8"/>
      <c r="AV2673" s="8"/>
      <c r="AW2673" s="8"/>
      <c r="AX2673" s="8"/>
      <c r="AY2673" s="8"/>
      <c r="AZ2673" s="8"/>
      <c r="BA2673" s="8"/>
      <c r="BB2673" s="8"/>
      <c r="BC2673" s="8"/>
      <c r="BD2673" s="8"/>
      <c r="BE2673" s="8"/>
      <c r="BF2673" s="8"/>
      <c r="BG2673" s="8"/>
      <c r="BH2673" s="8"/>
      <c r="BI2673" s="8"/>
      <c r="BJ2673" s="8"/>
      <c r="BK2673" s="8"/>
      <c r="BL2673" s="8"/>
      <c r="BM2673" s="8"/>
      <c r="BN2673" s="8"/>
      <c r="BO2673" s="8"/>
      <c r="BP2673" s="8"/>
      <c r="BQ2673" s="8"/>
      <c r="BR2673" s="8"/>
      <c r="BS2673" s="8"/>
      <c r="BT2673" s="8"/>
      <c r="BU2673" s="8"/>
      <c r="BV2673" s="8"/>
      <c r="BW2673" s="8"/>
      <c r="BX2673" s="8"/>
      <c r="BY2673" s="8"/>
      <c r="BZ2673" s="8"/>
      <c r="CA2673" s="8"/>
      <c r="CB2673" s="8"/>
      <c r="CC2673" s="8"/>
      <c r="CD2673" s="8"/>
      <c r="CE2673" s="8"/>
      <c r="CF2673" s="8"/>
      <c r="CG2673" s="8"/>
      <c r="CH2673" s="8"/>
      <c r="CI2673" s="8"/>
      <c r="CJ2673" s="8"/>
      <c r="CK2673" s="8"/>
      <c r="CL2673" s="8"/>
      <c r="CM2673" s="8"/>
      <c r="CN2673" s="8"/>
      <c r="CO2673" s="8"/>
      <c r="CP2673" s="8"/>
    </row>
    <row r="2674" spans="1:94" x14ac:dyDescent="0.2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  <c r="AA2674" s="8"/>
      <c r="AB2674" s="8"/>
      <c r="AC2674" s="8"/>
      <c r="AD2674" s="8"/>
      <c r="AE2674" s="8"/>
      <c r="AF2674" s="8"/>
      <c r="AG2674" s="8"/>
      <c r="AH2674" s="8"/>
      <c r="AI2674" s="8"/>
      <c r="AJ2674" s="8"/>
      <c r="AK2674" s="8"/>
      <c r="AL2674" s="8"/>
      <c r="AM2674" s="8"/>
      <c r="AN2674" s="8"/>
      <c r="AO2674" s="8"/>
      <c r="AP2674" s="8"/>
      <c r="AQ2674" s="8"/>
      <c r="AR2674" s="8"/>
      <c r="AS2674" s="8"/>
      <c r="AT2674" s="8"/>
      <c r="AU2674" s="8"/>
      <c r="AV2674" s="8"/>
      <c r="AW2674" s="8"/>
      <c r="AX2674" s="8"/>
      <c r="AY2674" s="8"/>
      <c r="AZ2674" s="8"/>
      <c r="BA2674" s="8"/>
      <c r="BB2674" s="8"/>
      <c r="BC2674" s="8"/>
      <c r="BD2674" s="8"/>
      <c r="BE2674" s="8"/>
      <c r="BF2674" s="8"/>
      <c r="BG2674" s="8"/>
      <c r="BH2674" s="8"/>
      <c r="BI2674" s="8"/>
      <c r="BJ2674" s="8"/>
      <c r="BK2674" s="8"/>
      <c r="BL2674" s="8"/>
      <c r="BM2674" s="8"/>
      <c r="BN2674" s="8"/>
      <c r="BO2674" s="8"/>
      <c r="BP2674" s="8"/>
      <c r="BQ2674" s="8"/>
      <c r="BR2674" s="8"/>
      <c r="BS2674" s="8"/>
      <c r="BT2674" s="8"/>
      <c r="BU2674" s="8"/>
      <c r="BV2674" s="8"/>
      <c r="BW2674" s="8"/>
      <c r="BX2674" s="8"/>
      <c r="BY2674" s="8"/>
      <c r="BZ2674" s="8"/>
      <c r="CA2674" s="8"/>
      <c r="CB2674" s="8"/>
      <c r="CC2674" s="8"/>
      <c r="CD2674" s="8"/>
      <c r="CE2674" s="8"/>
      <c r="CF2674" s="8"/>
      <c r="CG2674" s="8"/>
      <c r="CH2674" s="8"/>
      <c r="CI2674" s="8"/>
      <c r="CJ2674" s="8"/>
      <c r="CK2674" s="8"/>
      <c r="CL2674" s="8"/>
      <c r="CM2674" s="8"/>
      <c r="CN2674" s="8"/>
      <c r="CO2674" s="8"/>
      <c r="CP2674" s="8"/>
    </row>
    <row r="2675" spans="1:94" x14ac:dyDescent="0.2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  <c r="AA2675" s="8"/>
      <c r="AB2675" s="8"/>
      <c r="AC2675" s="8"/>
      <c r="AD2675" s="8"/>
      <c r="AE2675" s="8"/>
      <c r="AF2675" s="8"/>
      <c r="AG2675" s="8"/>
      <c r="AH2675" s="8"/>
      <c r="AI2675" s="8"/>
      <c r="AJ2675" s="8"/>
      <c r="AK2675" s="8"/>
      <c r="AL2675" s="8"/>
      <c r="AM2675" s="8"/>
      <c r="AN2675" s="8"/>
      <c r="AO2675" s="8"/>
      <c r="AP2675" s="8"/>
      <c r="AQ2675" s="8"/>
      <c r="AR2675" s="8"/>
      <c r="AS2675" s="8"/>
      <c r="AT2675" s="8"/>
      <c r="AU2675" s="8"/>
      <c r="AV2675" s="8"/>
      <c r="AW2675" s="8"/>
      <c r="AX2675" s="8"/>
      <c r="AY2675" s="8"/>
      <c r="AZ2675" s="8"/>
      <c r="BA2675" s="8"/>
      <c r="BB2675" s="8"/>
      <c r="BC2675" s="8"/>
      <c r="BD2675" s="8"/>
      <c r="BE2675" s="8"/>
      <c r="BF2675" s="8"/>
      <c r="BG2675" s="8"/>
      <c r="BH2675" s="8"/>
      <c r="BI2675" s="8"/>
      <c r="BJ2675" s="8"/>
      <c r="BK2675" s="8"/>
      <c r="BL2675" s="8"/>
      <c r="BM2675" s="8"/>
      <c r="BN2675" s="8"/>
      <c r="BO2675" s="8"/>
      <c r="BP2675" s="8"/>
      <c r="BQ2675" s="8"/>
      <c r="BR2675" s="8"/>
      <c r="BS2675" s="8"/>
      <c r="BT2675" s="8"/>
      <c r="BU2675" s="8"/>
      <c r="BV2675" s="8"/>
      <c r="BW2675" s="8"/>
      <c r="BX2675" s="8"/>
      <c r="BY2675" s="8"/>
      <c r="BZ2675" s="8"/>
      <c r="CA2675" s="8"/>
      <c r="CB2675" s="8"/>
      <c r="CC2675" s="8"/>
      <c r="CD2675" s="8"/>
      <c r="CE2675" s="8"/>
      <c r="CF2675" s="8"/>
      <c r="CG2675" s="8"/>
      <c r="CH2675" s="8"/>
      <c r="CI2675" s="8"/>
      <c r="CJ2675" s="8"/>
      <c r="CK2675" s="8"/>
      <c r="CL2675" s="8"/>
      <c r="CM2675" s="8"/>
      <c r="CN2675" s="8"/>
      <c r="CO2675" s="8"/>
      <c r="CP2675" s="8"/>
    </row>
    <row r="2676" spans="1:94" x14ac:dyDescent="0.2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  <c r="AA2676" s="8"/>
      <c r="AB2676" s="8"/>
      <c r="AC2676" s="8"/>
      <c r="AD2676" s="8"/>
      <c r="AE2676" s="8"/>
      <c r="AF2676" s="8"/>
      <c r="AG2676" s="8"/>
      <c r="AH2676" s="8"/>
      <c r="AI2676" s="8"/>
      <c r="AJ2676" s="8"/>
      <c r="AK2676" s="8"/>
      <c r="AL2676" s="8"/>
      <c r="AM2676" s="8"/>
      <c r="AN2676" s="8"/>
      <c r="AO2676" s="8"/>
      <c r="AP2676" s="8"/>
      <c r="AQ2676" s="8"/>
      <c r="AR2676" s="8"/>
      <c r="AS2676" s="8"/>
      <c r="AT2676" s="8"/>
      <c r="AU2676" s="8"/>
      <c r="AV2676" s="8"/>
      <c r="AW2676" s="8"/>
      <c r="AX2676" s="8"/>
      <c r="AY2676" s="8"/>
      <c r="AZ2676" s="8"/>
      <c r="BA2676" s="8"/>
      <c r="BB2676" s="8"/>
      <c r="BC2676" s="8"/>
      <c r="BD2676" s="8"/>
      <c r="BE2676" s="8"/>
      <c r="BF2676" s="8"/>
      <c r="BG2676" s="8"/>
      <c r="BH2676" s="8"/>
      <c r="BI2676" s="8"/>
      <c r="BJ2676" s="8"/>
      <c r="BK2676" s="8"/>
      <c r="BL2676" s="8"/>
      <c r="BM2676" s="8"/>
      <c r="BN2676" s="8"/>
      <c r="BO2676" s="8"/>
      <c r="BP2676" s="8"/>
      <c r="BQ2676" s="8"/>
      <c r="BR2676" s="8"/>
      <c r="BS2676" s="8"/>
      <c r="BT2676" s="8"/>
      <c r="BU2676" s="8"/>
      <c r="BV2676" s="8"/>
      <c r="BW2676" s="8"/>
      <c r="BX2676" s="8"/>
      <c r="BY2676" s="8"/>
      <c r="BZ2676" s="8"/>
      <c r="CA2676" s="8"/>
      <c r="CB2676" s="8"/>
      <c r="CC2676" s="8"/>
      <c r="CD2676" s="8"/>
      <c r="CE2676" s="8"/>
      <c r="CF2676" s="8"/>
      <c r="CG2676" s="8"/>
      <c r="CH2676" s="8"/>
      <c r="CI2676" s="8"/>
      <c r="CJ2676" s="8"/>
      <c r="CK2676" s="8"/>
      <c r="CL2676" s="8"/>
      <c r="CM2676" s="8"/>
      <c r="CN2676" s="8"/>
      <c r="CO2676" s="8"/>
      <c r="CP2676" s="8"/>
    </row>
    <row r="2677" spans="1:94" x14ac:dyDescent="0.2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  <c r="AA2677" s="8"/>
      <c r="AB2677" s="8"/>
      <c r="AC2677" s="8"/>
      <c r="AD2677" s="8"/>
      <c r="AE2677" s="8"/>
      <c r="AF2677" s="8"/>
      <c r="AG2677" s="8"/>
      <c r="AH2677" s="8"/>
      <c r="AI2677" s="8"/>
      <c r="AJ2677" s="8"/>
      <c r="AK2677" s="8"/>
      <c r="AL2677" s="8"/>
      <c r="AM2677" s="8"/>
      <c r="AN2677" s="8"/>
      <c r="AO2677" s="8"/>
      <c r="AP2677" s="8"/>
      <c r="AQ2677" s="8"/>
      <c r="AR2677" s="8"/>
      <c r="AS2677" s="8"/>
      <c r="AT2677" s="8"/>
      <c r="AU2677" s="8"/>
      <c r="AV2677" s="8"/>
      <c r="AW2677" s="8"/>
      <c r="AX2677" s="8"/>
      <c r="AY2677" s="8"/>
      <c r="AZ2677" s="8"/>
      <c r="BA2677" s="8"/>
      <c r="BB2677" s="8"/>
      <c r="BC2677" s="8"/>
      <c r="BD2677" s="8"/>
      <c r="BE2677" s="8"/>
      <c r="BF2677" s="8"/>
      <c r="BG2677" s="8"/>
      <c r="BH2677" s="8"/>
      <c r="BI2677" s="8"/>
      <c r="BJ2677" s="8"/>
      <c r="BK2677" s="8"/>
      <c r="BL2677" s="8"/>
      <c r="BM2677" s="8"/>
      <c r="BN2677" s="8"/>
      <c r="BO2677" s="8"/>
      <c r="BP2677" s="8"/>
      <c r="BQ2677" s="8"/>
      <c r="BR2677" s="8"/>
      <c r="BS2677" s="8"/>
      <c r="BT2677" s="8"/>
      <c r="BU2677" s="8"/>
      <c r="BV2677" s="8"/>
      <c r="BW2677" s="8"/>
      <c r="BX2677" s="8"/>
      <c r="BY2677" s="8"/>
      <c r="BZ2677" s="8"/>
      <c r="CA2677" s="8"/>
      <c r="CB2677" s="8"/>
      <c r="CC2677" s="8"/>
      <c r="CD2677" s="8"/>
      <c r="CE2677" s="8"/>
      <c r="CF2677" s="8"/>
      <c r="CG2677" s="8"/>
      <c r="CH2677" s="8"/>
      <c r="CI2677" s="8"/>
      <c r="CJ2677" s="8"/>
      <c r="CK2677" s="8"/>
      <c r="CL2677" s="8"/>
      <c r="CM2677" s="8"/>
      <c r="CN2677" s="8"/>
      <c r="CO2677" s="8"/>
      <c r="CP2677" s="8"/>
    </row>
    <row r="2678" spans="1:94" x14ac:dyDescent="0.2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  <c r="AA2678" s="8"/>
      <c r="AB2678" s="8"/>
      <c r="AC2678" s="8"/>
      <c r="AD2678" s="8"/>
      <c r="AE2678" s="8"/>
      <c r="AF2678" s="8"/>
      <c r="AG2678" s="8"/>
      <c r="AH2678" s="8"/>
      <c r="AI2678" s="8"/>
      <c r="AJ2678" s="8"/>
      <c r="AK2678" s="8"/>
      <c r="AL2678" s="8"/>
      <c r="AM2678" s="8"/>
      <c r="AN2678" s="8"/>
      <c r="AO2678" s="8"/>
      <c r="AP2678" s="8"/>
      <c r="AQ2678" s="8"/>
      <c r="AR2678" s="8"/>
      <c r="AS2678" s="8"/>
      <c r="AT2678" s="8"/>
      <c r="AU2678" s="8"/>
      <c r="AV2678" s="8"/>
      <c r="AW2678" s="8"/>
      <c r="AX2678" s="8"/>
      <c r="AY2678" s="8"/>
      <c r="AZ2678" s="8"/>
      <c r="BA2678" s="8"/>
      <c r="BB2678" s="8"/>
      <c r="BC2678" s="8"/>
      <c r="BD2678" s="8"/>
      <c r="BE2678" s="8"/>
      <c r="BF2678" s="8"/>
      <c r="BG2678" s="8"/>
      <c r="BH2678" s="8"/>
      <c r="BI2678" s="8"/>
      <c r="BJ2678" s="8"/>
      <c r="BK2678" s="8"/>
      <c r="BL2678" s="8"/>
      <c r="BM2678" s="8"/>
      <c r="BN2678" s="8"/>
      <c r="BO2678" s="8"/>
      <c r="BP2678" s="8"/>
      <c r="BQ2678" s="8"/>
      <c r="BR2678" s="8"/>
      <c r="BS2678" s="8"/>
      <c r="BT2678" s="8"/>
      <c r="BU2678" s="8"/>
      <c r="BV2678" s="8"/>
      <c r="BW2678" s="8"/>
      <c r="BX2678" s="8"/>
      <c r="BY2678" s="8"/>
      <c r="BZ2678" s="8"/>
      <c r="CA2678" s="8"/>
      <c r="CB2678" s="8"/>
      <c r="CC2678" s="8"/>
      <c r="CD2678" s="8"/>
      <c r="CE2678" s="8"/>
      <c r="CF2678" s="8"/>
      <c r="CG2678" s="8"/>
      <c r="CH2678" s="8"/>
      <c r="CI2678" s="8"/>
      <c r="CJ2678" s="8"/>
      <c r="CK2678" s="8"/>
      <c r="CL2678" s="8"/>
      <c r="CM2678" s="8"/>
      <c r="CN2678" s="8"/>
      <c r="CO2678" s="8"/>
      <c r="CP2678" s="8"/>
    </row>
    <row r="2679" spans="1:94" x14ac:dyDescent="0.2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  <c r="AA2679" s="8"/>
      <c r="AB2679" s="8"/>
      <c r="AC2679" s="8"/>
      <c r="AD2679" s="8"/>
      <c r="AE2679" s="8"/>
      <c r="AF2679" s="8"/>
      <c r="AG2679" s="8"/>
      <c r="AH2679" s="8"/>
      <c r="AI2679" s="8"/>
      <c r="AJ2679" s="8"/>
      <c r="AK2679" s="8"/>
      <c r="AL2679" s="8"/>
      <c r="AM2679" s="8"/>
      <c r="AN2679" s="8"/>
      <c r="AO2679" s="8"/>
      <c r="AP2679" s="8"/>
      <c r="AQ2679" s="8"/>
      <c r="AR2679" s="8"/>
      <c r="AS2679" s="8"/>
      <c r="AT2679" s="8"/>
      <c r="AU2679" s="8"/>
      <c r="AV2679" s="8"/>
      <c r="AW2679" s="8"/>
      <c r="AX2679" s="8"/>
      <c r="AY2679" s="8"/>
      <c r="AZ2679" s="8"/>
      <c r="BA2679" s="8"/>
      <c r="BB2679" s="8"/>
      <c r="BC2679" s="8"/>
      <c r="BD2679" s="8"/>
      <c r="BE2679" s="8"/>
      <c r="BF2679" s="8"/>
      <c r="BG2679" s="8"/>
      <c r="BH2679" s="8"/>
      <c r="BI2679" s="8"/>
      <c r="BJ2679" s="8"/>
      <c r="BK2679" s="8"/>
      <c r="BL2679" s="8"/>
      <c r="BM2679" s="8"/>
      <c r="BN2679" s="8"/>
      <c r="BO2679" s="8"/>
      <c r="BP2679" s="8"/>
      <c r="BQ2679" s="8"/>
      <c r="BR2679" s="8"/>
      <c r="BS2679" s="8"/>
      <c r="BT2679" s="8"/>
      <c r="BU2679" s="8"/>
      <c r="BV2679" s="8"/>
      <c r="BW2679" s="8"/>
      <c r="BX2679" s="8"/>
      <c r="BY2679" s="8"/>
      <c r="BZ2679" s="8"/>
      <c r="CA2679" s="8"/>
      <c r="CB2679" s="8"/>
      <c r="CC2679" s="8"/>
      <c r="CD2679" s="8"/>
      <c r="CE2679" s="8"/>
      <c r="CF2679" s="8"/>
      <c r="CG2679" s="8"/>
      <c r="CH2679" s="8"/>
      <c r="CI2679" s="8"/>
      <c r="CJ2679" s="8"/>
      <c r="CK2679" s="8"/>
      <c r="CL2679" s="8"/>
      <c r="CM2679" s="8"/>
      <c r="CN2679" s="8"/>
      <c r="CO2679" s="8"/>
      <c r="CP2679" s="8"/>
    </row>
    <row r="2680" spans="1:94" x14ac:dyDescent="0.2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  <c r="AA2680" s="8"/>
      <c r="AB2680" s="8"/>
      <c r="AC2680" s="8"/>
      <c r="AD2680" s="8"/>
      <c r="AE2680" s="8"/>
      <c r="AF2680" s="8"/>
      <c r="AG2680" s="8"/>
      <c r="AH2680" s="8"/>
      <c r="AI2680" s="8"/>
      <c r="AJ2680" s="8"/>
      <c r="AK2680" s="8"/>
      <c r="AL2680" s="8"/>
      <c r="AM2680" s="8"/>
      <c r="AN2680" s="8"/>
      <c r="AO2680" s="8"/>
      <c r="AP2680" s="8"/>
      <c r="AQ2680" s="8"/>
      <c r="AR2680" s="8"/>
      <c r="AS2680" s="8"/>
      <c r="AT2680" s="8"/>
      <c r="AU2680" s="8"/>
      <c r="AV2680" s="8"/>
      <c r="AW2680" s="8"/>
      <c r="AX2680" s="8"/>
      <c r="AY2680" s="8"/>
      <c r="AZ2680" s="8"/>
      <c r="BA2680" s="8"/>
      <c r="BB2680" s="8"/>
      <c r="BC2680" s="8"/>
      <c r="BD2680" s="8"/>
      <c r="BE2680" s="8"/>
      <c r="BF2680" s="8"/>
      <c r="BG2680" s="8"/>
      <c r="BH2680" s="8"/>
      <c r="BI2680" s="8"/>
      <c r="BJ2680" s="8"/>
      <c r="BK2680" s="8"/>
      <c r="BL2680" s="8"/>
      <c r="BM2680" s="8"/>
      <c r="BN2680" s="8"/>
      <c r="BO2680" s="8"/>
      <c r="BP2680" s="8"/>
      <c r="BQ2680" s="8"/>
      <c r="BR2680" s="8"/>
      <c r="BS2680" s="8"/>
      <c r="BT2680" s="8"/>
      <c r="BU2680" s="8"/>
      <c r="BV2680" s="8"/>
      <c r="BW2680" s="8"/>
      <c r="BX2680" s="8"/>
      <c r="BY2680" s="8"/>
      <c r="BZ2680" s="8"/>
      <c r="CA2680" s="8"/>
      <c r="CB2680" s="8"/>
      <c r="CC2680" s="8"/>
      <c r="CD2680" s="8"/>
      <c r="CE2680" s="8"/>
      <c r="CF2680" s="8"/>
      <c r="CG2680" s="8"/>
      <c r="CH2680" s="8"/>
      <c r="CI2680" s="8"/>
      <c r="CJ2680" s="8"/>
      <c r="CK2680" s="8"/>
      <c r="CL2680" s="8"/>
      <c r="CM2680" s="8"/>
      <c r="CN2680" s="8"/>
      <c r="CO2680" s="8"/>
      <c r="CP2680" s="8"/>
    </row>
    <row r="2681" spans="1:94" x14ac:dyDescent="0.2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  <c r="AA2681" s="8"/>
      <c r="AB2681" s="8"/>
      <c r="AC2681" s="8"/>
      <c r="AD2681" s="8"/>
      <c r="AE2681" s="8"/>
      <c r="AF2681" s="8"/>
      <c r="AG2681" s="8"/>
      <c r="AH2681" s="8"/>
      <c r="AI2681" s="8"/>
      <c r="AJ2681" s="8"/>
      <c r="AK2681" s="8"/>
      <c r="AL2681" s="8"/>
      <c r="AM2681" s="8"/>
      <c r="AN2681" s="8"/>
      <c r="AO2681" s="8"/>
      <c r="AP2681" s="8"/>
      <c r="AQ2681" s="8"/>
      <c r="AR2681" s="8"/>
      <c r="AS2681" s="8"/>
      <c r="AT2681" s="8"/>
      <c r="AU2681" s="8"/>
      <c r="AV2681" s="8"/>
      <c r="AW2681" s="8"/>
      <c r="AX2681" s="8"/>
      <c r="AY2681" s="8"/>
      <c r="AZ2681" s="8"/>
      <c r="BA2681" s="8"/>
      <c r="BB2681" s="8"/>
      <c r="BC2681" s="8"/>
      <c r="BD2681" s="8"/>
      <c r="BE2681" s="8"/>
      <c r="BF2681" s="8"/>
      <c r="BG2681" s="8"/>
      <c r="BH2681" s="8"/>
      <c r="BI2681" s="8"/>
      <c r="BJ2681" s="8"/>
      <c r="BK2681" s="8"/>
      <c r="BL2681" s="8"/>
      <c r="BM2681" s="8"/>
      <c r="BN2681" s="8"/>
      <c r="BO2681" s="8"/>
      <c r="BP2681" s="8"/>
      <c r="BQ2681" s="8"/>
      <c r="BR2681" s="8"/>
      <c r="BS2681" s="8"/>
      <c r="BT2681" s="8"/>
      <c r="BU2681" s="8"/>
      <c r="BV2681" s="8"/>
      <c r="BW2681" s="8"/>
      <c r="BX2681" s="8"/>
      <c r="BY2681" s="8"/>
      <c r="BZ2681" s="8"/>
      <c r="CA2681" s="8"/>
      <c r="CB2681" s="8"/>
      <c r="CC2681" s="8"/>
      <c r="CD2681" s="8"/>
      <c r="CE2681" s="8"/>
      <c r="CF2681" s="8"/>
      <c r="CG2681" s="8"/>
      <c r="CH2681" s="8"/>
      <c r="CI2681" s="8"/>
      <c r="CJ2681" s="8"/>
      <c r="CK2681" s="8"/>
      <c r="CL2681" s="8"/>
      <c r="CM2681" s="8"/>
      <c r="CN2681" s="8"/>
      <c r="CO2681" s="8"/>
      <c r="CP2681" s="8"/>
    </row>
    <row r="2682" spans="1:94" x14ac:dyDescent="0.2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  <c r="AA2682" s="8"/>
      <c r="AB2682" s="8"/>
      <c r="AC2682" s="8"/>
      <c r="AD2682" s="8"/>
      <c r="AE2682" s="8"/>
      <c r="AF2682" s="8"/>
      <c r="AG2682" s="8"/>
      <c r="AH2682" s="8"/>
      <c r="AI2682" s="8"/>
      <c r="AJ2682" s="8"/>
      <c r="AK2682" s="8"/>
      <c r="AL2682" s="8"/>
      <c r="AM2682" s="8"/>
      <c r="AN2682" s="8"/>
      <c r="AO2682" s="8"/>
      <c r="AP2682" s="8"/>
      <c r="AQ2682" s="8"/>
      <c r="AR2682" s="8"/>
      <c r="AS2682" s="8"/>
      <c r="AT2682" s="8"/>
      <c r="AU2682" s="8"/>
      <c r="AV2682" s="8"/>
      <c r="AW2682" s="8"/>
      <c r="AX2682" s="8"/>
      <c r="AY2682" s="8"/>
      <c r="AZ2682" s="8"/>
      <c r="BA2682" s="8"/>
      <c r="BB2682" s="8"/>
      <c r="BC2682" s="8"/>
      <c r="BD2682" s="8"/>
      <c r="BE2682" s="8"/>
      <c r="BF2682" s="8"/>
      <c r="BG2682" s="8"/>
      <c r="BH2682" s="8"/>
      <c r="BI2682" s="8"/>
      <c r="BJ2682" s="8"/>
      <c r="BK2682" s="8"/>
      <c r="BL2682" s="8"/>
      <c r="BM2682" s="8"/>
      <c r="BN2682" s="8"/>
      <c r="BO2682" s="8"/>
      <c r="BP2682" s="8"/>
      <c r="BQ2682" s="8"/>
      <c r="BR2682" s="8"/>
      <c r="BS2682" s="8"/>
      <c r="BT2682" s="8"/>
      <c r="BU2682" s="8"/>
      <c r="BV2682" s="8"/>
      <c r="BW2682" s="8"/>
      <c r="BX2682" s="8"/>
      <c r="BY2682" s="8"/>
      <c r="BZ2682" s="8"/>
      <c r="CA2682" s="8"/>
      <c r="CB2682" s="8"/>
      <c r="CC2682" s="8"/>
      <c r="CD2682" s="8"/>
      <c r="CE2682" s="8"/>
      <c r="CF2682" s="8"/>
      <c r="CG2682" s="8"/>
      <c r="CH2682" s="8"/>
      <c r="CI2682" s="8"/>
      <c r="CJ2682" s="8"/>
      <c r="CK2682" s="8"/>
      <c r="CL2682" s="8"/>
      <c r="CM2682" s="8"/>
      <c r="CN2682" s="8"/>
      <c r="CO2682" s="8"/>
      <c r="CP2682" s="8"/>
    </row>
    <row r="2683" spans="1:94" x14ac:dyDescent="0.2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  <c r="AA2683" s="8"/>
      <c r="AB2683" s="8"/>
      <c r="AC2683" s="8"/>
      <c r="AD2683" s="8"/>
      <c r="AE2683" s="8"/>
      <c r="AF2683" s="8"/>
      <c r="AG2683" s="8"/>
      <c r="AH2683" s="8"/>
      <c r="AI2683" s="8"/>
      <c r="AJ2683" s="8"/>
      <c r="AK2683" s="8"/>
      <c r="AL2683" s="8"/>
      <c r="AM2683" s="8"/>
      <c r="AN2683" s="8"/>
      <c r="AO2683" s="8"/>
      <c r="AP2683" s="8"/>
      <c r="AQ2683" s="8"/>
      <c r="AR2683" s="8"/>
      <c r="AS2683" s="8"/>
      <c r="AT2683" s="8"/>
      <c r="AU2683" s="8"/>
      <c r="AV2683" s="8"/>
      <c r="AW2683" s="8"/>
      <c r="AX2683" s="8"/>
      <c r="AY2683" s="8"/>
      <c r="AZ2683" s="8"/>
      <c r="BA2683" s="8"/>
      <c r="BB2683" s="8"/>
      <c r="BC2683" s="8"/>
      <c r="BD2683" s="8"/>
      <c r="BE2683" s="8"/>
      <c r="BF2683" s="8"/>
      <c r="BG2683" s="8"/>
      <c r="BH2683" s="8"/>
      <c r="BI2683" s="8"/>
      <c r="BJ2683" s="8"/>
      <c r="BK2683" s="8"/>
      <c r="BL2683" s="8"/>
      <c r="BM2683" s="8"/>
      <c r="BN2683" s="8"/>
      <c r="BO2683" s="8"/>
      <c r="BP2683" s="8"/>
      <c r="BQ2683" s="8"/>
      <c r="BR2683" s="8"/>
      <c r="BS2683" s="8"/>
      <c r="BT2683" s="8"/>
      <c r="BU2683" s="8"/>
      <c r="BV2683" s="8"/>
      <c r="BW2683" s="8"/>
      <c r="BX2683" s="8"/>
      <c r="BY2683" s="8"/>
      <c r="BZ2683" s="8"/>
      <c r="CA2683" s="8"/>
      <c r="CB2683" s="8"/>
      <c r="CC2683" s="8"/>
      <c r="CD2683" s="8"/>
      <c r="CE2683" s="8"/>
      <c r="CF2683" s="8"/>
      <c r="CG2683" s="8"/>
      <c r="CH2683" s="8"/>
      <c r="CI2683" s="8"/>
      <c r="CJ2683" s="8"/>
      <c r="CK2683" s="8"/>
      <c r="CL2683" s="8"/>
      <c r="CM2683" s="8"/>
      <c r="CN2683" s="8"/>
      <c r="CO2683" s="8"/>
      <c r="CP2683" s="8"/>
    </row>
    <row r="2684" spans="1:94" x14ac:dyDescent="0.2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  <c r="AA2684" s="8"/>
      <c r="AB2684" s="8"/>
      <c r="AC2684" s="8"/>
      <c r="AD2684" s="8"/>
      <c r="AE2684" s="8"/>
      <c r="AF2684" s="8"/>
      <c r="AG2684" s="8"/>
      <c r="AH2684" s="8"/>
      <c r="AI2684" s="8"/>
      <c r="AJ2684" s="8"/>
      <c r="AK2684" s="8"/>
      <c r="AL2684" s="8"/>
      <c r="AM2684" s="8"/>
      <c r="AN2684" s="8"/>
      <c r="AO2684" s="8"/>
      <c r="AP2684" s="8"/>
      <c r="AQ2684" s="8"/>
      <c r="AR2684" s="8"/>
      <c r="AS2684" s="8"/>
      <c r="AT2684" s="8"/>
      <c r="AU2684" s="8"/>
      <c r="AV2684" s="8"/>
      <c r="AW2684" s="8"/>
      <c r="AX2684" s="8"/>
      <c r="AY2684" s="8"/>
      <c r="AZ2684" s="8"/>
      <c r="BA2684" s="8"/>
      <c r="BB2684" s="8"/>
      <c r="BC2684" s="8"/>
      <c r="BD2684" s="8"/>
      <c r="BE2684" s="8"/>
      <c r="BF2684" s="8"/>
      <c r="BG2684" s="8"/>
      <c r="BH2684" s="8"/>
      <c r="BI2684" s="8"/>
      <c r="BJ2684" s="8"/>
      <c r="BK2684" s="8"/>
      <c r="BL2684" s="8"/>
      <c r="BM2684" s="8"/>
      <c r="BN2684" s="8"/>
      <c r="BO2684" s="8"/>
      <c r="BP2684" s="8"/>
      <c r="BQ2684" s="8"/>
      <c r="BR2684" s="8"/>
      <c r="BS2684" s="8"/>
      <c r="BT2684" s="8"/>
      <c r="BU2684" s="8"/>
      <c r="BV2684" s="8"/>
      <c r="BW2684" s="8"/>
      <c r="BX2684" s="8"/>
      <c r="BY2684" s="8"/>
      <c r="BZ2684" s="8"/>
      <c r="CA2684" s="8"/>
      <c r="CB2684" s="8"/>
      <c r="CC2684" s="8"/>
      <c r="CD2684" s="8"/>
      <c r="CE2684" s="8"/>
      <c r="CF2684" s="8"/>
      <c r="CG2684" s="8"/>
      <c r="CH2684" s="8"/>
      <c r="CI2684" s="8"/>
      <c r="CJ2684" s="8"/>
      <c r="CK2684" s="8"/>
      <c r="CL2684" s="8"/>
      <c r="CM2684" s="8"/>
      <c r="CN2684" s="8"/>
      <c r="CO2684" s="8"/>
      <c r="CP2684" s="8"/>
    </row>
    <row r="2685" spans="1:94" x14ac:dyDescent="0.2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  <c r="AA2685" s="8"/>
      <c r="AB2685" s="8"/>
      <c r="AC2685" s="8"/>
      <c r="AD2685" s="8"/>
      <c r="AE2685" s="8"/>
      <c r="AF2685" s="8"/>
      <c r="AG2685" s="8"/>
      <c r="AH2685" s="8"/>
      <c r="AI2685" s="8"/>
      <c r="AJ2685" s="8"/>
      <c r="AK2685" s="8"/>
      <c r="AL2685" s="8"/>
      <c r="AM2685" s="8"/>
      <c r="AN2685" s="8"/>
      <c r="AO2685" s="8"/>
      <c r="AP2685" s="8"/>
      <c r="AQ2685" s="8"/>
      <c r="AR2685" s="8"/>
      <c r="AS2685" s="8"/>
      <c r="AT2685" s="8"/>
      <c r="AU2685" s="8"/>
      <c r="AV2685" s="8"/>
      <c r="AW2685" s="8"/>
      <c r="AX2685" s="8"/>
      <c r="AY2685" s="8"/>
      <c r="AZ2685" s="8"/>
      <c r="BA2685" s="8"/>
      <c r="BB2685" s="8"/>
      <c r="BC2685" s="8"/>
      <c r="BD2685" s="8"/>
      <c r="BE2685" s="8"/>
      <c r="BF2685" s="8"/>
      <c r="BG2685" s="8"/>
      <c r="BH2685" s="8"/>
      <c r="BI2685" s="8"/>
      <c r="BJ2685" s="8"/>
      <c r="BK2685" s="8"/>
      <c r="BL2685" s="8"/>
      <c r="BM2685" s="8"/>
      <c r="BN2685" s="8"/>
      <c r="BO2685" s="8"/>
      <c r="BP2685" s="8"/>
      <c r="BQ2685" s="8"/>
      <c r="BR2685" s="8"/>
      <c r="BS2685" s="8"/>
      <c r="BT2685" s="8"/>
      <c r="BU2685" s="8"/>
      <c r="BV2685" s="8"/>
      <c r="BW2685" s="8"/>
      <c r="BX2685" s="8"/>
      <c r="BY2685" s="8"/>
      <c r="BZ2685" s="8"/>
      <c r="CA2685" s="8"/>
      <c r="CB2685" s="8"/>
      <c r="CC2685" s="8"/>
      <c r="CD2685" s="8"/>
      <c r="CE2685" s="8"/>
      <c r="CF2685" s="8"/>
      <c r="CG2685" s="8"/>
      <c r="CH2685" s="8"/>
      <c r="CI2685" s="8"/>
      <c r="CJ2685" s="8"/>
      <c r="CK2685" s="8"/>
      <c r="CL2685" s="8"/>
      <c r="CM2685" s="8"/>
      <c r="CN2685" s="8"/>
      <c r="CO2685" s="8"/>
      <c r="CP2685" s="8"/>
    </row>
    <row r="2686" spans="1:94" x14ac:dyDescent="0.2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  <c r="AD2686" s="8"/>
      <c r="AE2686" s="8"/>
      <c r="AF2686" s="8"/>
      <c r="AG2686" s="8"/>
      <c r="AH2686" s="8"/>
      <c r="AI2686" s="8"/>
      <c r="AJ2686" s="8"/>
      <c r="AK2686" s="8"/>
      <c r="AL2686" s="8"/>
      <c r="AM2686" s="8"/>
      <c r="AN2686" s="8"/>
      <c r="AO2686" s="8"/>
      <c r="AP2686" s="8"/>
      <c r="AQ2686" s="8"/>
      <c r="AR2686" s="8"/>
      <c r="AS2686" s="8"/>
      <c r="AT2686" s="8"/>
      <c r="AU2686" s="8"/>
      <c r="AV2686" s="8"/>
      <c r="AW2686" s="8"/>
      <c r="AX2686" s="8"/>
      <c r="AY2686" s="8"/>
      <c r="AZ2686" s="8"/>
      <c r="BA2686" s="8"/>
      <c r="BB2686" s="8"/>
      <c r="BC2686" s="8"/>
      <c r="BD2686" s="8"/>
      <c r="BE2686" s="8"/>
      <c r="BF2686" s="8"/>
      <c r="BG2686" s="8"/>
      <c r="BH2686" s="8"/>
      <c r="BI2686" s="8"/>
      <c r="BJ2686" s="8"/>
      <c r="BK2686" s="8"/>
      <c r="BL2686" s="8"/>
      <c r="BM2686" s="8"/>
      <c r="BN2686" s="8"/>
      <c r="BO2686" s="8"/>
      <c r="BP2686" s="8"/>
      <c r="BQ2686" s="8"/>
      <c r="BR2686" s="8"/>
      <c r="BS2686" s="8"/>
      <c r="BT2686" s="8"/>
      <c r="BU2686" s="8"/>
      <c r="BV2686" s="8"/>
      <c r="BW2686" s="8"/>
      <c r="BX2686" s="8"/>
      <c r="BY2686" s="8"/>
      <c r="BZ2686" s="8"/>
      <c r="CA2686" s="8"/>
      <c r="CB2686" s="8"/>
      <c r="CC2686" s="8"/>
      <c r="CD2686" s="8"/>
      <c r="CE2686" s="8"/>
      <c r="CF2686" s="8"/>
      <c r="CG2686" s="8"/>
      <c r="CH2686" s="8"/>
      <c r="CI2686" s="8"/>
      <c r="CJ2686" s="8"/>
      <c r="CK2686" s="8"/>
      <c r="CL2686" s="8"/>
      <c r="CM2686" s="8"/>
      <c r="CN2686" s="8"/>
      <c r="CO2686" s="8"/>
      <c r="CP2686" s="8"/>
    </row>
    <row r="2687" spans="1:94" x14ac:dyDescent="0.2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  <c r="AA2687" s="8"/>
      <c r="AB2687" s="8"/>
      <c r="AC2687" s="8"/>
      <c r="AD2687" s="8"/>
      <c r="AE2687" s="8"/>
      <c r="AF2687" s="8"/>
      <c r="AG2687" s="8"/>
      <c r="AH2687" s="8"/>
      <c r="AI2687" s="8"/>
      <c r="AJ2687" s="8"/>
      <c r="AK2687" s="8"/>
      <c r="AL2687" s="8"/>
      <c r="AM2687" s="8"/>
      <c r="AN2687" s="8"/>
      <c r="AO2687" s="8"/>
      <c r="AP2687" s="8"/>
      <c r="AQ2687" s="8"/>
      <c r="AR2687" s="8"/>
      <c r="AS2687" s="8"/>
      <c r="AT2687" s="8"/>
      <c r="AU2687" s="8"/>
      <c r="AV2687" s="8"/>
      <c r="AW2687" s="8"/>
      <c r="AX2687" s="8"/>
      <c r="AY2687" s="8"/>
      <c r="AZ2687" s="8"/>
      <c r="BA2687" s="8"/>
      <c r="BB2687" s="8"/>
      <c r="BC2687" s="8"/>
      <c r="BD2687" s="8"/>
      <c r="BE2687" s="8"/>
      <c r="BF2687" s="8"/>
      <c r="BG2687" s="8"/>
      <c r="BH2687" s="8"/>
      <c r="BI2687" s="8"/>
      <c r="BJ2687" s="8"/>
      <c r="BK2687" s="8"/>
      <c r="BL2687" s="8"/>
      <c r="BM2687" s="8"/>
      <c r="BN2687" s="8"/>
      <c r="BO2687" s="8"/>
      <c r="BP2687" s="8"/>
      <c r="BQ2687" s="8"/>
      <c r="BR2687" s="8"/>
      <c r="BS2687" s="8"/>
      <c r="BT2687" s="8"/>
      <c r="BU2687" s="8"/>
      <c r="BV2687" s="8"/>
      <c r="BW2687" s="8"/>
      <c r="BX2687" s="8"/>
      <c r="BY2687" s="8"/>
      <c r="BZ2687" s="8"/>
      <c r="CA2687" s="8"/>
      <c r="CB2687" s="8"/>
      <c r="CC2687" s="8"/>
      <c r="CD2687" s="8"/>
      <c r="CE2687" s="8"/>
      <c r="CF2687" s="8"/>
      <c r="CG2687" s="8"/>
      <c r="CH2687" s="8"/>
      <c r="CI2687" s="8"/>
      <c r="CJ2687" s="8"/>
      <c r="CK2687" s="8"/>
      <c r="CL2687" s="8"/>
      <c r="CM2687" s="8"/>
      <c r="CN2687" s="8"/>
      <c r="CO2687" s="8"/>
      <c r="CP2687" s="8"/>
    </row>
    <row r="2688" spans="1:94" x14ac:dyDescent="0.2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  <c r="AA2688" s="8"/>
      <c r="AB2688" s="8"/>
      <c r="AC2688" s="8"/>
      <c r="AD2688" s="8"/>
      <c r="AE2688" s="8"/>
      <c r="AF2688" s="8"/>
      <c r="AG2688" s="8"/>
      <c r="AH2688" s="8"/>
      <c r="AI2688" s="8"/>
      <c r="AJ2688" s="8"/>
      <c r="AK2688" s="8"/>
      <c r="AL2688" s="8"/>
      <c r="AM2688" s="8"/>
      <c r="AN2688" s="8"/>
      <c r="AO2688" s="8"/>
      <c r="AP2688" s="8"/>
      <c r="AQ2688" s="8"/>
      <c r="AR2688" s="8"/>
      <c r="AS2688" s="8"/>
      <c r="AT2688" s="8"/>
      <c r="AU2688" s="8"/>
      <c r="AV2688" s="8"/>
      <c r="AW2688" s="8"/>
      <c r="AX2688" s="8"/>
      <c r="AY2688" s="8"/>
      <c r="AZ2688" s="8"/>
      <c r="BA2688" s="8"/>
      <c r="BB2688" s="8"/>
      <c r="BC2688" s="8"/>
      <c r="BD2688" s="8"/>
      <c r="BE2688" s="8"/>
      <c r="BF2688" s="8"/>
      <c r="BG2688" s="8"/>
      <c r="BH2688" s="8"/>
      <c r="BI2688" s="8"/>
      <c r="BJ2688" s="8"/>
      <c r="BK2688" s="8"/>
      <c r="BL2688" s="8"/>
      <c r="BM2688" s="8"/>
      <c r="BN2688" s="8"/>
      <c r="BO2688" s="8"/>
      <c r="BP2688" s="8"/>
      <c r="BQ2688" s="8"/>
      <c r="BR2688" s="8"/>
      <c r="BS2688" s="8"/>
      <c r="BT2688" s="8"/>
      <c r="BU2688" s="8"/>
      <c r="BV2688" s="8"/>
      <c r="BW2688" s="8"/>
      <c r="BX2688" s="8"/>
      <c r="BY2688" s="8"/>
      <c r="BZ2688" s="8"/>
      <c r="CA2688" s="8"/>
      <c r="CB2688" s="8"/>
      <c r="CC2688" s="8"/>
      <c r="CD2688" s="8"/>
      <c r="CE2688" s="8"/>
      <c r="CF2688" s="8"/>
      <c r="CG2688" s="8"/>
      <c r="CH2688" s="8"/>
      <c r="CI2688" s="8"/>
      <c r="CJ2688" s="8"/>
      <c r="CK2688" s="8"/>
      <c r="CL2688" s="8"/>
      <c r="CM2688" s="8"/>
      <c r="CN2688" s="8"/>
      <c r="CO2688" s="8"/>
      <c r="CP2688" s="8"/>
    </row>
    <row r="2689" spans="1:94" x14ac:dyDescent="0.2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  <c r="AD2689" s="8"/>
      <c r="AE2689" s="8"/>
      <c r="AF2689" s="8"/>
      <c r="AG2689" s="8"/>
      <c r="AH2689" s="8"/>
      <c r="AI2689" s="8"/>
      <c r="AJ2689" s="8"/>
      <c r="AK2689" s="8"/>
      <c r="AL2689" s="8"/>
      <c r="AM2689" s="8"/>
      <c r="AN2689" s="8"/>
      <c r="AO2689" s="8"/>
      <c r="AP2689" s="8"/>
      <c r="AQ2689" s="8"/>
      <c r="AR2689" s="8"/>
      <c r="AS2689" s="8"/>
      <c r="AT2689" s="8"/>
      <c r="AU2689" s="8"/>
      <c r="AV2689" s="8"/>
      <c r="AW2689" s="8"/>
      <c r="AX2689" s="8"/>
      <c r="AY2689" s="8"/>
      <c r="AZ2689" s="8"/>
      <c r="BA2689" s="8"/>
      <c r="BB2689" s="8"/>
      <c r="BC2689" s="8"/>
      <c r="BD2689" s="8"/>
      <c r="BE2689" s="8"/>
      <c r="BF2689" s="8"/>
      <c r="BG2689" s="8"/>
      <c r="BH2689" s="8"/>
      <c r="BI2689" s="8"/>
      <c r="BJ2689" s="8"/>
      <c r="BK2689" s="8"/>
      <c r="BL2689" s="8"/>
      <c r="BM2689" s="8"/>
      <c r="BN2689" s="8"/>
      <c r="BO2689" s="8"/>
      <c r="BP2689" s="8"/>
      <c r="BQ2689" s="8"/>
      <c r="BR2689" s="8"/>
      <c r="BS2689" s="8"/>
      <c r="BT2689" s="8"/>
      <c r="BU2689" s="8"/>
      <c r="BV2689" s="8"/>
      <c r="BW2689" s="8"/>
      <c r="BX2689" s="8"/>
      <c r="BY2689" s="8"/>
      <c r="BZ2689" s="8"/>
      <c r="CA2689" s="8"/>
      <c r="CB2689" s="8"/>
      <c r="CC2689" s="8"/>
      <c r="CD2689" s="8"/>
      <c r="CE2689" s="8"/>
      <c r="CF2689" s="8"/>
      <c r="CG2689" s="8"/>
      <c r="CH2689" s="8"/>
      <c r="CI2689" s="8"/>
      <c r="CJ2689" s="8"/>
      <c r="CK2689" s="8"/>
      <c r="CL2689" s="8"/>
      <c r="CM2689" s="8"/>
      <c r="CN2689" s="8"/>
      <c r="CO2689" s="8"/>
      <c r="CP2689" s="8"/>
    </row>
    <row r="2690" spans="1:94" x14ac:dyDescent="0.2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  <c r="AD2690" s="8"/>
      <c r="AE2690" s="8"/>
      <c r="AF2690" s="8"/>
      <c r="AG2690" s="8"/>
      <c r="AH2690" s="8"/>
      <c r="AI2690" s="8"/>
      <c r="AJ2690" s="8"/>
      <c r="AK2690" s="8"/>
      <c r="AL2690" s="8"/>
      <c r="AM2690" s="8"/>
      <c r="AN2690" s="8"/>
      <c r="AO2690" s="8"/>
      <c r="AP2690" s="8"/>
      <c r="AQ2690" s="8"/>
      <c r="AR2690" s="8"/>
      <c r="AS2690" s="8"/>
      <c r="AT2690" s="8"/>
      <c r="AU2690" s="8"/>
      <c r="AV2690" s="8"/>
      <c r="AW2690" s="8"/>
      <c r="AX2690" s="8"/>
      <c r="AY2690" s="8"/>
      <c r="AZ2690" s="8"/>
      <c r="BA2690" s="8"/>
      <c r="BB2690" s="8"/>
      <c r="BC2690" s="8"/>
      <c r="BD2690" s="8"/>
      <c r="BE2690" s="8"/>
      <c r="BF2690" s="8"/>
      <c r="BG2690" s="8"/>
      <c r="BH2690" s="8"/>
      <c r="BI2690" s="8"/>
      <c r="BJ2690" s="8"/>
      <c r="BK2690" s="8"/>
      <c r="BL2690" s="8"/>
      <c r="BM2690" s="8"/>
      <c r="BN2690" s="8"/>
      <c r="BO2690" s="8"/>
      <c r="BP2690" s="8"/>
      <c r="BQ2690" s="8"/>
      <c r="BR2690" s="8"/>
      <c r="BS2690" s="8"/>
      <c r="BT2690" s="8"/>
      <c r="BU2690" s="8"/>
      <c r="BV2690" s="8"/>
      <c r="BW2690" s="8"/>
      <c r="BX2690" s="8"/>
      <c r="BY2690" s="8"/>
      <c r="BZ2690" s="8"/>
      <c r="CA2690" s="8"/>
      <c r="CB2690" s="8"/>
      <c r="CC2690" s="8"/>
      <c r="CD2690" s="8"/>
      <c r="CE2690" s="8"/>
      <c r="CF2690" s="8"/>
      <c r="CG2690" s="8"/>
      <c r="CH2690" s="8"/>
      <c r="CI2690" s="8"/>
      <c r="CJ2690" s="8"/>
      <c r="CK2690" s="8"/>
      <c r="CL2690" s="8"/>
      <c r="CM2690" s="8"/>
      <c r="CN2690" s="8"/>
      <c r="CO2690" s="8"/>
      <c r="CP2690" s="8"/>
    </row>
    <row r="2691" spans="1:94" x14ac:dyDescent="0.2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  <c r="AD2691" s="8"/>
      <c r="AE2691" s="8"/>
      <c r="AF2691" s="8"/>
      <c r="AG2691" s="8"/>
      <c r="AH2691" s="8"/>
      <c r="AI2691" s="8"/>
      <c r="AJ2691" s="8"/>
      <c r="AK2691" s="8"/>
      <c r="AL2691" s="8"/>
      <c r="AM2691" s="8"/>
      <c r="AN2691" s="8"/>
      <c r="AO2691" s="8"/>
      <c r="AP2691" s="8"/>
      <c r="AQ2691" s="8"/>
      <c r="AR2691" s="8"/>
      <c r="AS2691" s="8"/>
      <c r="AT2691" s="8"/>
      <c r="AU2691" s="8"/>
      <c r="AV2691" s="8"/>
      <c r="AW2691" s="8"/>
      <c r="AX2691" s="8"/>
      <c r="AY2691" s="8"/>
      <c r="AZ2691" s="8"/>
      <c r="BA2691" s="8"/>
      <c r="BB2691" s="8"/>
      <c r="BC2691" s="8"/>
      <c r="BD2691" s="8"/>
      <c r="BE2691" s="8"/>
      <c r="BF2691" s="8"/>
      <c r="BG2691" s="8"/>
      <c r="BH2691" s="8"/>
      <c r="BI2691" s="8"/>
      <c r="BJ2691" s="8"/>
      <c r="BK2691" s="8"/>
      <c r="BL2691" s="8"/>
      <c r="BM2691" s="8"/>
      <c r="BN2691" s="8"/>
      <c r="BO2691" s="8"/>
      <c r="BP2691" s="8"/>
      <c r="BQ2691" s="8"/>
      <c r="BR2691" s="8"/>
      <c r="BS2691" s="8"/>
      <c r="BT2691" s="8"/>
      <c r="BU2691" s="8"/>
      <c r="BV2691" s="8"/>
      <c r="BW2691" s="8"/>
      <c r="BX2691" s="8"/>
      <c r="BY2691" s="8"/>
      <c r="BZ2691" s="8"/>
      <c r="CA2691" s="8"/>
      <c r="CB2691" s="8"/>
      <c r="CC2691" s="8"/>
      <c r="CD2691" s="8"/>
      <c r="CE2691" s="8"/>
      <c r="CF2691" s="8"/>
      <c r="CG2691" s="8"/>
      <c r="CH2691" s="8"/>
      <c r="CI2691" s="8"/>
      <c r="CJ2691" s="8"/>
      <c r="CK2691" s="8"/>
      <c r="CL2691" s="8"/>
      <c r="CM2691" s="8"/>
      <c r="CN2691" s="8"/>
      <c r="CO2691" s="8"/>
      <c r="CP2691" s="8"/>
    </row>
    <row r="2692" spans="1:94" x14ac:dyDescent="0.2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  <c r="AD2692" s="8"/>
      <c r="AE2692" s="8"/>
      <c r="AF2692" s="8"/>
      <c r="AG2692" s="8"/>
      <c r="AH2692" s="8"/>
      <c r="AI2692" s="8"/>
      <c r="AJ2692" s="8"/>
      <c r="AK2692" s="8"/>
      <c r="AL2692" s="8"/>
      <c r="AM2692" s="8"/>
      <c r="AN2692" s="8"/>
      <c r="AO2692" s="8"/>
      <c r="AP2692" s="8"/>
      <c r="AQ2692" s="8"/>
      <c r="AR2692" s="8"/>
      <c r="AS2692" s="8"/>
      <c r="AT2692" s="8"/>
      <c r="AU2692" s="8"/>
      <c r="AV2692" s="8"/>
      <c r="AW2692" s="8"/>
      <c r="AX2692" s="8"/>
      <c r="AY2692" s="8"/>
      <c r="AZ2692" s="8"/>
      <c r="BA2692" s="8"/>
      <c r="BB2692" s="8"/>
      <c r="BC2692" s="8"/>
      <c r="BD2692" s="8"/>
      <c r="BE2692" s="8"/>
      <c r="BF2692" s="8"/>
      <c r="BG2692" s="8"/>
      <c r="BH2692" s="8"/>
      <c r="BI2692" s="8"/>
      <c r="BJ2692" s="8"/>
      <c r="BK2692" s="8"/>
      <c r="BL2692" s="8"/>
      <c r="BM2692" s="8"/>
      <c r="BN2692" s="8"/>
      <c r="BO2692" s="8"/>
      <c r="BP2692" s="8"/>
      <c r="BQ2692" s="8"/>
      <c r="BR2692" s="8"/>
      <c r="BS2692" s="8"/>
      <c r="BT2692" s="8"/>
      <c r="BU2692" s="8"/>
      <c r="BV2692" s="8"/>
      <c r="BW2692" s="8"/>
      <c r="BX2692" s="8"/>
      <c r="BY2692" s="8"/>
      <c r="BZ2692" s="8"/>
      <c r="CA2692" s="8"/>
      <c r="CB2692" s="8"/>
      <c r="CC2692" s="8"/>
      <c r="CD2692" s="8"/>
      <c r="CE2692" s="8"/>
      <c r="CF2692" s="8"/>
      <c r="CG2692" s="8"/>
      <c r="CH2692" s="8"/>
      <c r="CI2692" s="8"/>
      <c r="CJ2692" s="8"/>
      <c r="CK2692" s="8"/>
      <c r="CL2692" s="8"/>
      <c r="CM2692" s="8"/>
      <c r="CN2692" s="8"/>
      <c r="CO2692" s="8"/>
      <c r="CP2692" s="8"/>
    </row>
    <row r="2693" spans="1:94" x14ac:dyDescent="0.2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  <c r="AD2693" s="8"/>
      <c r="AE2693" s="8"/>
      <c r="AF2693" s="8"/>
      <c r="AG2693" s="8"/>
      <c r="AH2693" s="8"/>
      <c r="AI2693" s="8"/>
      <c r="AJ2693" s="8"/>
      <c r="AK2693" s="8"/>
      <c r="AL2693" s="8"/>
      <c r="AM2693" s="8"/>
      <c r="AN2693" s="8"/>
      <c r="AO2693" s="8"/>
      <c r="AP2693" s="8"/>
      <c r="AQ2693" s="8"/>
      <c r="AR2693" s="8"/>
      <c r="AS2693" s="8"/>
      <c r="AT2693" s="8"/>
      <c r="AU2693" s="8"/>
      <c r="AV2693" s="8"/>
      <c r="AW2693" s="8"/>
      <c r="AX2693" s="8"/>
      <c r="AY2693" s="8"/>
      <c r="AZ2693" s="8"/>
      <c r="BA2693" s="8"/>
      <c r="BB2693" s="8"/>
      <c r="BC2693" s="8"/>
      <c r="BD2693" s="8"/>
      <c r="BE2693" s="8"/>
      <c r="BF2693" s="8"/>
      <c r="BG2693" s="8"/>
      <c r="BH2693" s="8"/>
      <c r="BI2693" s="8"/>
      <c r="BJ2693" s="8"/>
      <c r="BK2693" s="8"/>
      <c r="BL2693" s="8"/>
      <c r="BM2693" s="8"/>
      <c r="BN2693" s="8"/>
      <c r="BO2693" s="8"/>
      <c r="BP2693" s="8"/>
      <c r="BQ2693" s="8"/>
      <c r="BR2693" s="8"/>
      <c r="BS2693" s="8"/>
      <c r="BT2693" s="8"/>
      <c r="BU2693" s="8"/>
      <c r="BV2693" s="8"/>
      <c r="BW2693" s="8"/>
      <c r="BX2693" s="8"/>
      <c r="BY2693" s="8"/>
      <c r="BZ2693" s="8"/>
      <c r="CA2693" s="8"/>
      <c r="CB2693" s="8"/>
      <c r="CC2693" s="8"/>
      <c r="CD2693" s="8"/>
      <c r="CE2693" s="8"/>
      <c r="CF2693" s="8"/>
      <c r="CG2693" s="8"/>
      <c r="CH2693" s="8"/>
      <c r="CI2693" s="8"/>
      <c r="CJ2693" s="8"/>
      <c r="CK2693" s="8"/>
      <c r="CL2693" s="8"/>
      <c r="CM2693" s="8"/>
      <c r="CN2693" s="8"/>
      <c r="CO2693" s="8"/>
      <c r="CP2693" s="8"/>
    </row>
    <row r="2694" spans="1:94" x14ac:dyDescent="0.2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  <c r="AA2694" s="8"/>
      <c r="AB2694" s="8"/>
      <c r="AC2694" s="8"/>
      <c r="AD2694" s="8"/>
      <c r="AE2694" s="8"/>
      <c r="AF2694" s="8"/>
      <c r="AG2694" s="8"/>
      <c r="AH2694" s="8"/>
      <c r="AI2694" s="8"/>
      <c r="AJ2694" s="8"/>
      <c r="AK2694" s="8"/>
      <c r="AL2694" s="8"/>
      <c r="AM2694" s="8"/>
      <c r="AN2694" s="8"/>
      <c r="AO2694" s="8"/>
      <c r="AP2694" s="8"/>
      <c r="AQ2694" s="8"/>
      <c r="AR2694" s="8"/>
      <c r="AS2694" s="8"/>
      <c r="AT2694" s="8"/>
      <c r="AU2694" s="8"/>
      <c r="AV2694" s="8"/>
      <c r="AW2694" s="8"/>
      <c r="AX2694" s="8"/>
      <c r="AY2694" s="8"/>
      <c r="AZ2694" s="8"/>
      <c r="BA2694" s="8"/>
      <c r="BB2694" s="8"/>
      <c r="BC2694" s="8"/>
      <c r="BD2694" s="8"/>
      <c r="BE2694" s="8"/>
      <c r="BF2694" s="8"/>
      <c r="BG2694" s="8"/>
      <c r="BH2694" s="8"/>
      <c r="BI2694" s="8"/>
      <c r="BJ2694" s="8"/>
      <c r="BK2694" s="8"/>
      <c r="BL2694" s="8"/>
      <c r="BM2694" s="8"/>
      <c r="BN2694" s="8"/>
      <c r="BO2694" s="8"/>
      <c r="BP2694" s="8"/>
      <c r="BQ2694" s="8"/>
      <c r="BR2694" s="8"/>
      <c r="BS2694" s="8"/>
      <c r="BT2694" s="8"/>
      <c r="BU2694" s="8"/>
      <c r="BV2694" s="8"/>
      <c r="BW2694" s="8"/>
      <c r="BX2694" s="8"/>
      <c r="BY2694" s="8"/>
      <c r="BZ2694" s="8"/>
      <c r="CA2694" s="8"/>
      <c r="CB2694" s="8"/>
      <c r="CC2694" s="8"/>
      <c r="CD2694" s="8"/>
      <c r="CE2694" s="8"/>
      <c r="CF2694" s="8"/>
      <c r="CG2694" s="8"/>
      <c r="CH2694" s="8"/>
      <c r="CI2694" s="8"/>
      <c r="CJ2694" s="8"/>
      <c r="CK2694" s="8"/>
      <c r="CL2694" s="8"/>
      <c r="CM2694" s="8"/>
      <c r="CN2694" s="8"/>
      <c r="CO2694" s="8"/>
      <c r="CP2694" s="8"/>
    </row>
    <row r="2695" spans="1:94" x14ac:dyDescent="0.2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  <c r="AA2695" s="8"/>
      <c r="AB2695" s="8"/>
      <c r="AC2695" s="8"/>
      <c r="AD2695" s="8"/>
      <c r="AE2695" s="8"/>
      <c r="AF2695" s="8"/>
      <c r="AG2695" s="8"/>
      <c r="AH2695" s="8"/>
      <c r="AI2695" s="8"/>
      <c r="AJ2695" s="8"/>
      <c r="AK2695" s="8"/>
      <c r="AL2695" s="8"/>
      <c r="AM2695" s="8"/>
      <c r="AN2695" s="8"/>
      <c r="AO2695" s="8"/>
      <c r="AP2695" s="8"/>
      <c r="AQ2695" s="8"/>
      <c r="AR2695" s="8"/>
      <c r="AS2695" s="8"/>
      <c r="AT2695" s="8"/>
      <c r="AU2695" s="8"/>
      <c r="AV2695" s="8"/>
      <c r="AW2695" s="8"/>
      <c r="AX2695" s="8"/>
      <c r="AY2695" s="8"/>
      <c r="AZ2695" s="8"/>
      <c r="BA2695" s="8"/>
      <c r="BB2695" s="8"/>
      <c r="BC2695" s="8"/>
      <c r="BD2695" s="8"/>
      <c r="BE2695" s="8"/>
      <c r="BF2695" s="8"/>
      <c r="BG2695" s="8"/>
      <c r="BH2695" s="8"/>
      <c r="BI2695" s="8"/>
      <c r="BJ2695" s="8"/>
      <c r="BK2695" s="8"/>
      <c r="BL2695" s="8"/>
      <c r="BM2695" s="8"/>
      <c r="BN2695" s="8"/>
      <c r="BO2695" s="8"/>
      <c r="BP2695" s="8"/>
      <c r="BQ2695" s="8"/>
      <c r="BR2695" s="8"/>
      <c r="BS2695" s="8"/>
      <c r="BT2695" s="8"/>
      <c r="BU2695" s="8"/>
      <c r="BV2695" s="8"/>
      <c r="BW2695" s="8"/>
      <c r="BX2695" s="8"/>
      <c r="BY2695" s="8"/>
      <c r="BZ2695" s="8"/>
      <c r="CA2695" s="8"/>
      <c r="CB2695" s="8"/>
      <c r="CC2695" s="8"/>
      <c r="CD2695" s="8"/>
      <c r="CE2695" s="8"/>
      <c r="CF2695" s="8"/>
      <c r="CG2695" s="8"/>
      <c r="CH2695" s="8"/>
      <c r="CI2695" s="8"/>
      <c r="CJ2695" s="8"/>
      <c r="CK2695" s="8"/>
      <c r="CL2695" s="8"/>
      <c r="CM2695" s="8"/>
      <c r="CN2695" s="8"/>
      <c r="CO2695" s="8"/>
      <c r="CP2695" s="8"/>
    </row>
    <row r="2696" spans="1:94" x14ac:dyDescent="0.2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  <c r="AA2696" s="8"/>
      <c r="AB2696" s="8"/>
      <c r="AC2696" s="8"/>
      <c r="AD2696" s="8"/>
      <c r="AE2696" s="8"/>
      <c r="AF2696" s="8"/>
      <c r="AG2696" s="8"/>
      <c r="AH2696" s="8"/>
      <c r="AI2696" s="8"/>
      <c r="AJ2696" s="8"/>
      <c r="AK2696" s="8"/>
      <c r="AL2696" s="8"/>
      <c r="AM2696" s="8"/>
      <c r="AN2696" s="8"/>
      <c r="AO2696" s="8"/>
      <c r="AP2696" s="8"/>
      <c r="AQ2696" s="8"/>
      <c r="AR2696" s="8"/>
      <c r="AS2696" s="8"/>
      <c r="AT2696" s="8"/>
      <c r="AU2696" s="8"/>
      <c r="AV2696" s="8"/>
      <c r="AW2696" s="8"/>
      <c r="AX2696" s="8"/>
      <c r="AY2696" s="8"/>
      <c r="AZ2696" s="8"/>
      <c r="BA2696" s="8"/>
      <c r="BB2696" s="8"/>
      <c r="BC2696" s="8"/>
      <c r="BD2696" s="8"/>
      <c r="BE2696" s="8"/>
      <c r="BF2696" s="8"/>
      <c r="BG2696" s="8"/>
      <c r="BH2696" s="8"/>
      <c r="BI2696" s="8"/>
      <c r="BJ2696" s="8"/>
      <c r="BK2696" s="8"/>
      <c r="BL2696" s="8"/>
      <c r="BM2696" s="8"/>
      <c r="BN2696" s="8"/>
      <c r="BO2696" s="8"/>
      <c r="BP2696" s="8"/>
      <c r="BQ2696" s="8"/>
      <c r="BR2696" s="8"/>
      <c r="BS2696" s="8"/>
      <c r="BT2696" s="8"/>
      <c r="BU2696" s="8"/>
      <c r="BV2696" s="8"/>
      <c r="BW2696" s="8"/>
      <c r="BX2696" s="8"/>
      <c r="BY2696" s="8"/>
      <c r="BZ2696" s="8"/>
      <c r="CA2696" s="8"/>
      <c r="CB2696" s="8"/>
      <c r="CC2696" s="8"/>
      <c r="CD2696" s="8"/>
      <c r="CE2696" s="8"/>
      <c r="CF2696" s="8"/>
      <c r="CG2696" s="8"/>
      <c r="CH2696" s="8"/>
      <c r="CI2696" s="8"/>
      <c r="CJ2696" s="8"/>
      <c r="CK2696" s="8"/>
      <c r="CL2696" s="8"/>
      <c r="CM2696" s="8"/>
      <c r="CN2696" s="8"/>
      <c r="CO2696" s="8"/>
      <c r="CP2696" s="8"/>
    </row>
    <row r="2697" spans="1:94" x14ac:dyDescent="0.2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  <c r="AA2697" s="8"/>
      <c r="AB2697" s="8"/>
      <c r="AC2697" s="8"/>
      <c r="AD2697" s="8"/>
      <c r="AE2697" s="8"/>
      <c r="AF2697" s="8"/>
      <c r="AG2697" s="8"/>
      <c r="AH2697" s="8"/>
      <c r="AI2697" s="8"/>
      <c r="AJ2697" s="8"/>
      <c r="AK2697" s="8"/>
      <c r="AL2697" s="8"/>
      <c r="AM2697" s="8"/>
      <c r="AN2697" s="8"/>
      <c r="AO2697" s="8"/>
      <c r="AP2697" s="8"/>
      <c r="AQ2697" s="8"/>
      <c r="AR2697" s="8"/>
      <c r="AS2697" s="8"/>
      <c r="AT2697" s="8"/>
      <c r="AU2697" s="8"/>
      <c r="AV2697" s="8"/>
      <c r="AW2697" s="8"/>
      <c r="AX2697" s="8"/>
      <c r="AY2697" s="8"/>
      <c r="AZ2697" s="8"/>
      <c r="BA2697" s="8"/>
      <c r="BB2697" s="8"/>
      <c r="BC2697" s="8"/>
      <c r="BD2697" s="8"/>
      <c r="BE2697" s="8"/>
      <c r="BF2697" s="8"/>
      <c r="BG2697" s="8"/>
      <c r="BH2697" s="8"/>
      <c r="BI2697" s="8"/>
      <c r="BJ2697" s="8"/>
      <c r="BK2697" s="8"/>
      <c r="BL2697" s="8"/>
      <c r="BM2697" s="8"/>
      <c r="BN2697" s="8"/>
      <c r="BO2697" s="8"/>
      <c r="BP2697" s="8"/>
      <c r="BQ2697" s="8"/>
      <c r="BR2697" s="8"/>
      <c r="BS2697" s="8"/>
      <c r="BT2697" s="8"/>
      <c r="BU2697" s="8"/>
      <c r="BV2697" s="8"/>
      <c r="BW2697" s="8"/>
      <c r="BX2697" s="8"/>
      <c r="BY2697" s="8"/>
      <c r="BZ2697" s="8"/>
      <c r="CA2697" s="8"/>
      <c r="CB2697" s="8"/>
      <c r="CC2697" s="8"/>
      <c r="CD2697" s="8"/>
      <c r="CE2697" s="8"/>
      <c r="CF2697" s="8"/>
      <c r="CG2697" s="8"/>
      <c r="CH2697" s="8"/>
      <c r="CI2697" s="8"/>
      <c r="CJ2697" s="8"/>
      <c r="CK2697" s="8"/>
      <c r="CL2697" s="8"/>
      <c r="CM2697" s="8"/>
      <c r="CN2697" s="8"/>
      <c r="CO2697" s="8"/>
      <c r="CP2697" s="8"/>
    </row>
    <row r="2698" spans="1:94" x14ac:dyDescent="0.2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  <c r="AA2698" s="8"/>
      <c r="AB2698" s="8"/>
      <c r="AC2698" s="8"/>
      <c r="AD2698" s="8"/>
      <c r="AE2698" s="8"/>
      <c r="AF2698" s="8"/>
      <c r="AG2698" s="8"/>
      <c r="AH2698" s="8"/>
      <c r="AI2698" s="8"/>
      <c r="AJ2698" s="8"/>
      <c r="AK2698" s="8"/>
      <c r="AL2698" s="8"/>
      <c r="AM2698" s="8"/>
      <c r="AN2698" s="8"/>
      <c r="AO2698" s="8"/>
      <c r="AP2698" s="8"/>
      <c r="AQ2698" s="8"/>
      <c r="AR2698" s="8"/>
      <c r="AS2698" s="8"/>
      <c r="AT2698" s="8"/>
      <c r="AU2698" s="8"/>
      <c r="AV2698" s="8"/>
      <c r="AW2698" s="8"/>
      <c r="AX2698" s="8"/>
      <c r="AY2698" s="8"/>
      <c r="AZ2698" s="8"/>
      <c r="BA2698" s="8"/>
      <c r="BB2698" s="8"/>
      <c r="BC2698" s="8"/>
      <c r="BD2698" s="8"/>
      <c r="BE2698" s="8"/>
      <c r="BF2698" s="8"/>
      <c r="BG2698" s="8"/>
      <c r="BH2698" s="8"/>
      <c r="BI2698" s="8"/>
      <c r="BJ2698" s="8"/>
      <c r="BK2698" s="8"/>
      <c r="BL2698" s="8"/>
      <c r="BM2698" s="8"/>
      <c r="BN2698" s="8"/>
      <c r="BO2698" s="8"/>
      <c r="BP2698" s="8"/>
      <c r="BQ2698" s="8"/>
      <c r="BR2698" s="8"/>
      <c r="BS2698" s="8"/>
      <c r="BT2698" s="8"/>
      <c r="BU2698" s="8"/>
      <c r="BV2698" s="8"/>
      <c r="BW2698" s="8"/>
      <c r="BX2698" s="8"/>
      <c r="BY2698" s="8"/>
      <c r="BZ2698" s="8"/>
      <c r="CA2698" s="8"/>
      <c r="CB2698" s="8"/>
      <c r="CC2698" s="8"/>
      <c r="CD2698" s="8"/>
      <c r="CE2698" s="8"/>
      <c r="CF2698" s="8"/>
      <c r="CG2698" s="8"/>
      <c r="CH2698" s="8"/>
      <c r="CI2698" s="8"/>
      <c r="CJ2698" s="8"/>
      <c r="CK2698" s="8"/>
      <c r="CL2698" s="8"/>
      <c r="CM2698" s="8"/>
      <c r="CN2698" s="8"/>
      <c r="CO2698" s="8"/>
      <c r="CP2698" s="8"/>
    </row>
    <row r="2699" spans="1:94" x14ac:dyDescent="0.2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  <c r="AA2699" s="8"/>
      <c r="AB2699" s="8"/>
      <c r="AC2699" s="8"/>
      <c r="AD2699" s="8"/>
      <c r="AE2699" s="8"/>
      <c r="AF2699" s="8"/>
      <c r="AG2699" s="8"/>
      <c r="AH2699" s="8"/>
      <c r="AI2699" s="8"/>
      <c r="AJ2699" s="8"/>
      <c r="AK2699" s="8"/>
      <c r="AL2699" s="8"/>
      <c r="AM2699" s="8"/>
      <c r="AN2699" s="8"/>
      <c r="AO2699" s="8"/>
      <c r="AP2699" s="8"/>
      <c r="AQ2699" s="8"/>
      <c r="AR2699" s="8"/>
      <c r="AS2699" s="8"/>
      <c r="AT2699" s="8"/>
      <c r="AU2699" s="8"/>
      <c r="AV2699" s="8"/>
      <c r="AW2699" s="8"/>
      <c r="AX2699" s="8"/>
      <c r="AY2699" s="8"/>
      <c r="AZ2699" s="8"/>
      <c r="BA2699" s="8"/>
      <c r="BB2699" s="8"/>
      <c r="BC2699" s="8"/>
      <c r="BD2699" s="8"/>
      <c r="BE2699" s="8"/>
      <c r="BF2699" s="8"/>
      <c r="BG2699" s="8"/>
      <c r="BH2699" s="8"/>
      <c r="BI2699" s="8"/>
      <c r="BJ2699" s="8"/>
      <c r="BK2699" s="8"/>
      <c r="BL2699" s="8"/>
      <c r="BM2699" s="8"/>
      <c r="BN2699" s="8"/>
      <c r="BO2699" s="8"/>
      <c r="BP2699" s="8"/>
      <c r="BQ2699" s="8"/>
      <c r="BR2699" s="8"/>
      <c r="BS2699" s="8"/>
      <c r="BT2699" s="8"/>
      <c r="BU2699" s="8"/>
      <c r="BV2699" s="8"/>
      <c r="BW2699" s="8"/>
      <c r="BX2699" s="8"/>
      <c r="BY2699" s="8"/>
      <c r="BZ2699" s="8"/>
      <c r="CA2699" s="8"/>
      <c r="CB2699" s="8"/>
      <c r="CC2699" s="8"/>
      <c r="CD2699" s="8"/>
      <c r="CE2699" s="8"/>
      <c r="CF2699" s="8"/>
      <c r="CG2699" s="8"/>
      <c r="CH2699" s="8"/>
      <c r="CI2699" s="8"/>
      <c r="CJ2699" s="8"/>
      <c r="CK2699" s="8"/>
      <c r="CL2699" s="8"/>
      <c r="CM2699" s="8"/>
      <c r="CN2699" s="8"/>
      <c r="CO2699" s="8"/>
      <c r="CP2699" s="8"/>
    </row>
    <row r="2700" spans="1:94" x14ac:dyDescent="0.2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  <c r="AA2700" s="8"/>
      <c r="AB2700" s="8"/>
      <c r="AC2700" s="8"/>
      <c r="AD2700" s="8"/>
      <c r="AE2700" s="8"/>
      <c r="AF2700" s="8"/>
      <c r="AG2700" s="8"/>
      <c r="AH2700" s="8"/>
      <c r="AI2700" s="8"/>
      <c r="AJ2700" s="8"/>
      <c r="AK2700" s="8"/>
      <c r="AL2700" s="8"/>
      <c r="AM2700" s="8"/>
      <c r="AN2700" s="8"/>
      <c r="AO2700" s="8"/>
      <c r="AP2700" s="8"/>
      <c r="AQ2700" s="8"/>
      <c r="AR2700" s="8"/>
      <c r="AS2700" s="8"/>
      <c r="AT2700" s="8"/>
      <c r="AU2700" s="8"/>
      <c r="AV2700" s="8"/>
      <c r="AW2700" s="8"/>
      <c r="AX2700" s="8"/>
      <c r="AY2700" s="8"/>
      <c r="AZ2700" s="8"/>
      <c r="BA2700" s="8"/>
      <c r="BB2700" s="8"/>
      <c r="BC2700" s="8"/>
      <c r="BD2700" s="8"/>
      <c r="BE2700" s="8"/>
      <c r="BF2700" s="8"/>
      <c r="BG2700" s="8"/>
      <c r="BH2700" s="8"/>
      <c r="BI2700" s="8"/>
      <c r="BJ2700" s="8"/>
      <c r="BK2700" s="8"/>
      <c r="BL2700" s="8"/>
      <c r="BM2700" s="8"/>
      <c r="BN2700" s="8"/>
      <c r="BO2700" s="8"/>
      <c r="BP2700" s="8"/>
      <c r="BQ2700" s="8"/>
      <c r="BR2700" s="8"/>
      <c r="BS2700" s="8"/>
      <c r="BT2700" s="8"/>
      <c r="BU2700" s="8"/>
      <c r="BV2700" s="8"/>
      <c r="BW2700" s="8"/>
      <c r="BX2700" s="8"/>
      <c r="BY2700" s="8"/>
      <c r="BZ2700" s="8"/>
      <c r="CA2700" s="8"/>
      <c r="CB2700" s="8"/>
      <c r="CC2700" s="8"/>
      <c r="CD2700" s="8"/>
      <c r="CE2700" s="8"/>
      <c r="CF2700" s="8"/>
      <c r="CG2700" s="8"/>
      <c r="CH2700" s="8"/>
      <c r="CI2700" s="8"/>
      <c r="CJ2700" s="8"/>
      <c r="CK2700" s="8"/>
      <c r="CL2700" s="8"/>
      <c r="CM2700" s="8"/>
      <c r="CN2700" s="8"/>
      <c r="CO2700" s="8"/>
      <c r="CP2700" s="8"/>
    </row>
    <row r="2701" spans="1:94" x14ac:dyDescent="0.2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  <c r="AA2701" s="8"/>
      <c r="AB2701" s="8"/>
      <c r="AC2701" s="8"/>
      <c r="AD2701" s="8"/>
      <c r="AE2701" s="8"/>
      <c r="AF2701" s="8"/>
      <c r="AG2701" s="8"/>
      <c r="AH2701" s="8"/>
      <c r="AI2701" s="8"/>
      <c r="AJ2701" s="8"/>
      <c r="AK2701" s="8"/>
      <c r="AL2701" s="8"/>
      <c r="AM2701" s="8"/>
      <c r="AN2701" s="8"/>
      <c r="AO2701" s="8"/>
      <c r="AP2701" s="8"/>
      <c r="AQ2701" s="8"/>
      <c r="AR2701" s="8"/>
      <c r="AS2701" s="8"/>
      <c r="AT2701" s="8"/>
      <c r="AU2701" s="8"/>
      <c r="AV2701" s="8"/>
      <c r="AW2701" s="8"/>
      <c r="AX2701" s="8"/>
      <c r="AY2701" s="8"/>
      <c r="AZ2701" s="8"/>
      <c r="BA2701" s="8"/>
      <c r="BB2701" s="8"/>
      <c r="BC2701" s="8"/>
      <c r="BD2701" s="8"/>
      <c r="BE2701" s="8"/>
      <c r="BF2701" s="8"/>
      <c r="BG2701" s="8"/>
      <c r="BH2701" s="8"/>
      <c r="BI2701" s="8"/>
      <c r="BJ2701" s="8"/>
      <c r="BK2701" s="8"/>
      <c r="BL2701" s="8"/>
      <c r="BM2701" s="8"/>
      <c r="BN2701" s="8"/>
      <c r="BO2701" s="8"/>
      <c r="BP2701" s="8"/>
      <c r="BQ2701" s="8"/>
      <c r="BR2701" s="8"/>
      <c r="BS2701" s="8"/>
      <c r="BT2701" s="8"/>
      <c r="BU2701" s="8"/>
      <c r="BV2701" s="8"/>
      <c r="BW2701" s="8"/>
      <c r="BX2701" s="8"/>
      <c r="BY2701" s="8"/>
      <c r="BZ2701" s="8"/>
      <c r="CA2701" s="8"/>
      <c r="CB2701" s="8"/>
      <c r="CC2701" s="8"/>
      <c r="CD2701" s="8"/>
      <c r="CE2701" s="8"/>
      <c r="CF2701" s="8"/>
      <c r="CG2701" s="8"/>
      <c r="CH2701" s="8"/>
      <c r="CI2701" s="8"/>
      <c r="CJ2701" s="8"/>
      <c r="CK2701" s="8"/>
      <c r="CL2701" s="8"/>
      <c r="CM2701" s="8"/>
      <c r="CN2701" s="8"/>
      <c r="CO2701" s="8"/>
      <c r="CP2701" s="8"/>
    </row>
    <row r="2702" spans="1:94" x14ac:dyDescent="0.2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  <c r="AD2702" s="8"/>
      <c r="AE2702" s="8"/>
      <c r="AF2702" s="8"/>
      <c r="AG2702" s="8"/>
      <c r="AH2702" s="8"/>
      <c r="AI2702" s="8"/>
      <c r="AJ2702" s="8"/>
      <c r="AK2702" s="8"/>
      <c r="AL2702" s="8"/>
      <c r="AM2702" s="8"/>
      <c r="AN2702" s="8"/>
      <c r="AO2702" s="8"/>
      <c r="AP2702" s="8"/>
      <c r="AQ2702" s="8"/>
      <c r="AR2702" s="8"/>
      <c r="AS2702" s="8"/>
      <c r="AT2702" s="8"/>
      <c r="AU2702" s="8"/>
      <c r="AV2702" s="8"/>
      <c r="AW2702" s="8"/>
      <c r="AX2702" s="8"/>
      <c r="AY2702" s="8"/>
      <c r="AZ2702" s="8"/>
      <c r="BA2702" s="8"/>
      <c r="BB2702" s="8"/>
      <c r="BC2702" s="8"/>
      <c r="BD2702" s="8"/>
      <c r="BE2702" s="8"/>
      <c r="BF2702" s="8"/>
      <c r="BG2702" s="8"/>
      <c r="BH2702" s="8"/>
      <c r="BI2702" s="8"/>
      <c r="BJ2702" s="8"/>
      <c r="BK2702" s="8"/>
      <c r="BL2702" s="8"/>
      <c r="BM2702" s="8"/>
      <c r="BN2702" s="8"/>
      <c r="BO2702" s="8"/>
      <c r="BP2702" s="8"/>
      <c r="BQ2702" s="8"/>
      <c r="BR2702" s="8"/>
      <c r="BS2702" s="8"/>
      <c r="BT2702" s="8"/>
      <c r="BU2702" s="8"/>
      <c r="BV2702" s="8"/>
      <c r="BW2702" s="8"/>
      <c r="BX2702" s="8"/>
      <c r="BY2702" s="8"/>
      <c r="BZ2702" s="8"/>
      <c r="CA2702" s="8"/>
      <c r="CB2702" s="8"/>
      <c r="CC2702" s="8"/>
      <c r="CD2702" s="8"/>
      <c r="CE2702" s="8"/>
      <c r="CF2702" s="8"/>
      <c r="CG2702" s="8"/>
      <c r="CH2702" s="8"/>
      <c r="CI2702" s="8"/>
      <c r="CJ2702" s="8"/>
      <c r="CK2702" s="8"/>
      <c r="CL2702" s="8"/>
      <c r="CM2702" s="8"/>
      <c r="CN2702" s="8"/>
      <c r="CO2702" s="8"/>
      <c r="CP2702" s="8"/>
    </row>
    <row r="2703" spans="1:94" x14ac:dyDescent="0.2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  <c r="AD2703" s="8"/>
      <c r="AE2703" s="8"/>
      <c r="AF2703" s="8"/>
      <c r="AG2703" s="8"/>
      <c r="AH2703" s="8"/>
      <c r="AI2703" s="8"/>
      <c r="AJ2703" s="8"/>
      <c r="AK2703" s="8"/>
      <c r="AL2703" s="8"/>
      <c r="AM2703" s="8"/>
      <c r="AN2703" s="8"/>
      <c r="AO2703" s="8"/>
      <c r="AP2703" s="8"/>
      <c r="AQ2703" s="8"/>
      <c r="AR2703" s="8"/>
      <c r="AS2703" s="8"/>
      <c r="AT2703" s="8"/>
      <c r="AU2703" s="8"/>
      <c r="AV2703" s="8"/>
      <c r="AW2703" s="8"/>
      <c r="AX2703" s="8"/>
      <c r="AY2703" s="8"/>
      <c r="AZ2703" s="8"/>
      <c r="BA2703" s="8"/>
      <c r="BB2703" s="8"/>
      <c r="BC2703" s="8"/>
      <c r="BD2703" s="8"/>
      <c r="BE2703" s="8"/>
      <c r="BF2703" s="8"/>
      <c r="BG2703" s="8"/>
      <c r="BH2703" s="8"/>
      <c r="BI2703" s="8"/>
      <c r="BJ2703" s="8"/>
      <c r="BK2703" s="8"/>
      <c r="BL2703" s="8"/>
      <c r="BM2703" s="8"/>
      <c r="BN2703" s="8"/>
      <c r="BO2703" s="8"/>
      <c r="BP2703" s="8"/>
      <c r="BQ2703" s="8"/>
      <c r="BR2703" s="8"/>
      <c r="BS2703" s="8"/>
      <c r="BT2703" s="8"/>
      <c r="BU2703" s="8"/>
      <c r="BV2703" s="8"/>
      <c r="BW2703" s="8"/>
      <c r="BX2703" s="8"/>
      <c r="BY2703" s="8"/>
      <c r="BZ2703" s="8"/>
      <c r="CA2703" s="8"/>
      <c r="CB2703" s="8"/>
      <c r="CC2703" s="8"/>
      <c r="CD2703" s="8"/>
      <c r="CE2703" s="8"/>
      <c r="CF2703" s="8"/>
      <c r="CG2703" s="8"/>
      <c r="CH2703" s="8"/>
      <c r="CI2703" s="8"/>
      <c r="CJ2703" s="8"/>
      <c r="CK2703" s="8"/>
      <c r="CL2703" s="8"/>
      <c r="CM2703" s="8"/>
      <c r="CN2703" s="8"/>
      <c r="CO2703" s="8"/>
      <c r="CP2703" s="8"/>
    </row>
    <row r="2704" spans="1:94" x14ac:dyDescent="0.2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  <c r="AD2704" s="8"/>
      <c r="AE2704" s="8"/>
      <c r="AF2704" s="8"/>
      <c r="AG2704" s="8"/>
      <c r="AH2704" s="8"/>
      <c r="AI2704" s="8"/>
      <c r="AJ2704" s="8"/>
      <c r="AK2704" s="8"/>
      <c r="AL2704" s="8"/>
      <c r="AM2704" s="8"/>
      <c r="AN2704" s="8"/>
      <c r="AO2704" s="8"/>
      <c r="AP2704" s="8"/>
      <c r="AQ2704" s="8"/>
      <c r="AR2704" s="8"/>
      <c r="AS2704" s="8"/>
      <c r="AT2704" s="8"/>
      <c r="AU2704" s="8"/>
      <c r="AV2704" s="8"/>
      <c r="AW2704" s="8"/>
      <c r="AX2704" s="8"/>
      <c r="AY2704" s="8"/>
      <c r="AZ2704" s="8"/>
      <c r="BA2704" s="8"/>
      <c r="BB2704" s="8"/>
      <c r="BC2704" s="8"/>
      <c r="BD2704" s="8"/>
      <c r="BE2704" s="8"/>
      <c r="BF2704" s="8"/>
      <c r="BG2704" s="8"/>
      <c r="BH2704" s="8"/>
      <c r="BI2704" s="8"/>
      <c r="BJ2704" s="8"/>
      <c r="BK2704" s="8"/>
      <c r="BL2704" s="8"/>
      <c r="BM2704" s="8"/>
      <c r="BN2704" s="8"/>
      <c r="BO2704" s="8"/>
      <c r="BP2704" s="8"/>
      <c r="BQ2704" s="8"/>
      <c r="BR2704" s="8"/>
      <c r="BS2704" s="8"/>
      <c r="BT2704" s="8"/>
      <c r="BU2704" s="8"/>
      <c r="BV2704" s="8"/>
      <c r="BW2704" s="8"/>
      <c r="BX2704" s="8"/>
      <c r="BY2704" s="8"/>
      <c r="BZ2704" s="8"/>
      <c r="CA2704" s="8"/>
      <c r="CB2704" s="8"/>
      <c r="CC2704" s="8"/>
      <c r="CD2704" s="8"/>
      <c r="CE2704" s="8"/>
      <c r="CF2704" s="8"/>
      <c r="CG2704" s="8"/>
      <c r="CH2704" s="8"/>
      <c r="CI2704" s="8"/>
      <c r="CJ2704" s="8"/>
      <c r="CK2704" s="8"/>
      <c r="CL2704" s="8"/>
      <c r="CM2704" s="8"/>
      <c r="CN2704" s="8"/>
      <c r="CO2704" s="8"/>
      <c r="CP2704" s="8"/>
    </row>
    <row r="2705" spans="1:94" x14ac:dyDescent="0.2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  <c r="AA2705" s="8"/>
      <c r="AB2705" s="8"/>
      <c r="AC2705" s="8"/>
      <c r="AD2705" s="8"/>
      <c r="AE2705" s="8"/>
      <c r="AF2705" s="8"/>
      <c r="AG2705" s="8"/>
      <c r="AH2705" s="8"/>
      <c r="AI2705" s="8"/>
      <c r="AJ2705" s="8"/>
      <c r="AK2705" s="8"/>
      <c r="AL2705" s="8"/>
      <c r="AM2705" s="8"/>
      <c r="AN2705" s="8"/>
      <c r="AO2705" s="8"/>
      <c r="AP2705" s="8"/>
      <c r="AQ2705" s="8"/>
      <c r="AR2705" s="8"/>
      <c r="AS2705" s="8"/>
      <c r="AT2705" s="8"/>
      <c r="AU2705" s="8"/>
      <c r="AV2705" s="8"/>
      <c r="AW2705" s="8"/>
      <c r="AX2705" s="8"/>
      <c r="AY2705" s="8"/>
      <c r="AZ2705" s="8"/>
      <c r="BA2705" s="8"/>
      <c r="BB2705" s="8"/>
      <c r="BC2705" s="8"/>
      <c r="BD2705" s="8"/>
      <c r="BE2705" s="8"/>
      <c r="BF2705" s="8"/>
      <c r="BG2705" s="8"/>
      <c r="BH2705" s="8"/>
      <c r="BI2705" s="8"/>
      <c r="BJ2705" s="8"/>
      <c r="BK2705" s="8"/>
      <c r="BL2705" s="8"/>
      <c r="BM2705" s="8"/>
      <c r="BN2705" s="8"/>
      <c r="BO2705" s="8"/>
      <c r="BP2705" s="8"/>
      <c r="BQ2705" s="8"/>
      <c r="BR2705" s="8"/>
      <c r="BS2705" s="8"/>
      <c r="BT2705" s="8"/>
      <c r="BU2705" s="8"/>
      <c r="BV2705" s="8"/>
      <c r="BW2705" s="8"/>
      <c r="BX2705" s="8"/>
      <c r="BY2705" s="8"/>
      <c r="BZ2705" s="8"/>
      <c r="CA2705" s="8"/>
      <c r="CB2705" s="8"/>
      <c r="CC2705" s="8"/>
      <c r="CD2705" s="8"/>
      <c r="CE2705" s="8"/>
      <c r="CF2705" s="8"/>
      <c r="CG2705" s="8"/>
      <c r="CH2705" s="8"/>
      <c r="CI2705" s="8"/>
      <c r="CJ2705" s="8"/>
      <c r="CK2705" s="8"/>
      <c r="CL2705" s="8"/>
      <c r="CM2705" s="8"/>
      <c r="CN2705" s="8"/>
      <c r="CO2705" s="8"/>
      <c r="CP2705" s="8"/>
    </row>
    <row r="2706" spans="1:94" x14ac:dyDescent="0.2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  <c r="AA2706" s="8"/>
      <c r="AB2706" s="8"/>
      <c r="AC2706" s="8"/>
      <c r="AD2706" s="8"/>
      <c r="AE2706" s="8"/>
      <c r="AF2706" s="8"/>
      <c r="AG2706" s="8"/>
      <c r="AH2706" s="8"/>
      <c r="AI2706" s="8"/>
      <c r="AJ2706" s="8"/>
      <c r="AK2706" s="8"/>
      <c r="AL2706" s="8"/>
      <c r="AM2706" s="8"/>
      <c r="AN2706" s="8"/>
      <c r="AO2706" s="8"/>
      <c r="AP2706" s="8"/>
      <c r="AQ2706" s="8"/>
      <c r="AR2706" s="8"/>
      <c r="AS2706" s="8"/>
      <c r="AT2706" s="8"/>
      <c r="AU2706" s="8"/>
      <c r="AV2706" s="8"/>
      <c r="AW2706" s="8"/>
      <c r="AX2706" s="8"/>
      <c r="AY2706" s="8"/>
      <c r="AZ2706" s="8"/>
      <c r="BA2706" s="8"/>
      <c r="BB2706" s="8"/>
      <c r="BC2706" s="8"/>
      <c r="BD2706" s="8"/>
      <c r="BE2706" s="8"/>
      <c r="BF2706" s="8"/>
      <c r="BG2706" s="8"/>
      <c r="BH2706" s="8"/>
      <c r="BI2706" s="8"/>
      <c r="BJ2706" s="8"/>
      <c r="BK2706" s="8"/>
      <c r="BL2706" s="8"/>
      <c r="BM2706" s="8"/>
      <c r="BN2706" s="8"/>
      <c r="BO2706" s="8"/>
      <c r="BP2706" s="8"/>
      <c r="BQ2706" s="8"/>
      <c r="BR2706" s="8"/>
      <c r="BS2706" s="8"/>
      <c r="BT2706" s="8"/>
      <c r="BU2706" s="8"/>
      <c r="BV2706" s="8"/>
      <c r="BW2706" s="8"/>
      <c r="BX2706" s="8"/>
      <c r="BY2706" s="8"/>
      <c r="BZ2706" s="8"/>
      <c r="CA2706" s="8"/>
      <c r="CB2706" s="8"/>
      <c r="CC2706" s="8"/>
      <c r="CD2706" s="8"/>
      <c r="CE2706" s="8"/>
      <c r="CF2706" s="8"/>
      <c r="CG2706" s="8"/>
      <c r="CH2706" s="8"/>
      <c r="CI2706" s="8"/>
      <c r="CJ2706" s="8"/>
      <c r="CK2706" s="8"/>
      <c r="CL2706" s="8"/>
      <c r="CM2706" s="8"/>
      <c r="CN2706" s="8"/>
      <c r="CO2706" s="8"/>
      <c r="CP2706" s="8"/>
    </row>
    <row r="2707" spans="1:94" x14ac:dyDescent="0.2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  <c r="AA2707" s="8"/>
      <c r="AB2707" s="8"/>
      <c r="AC2707" s="8"/>
      <c r="AD2707" s="8"/>
      <c r="AE2707" s="8"/>
      <c r="AF2707" s="8"/>
      <c r="AG2707" s="8"/>
      <c r="AH2707" s="8"/>
      <c r="AI2707" s="8"/>
      <c r="AJ2707" s="8"/>
      <c r="AK2707" s="8"/>
      <c r="AL2707" s="8"/>
      <c r="AM2707" s="8"/>
      <c r="AN2707" s="8"/>
      <c r="AO2707" s="8"/>
      <c r="AP2707" s="8"/>
      <c r="AQ2707" s="8"/>
      <c r="AR2707" s="8"/>
      <c r="AS2707" s="8"/>
      <c r="AT2707" s="8"/>
      <c r="AU2707" s="8"/>
      <c r="AV2707" s="8"/>
      <c r="AW2707" s="8"/>
      <c r="AX2707" s="8"/>
      <c r="AY2707" s="8"/>
      <c r="AZ2707" s="8"/>
      <c r="BA2707" s="8"/>
      <c r="BB2707" s="8"/>
      <c r="BC2707" s="8"/>
      <c r="BD2707" s="8"/>
      <c r="BE2707" s="8"/>
      <c r="BF2707" s="8"/>
      <c r="BG2707" s="8"/>
      <c r="BH2707" s="8"/>
      <c r="BI2707" s="8"/>
      <c r="BJ2707" s="8"/>
      <c r="BK2707" s="8"/>
      <c r="BL2707" s="8"/>
      <c r="BM2707" s="8"/>
      <c r="BN2707" s="8"/>
      <c r="BO2707" s="8"/>
      <c r="BP2707" s="8"/>
      <c r="BQ2707" s="8"/>
      <c r="BR2707" s="8"/>
      <c r="BS2707" s="8"/>
      <c r="BT2707" s="8"/>
      <c r="BU2707" s="8"/>
      <c r="BV2707" s="8"/>
      <c r="BW2707" s="8"/>
      <c r="BX2707" s="8"/>
      <c r="BY2707" s="8"/>
      <c r="BZ2707" s="8"/>
      <c r="CA2707" s="8"/>
      <c r="CB2707" s="8"/>
      <c r="CC2707" s="8"/>
      <c r="CD2707" s="8"/>
      <c r="CE2707" s="8"/>
      <c r="CF2707" s="8"/>
      <c r="CG2707" s="8"/>
      <c r="CH2707" s="8"/>
      <c r="CI2707" s="8"/>
      <c r="CJ2707" s="8"/>
      <c r="CK2707" s="8"/>
      <c r="CL2707" s="8"/>
      <c r="CM2707" s="8"/>
      <c r="CN2707" s="8"/>
      <c r="CO2707" s="8"/>
      <c r="CP2707" s="8"/>
    </row>
    <row r="2708" spans="1:94" x14ac:dyDescent="0.2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  <c r="AD2708" s="8"/>
      <c r="AE2708" s="8"/>
      <c r="AF2708" s="8"/>
      <c r="AG2708" s="8"/>
      <c r="AH2708" s="8"/>
      <c r="AI2708" s="8"/>
      <c r="AJ2708" s="8"/>
      <c r="AK2708" s="8"/>
      <c r="AL2708" s="8"/>
      <c r="AM2708" s="8"/>
      <c r="AN2708" s="8"/>
      <c r="AO2708" s="8"/>
      <c r="AP2708" s="8"/>
      <c r="AQ2708" s="8"/>
      <c r="AR2708" s="8"/>
      <c r="AS2708" s="8"/>
      <c r="AT2708" s="8"/>
      <c r="AU2708" s="8"/>
      <c r="AV2708" s="8"/>
      <c r="AW2708" s="8"/>
      <c r="AX2708" s="8"/>
      <c r="AY2708" s="8"/>
      <c r="AZ2708" s="8"/>
      <c r="BA2708" s="8"/>
      <c r="BB2708" s="8"/>
      <c r="BC2708" s="8"/>
      <c r="BD2708" s="8"/>
      <c r="BE2708" s="8"/>
      <c r="BF2708" s="8"/>
      <c r="BG2708" s="8"/>
      <c r="BH2708" s="8"/>
      <c r="BI2708" s="8"/>
      <c r="BJ2708" s="8"/>
      <c r="BK2708" s="8"/>
      <c r="BL2708" s="8"/>
      <c r="BM2708" s="8"/>
      <c r="BN2708" s="8"/>
      <c r="BO2708" s="8"/>
      <c r="BP2708" s="8"/>
      <c r="BQ2708" s="8"/>
      <c r="BR2708" s="8"/>
      <c r="BS2708" s="8"/>
      <c r="BT2708" s="8"/>
      <c r="BU2708" s="8"/>
      <c r="BV2708" s="8"/>
      <c r="BW2708" s="8"/>
      <c r="BX2708" s="8"/>
      <c r="BY2708" s="8"/>
      <c r="BZ2708" s="8"/>
      <c r="CA2708" s="8"/>
      <c r="CB2708" s="8"/>
      <c r="CC2708" s="8"/>
      <c r="CD2708" s="8"/>
      <c r="CE2708" s="8"/>
      <c r="CF2708" s="8"/>
      <c r="CG2708" s="8"/>
      <c r="CH2708" s="8"/>
      <c r="CI2708" s="8"/>
      <c r="CJ2708" s="8"/>
      <c r="CK2708" s="8"/>
      <c r="CL2708" s="8"/>
      <c r="CM2708" s="8"/>
      <c r="CN2708" s="8"/>
      <c r="CO2708" s="8"/>
      <c r="CP2708" s="8"/>
    </row>
    <row r="2709" spans="1:94" x14ac:dyDescent="0.2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  <c r="AD2709" s="8"/>
      <c r="AE2709" s="8"/>
      <c r="AF2709" s="8"/>
      <c r="AG2709" s="8"/>
      <c r="AH2709" s="8"/>
      <c r="AI2709" s="8"/>
      <c r="AJ2709" s="8"/>
      <c r="AK2709" s="8"/>
      <c r="AL2709" s="8"/>
      <c r="AM2709" s="8"/>
      <c r="AN2709" s="8"/>
      <c r="AO2709" s="8"/>
      <c r="AP2709" s="8"/>
      <c r="AQ2709" s="8"/>
      <c r="AR2709" s="8"/>
      <c r="AS2709" s="8"/>
      <c r="AT2709" s="8"/>
      <c r="AU2709" s="8"/>
      <c r="AV2709" s="8"/>
      <c r="AW2709" s="8"/>
      <c r="AX2709" s="8"/>
      <c r="AY2709" s="8"/>
      <c r="AZ2709" s="8"/>
      <c r="BA2709" s="8"/>
      <c r="BB2709" s="8"/>
      <c r="BC2709" s="8"/>
      <c r="BD2709" s="8"/>
      <c r="BE2709" s="8"/>
      <c r="BF2709" s="8"/>
      <c r="BG2709" s="8"/>
      <c r="BH2709" s="8"/>
      <c r="BI2709" s="8"/>
      <c r="BJ2709" s="8"/>
      <c r="BK2709" s="8"/>
      <c r="BL2709" s="8"/>
      <c r="BM2709" s="8"/>
      <c r="BN2709" s="8"/>
      <c r="BO2709" s="8"/>
      <c r="BP2709" s="8"/>
      <c r="BQ2709" s="8"/>
      <c r="BR2709" s="8"/>
      <c r="BS2709" s="8"/>
      <c r="BT2709" s="8"/>
      <c r="BU2709" s="8"/>
      <c r="BV2709" s="8"/>
      <c r="BW2709" s="8"/>
      <c r="BX2709" s="8"/>
      <c r="BY2709" s="8"/>
      <c r="BZ2709" s="8"/>
      <c r="CA2709" s="8"/>
      <c r="CB2709" s="8"/>
      <c r="CC2709" s="8"/>
      <c r="CD2709" s="8"/>
      <c r="CE2709" s="8"/>
      <c r="CF2709" s="8"/>
      <c r="CG2709" s="8"/>
      <c r="CH2709" s="8"/>
      <c r="CI2709" s="8"/>
      <c r="CJ2709" s="8"/>
      <c r="CK2709" s="8"/>
      <c r="CL2709" s="8"/>
      <c r="CM2709" s="8"/>
      <c r="CN2709" s="8"/>
      <c r="CO2709" s="8"/>
      <c r="CP2709" s="8"/>
    </row>
    <row r="2710" spans="1:94" x14ac:dyDescent="0.2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  <c r="AA2710" s="8"/>
      <c r="AB2710" s="8"/>
      <c r="AC2710" s="8"/>
      <c r="AD2710" s="8"/>
      <c r="AE2710" s="8"/>
      <c r="AF2710" s="8"/>
      <c r="AG2710" s="8"/>
      <c r="AH2710" s="8"/>
      <c r="AI2710" s="8"/>
      <c r="AJ2710" s="8"/>
      <c r="AK2710" s="8"/>
      <c r="AL2710" s="8"/>
      <c r="AM2710" s="8"/>
      <c r="AN2710" s="8"/>
      <c r="AO2710" s="8"/>
      <c r="AP2710" s="8"/>
      <c r="AQ2710" s="8"/>
      <c r="AR2710" s="8"/>
      <c r="AS2710" s="8"/>
      <c r="AT2710" s="8"/>
      <c r="AU2710" s="8"/>
      <c r="AV2710" s="8"/>
      <c r="AW2710" s="8"/>
      <c r="AX2710" s="8"/>
      <c r="AY2710" s="8"/>
      <c r="AZ2710" s="8"/>
      <c r="BA2710" s="8"/>
      <c r="BB2710" s="8"/>
      <c r="BC2710" s="8"/>
      <c r="BD2710" s="8"/>
      <c r="BE2710" s="8"/>
      <c r="BF2710" s="8"/>
      <c r="BG2710" s="8"/>
      <c r="BH2710" s="8"/>
      <c r="BI2710" s="8"/>
      <c r="BJ2710" s="8"/>
      <c r="BK2710" s="8"/>
      <c r="BL2710" s="8"/>
      <c r="BM2710" s="8"/>
      <c r="BN2710" s="8"/>
      <c r="BO2710" s="8"/>
      <c r="BP2710" s="8"/>
      <c r="BQ2710" s="8"/>
      <c r="BR2710" s="8"/>
      <c r="BS2710" s="8"/>
      <c r="BT2710" s="8"/>
      <c r="BU2710" s="8"/>
      <c r="BV2710" s="8"/>
      <c r="BW2710" s="8"/>
      <c r="BX2710" s="8"/>
      <c r="BY2710" s="8"/>
      <c r="BZ2710" s="8"/>
      <c r="CA2710" s="8"/>
      <c r="CB2710" s="8"/>
      <c r="CC2710" s="8"/>
      <c r="CD2710" s="8"/>
      <c r="CE2710" s="8"/>
      <c r="CF2710" s="8"/>
      <c r="CG2710" s="8"/>
      <c r="CH2710" s="8"/>
      <c r="CI2710" s="8"/>
      <c r="CJ2710" s="8"/>
      <c r="CK2710" s="8"/>
      <c r="CL2710" s="8"/>
      <c r="CM2710" s="8"/>
      <c r="CN2710" s="8"/>
      <c r="CO2710" s="8"/>
      <c r="CP2710" s="8"/>
    </row>
    <row r="2711" spans="1:94" x14ac:dyDescent="0.2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  <c r="AA2711" s="8"/>
      <c r="AB2711" s="8"/>
      <c r="AC2711" s="8"/>
      <c r="AD2711" s="8"/>
      <c r="AE2711" s="8"/>
      <c r="AF2711" s="8"/>
      <c r="AG2711" s="8"/>
      <c r="AH2711" s="8"/>
      <c r="AI2711" s="8"/>
      <c r="AJ2711" s="8"/>
      <c r="AK2711" s="8"/>
      <c r="AL2711" s="8"/>
      <c r="AM2711" s="8"/>
      <c r="AN2711" s="8"/>
      <c r="AO2711" s="8"/>
      <c r="AP2711" s="8"/>
      <c r="AQ2711" s="8"/>
      <c r="AR2711" s="8"/>
      <c r="AS2711" s="8"/>
      <c r="AT2711" s="8"/>
      <c r="AU2711" s="8"/>
      <c r="AV2711" s="8"/>
      <c r="AW2711" s="8"/>
      <c r="AX2711" s="8"/>
      <c r="AY2711" s="8"/>
      <c r="AZ2711" s="8"/>
      <c r="BA2711" s="8"/>
      <c r="BB2711" s="8"/>
      <c r="BC2711" s="8"/>
      <c r="BD2711" s="8"/>
      <c r="BE2711" s="8"/>
      <c r="BF2711" s="8"/>
      <c r="BG2711" s="8"/>
      <c r="BH2711" s="8"/>
      <c r="BI2711" s="8"/>
      <c r="BJ2711" s="8"/>
      <c r="BK2711" s="8"/>
      <c r="BL2711" s="8"/>
      <c r="BM2711" s="8"/>
      <c r="BN2711" s="8"/>
      <c r="BO2711" s="8"/>
      <c r="BP2711" s="8"/>
      <c r="BQ2711" s="8"/>
      <c r="BR2711" s="8"/>
      <c r="BS2711" s="8"/>
      <c r="BT2711" s="8"/>
      <c r="BU2711" s="8"/>
      <c r="BV2711" s="8"/>
      <c r="BW2711" s="8"/>
      <c r="BX2711" s="8"/>
      <c r="BY2711" s="8"/>
      <c r="BZ2711" s="8"/>
      <c r="CA2711" s="8"/>
      <c r="CB2711" s="8"/>
      <c r="CC2711" s="8"/>
      <c r="CD2711" s="8"/>
      <c r="CE2711" s="8"/>
      <c r="CF2711" s="8"/>
      <c r="CG2711" s="8"/>
      <c r="CH2711" s="8"/>
      <c r="CI2711" s="8"/>
      <c r="CJ2711" s="8"/>
      <c r="CK2711" s="8"/>
      <c r="CL2711" s="8"/>
      <c r="CM2711" s="8"/>
      <c r="CN2711" s="8"/>
      <c r="CO2711" s="8"/>
      <c r="CP2711" s="8"/>
    </row>
    <row r="2712" spans="1:94" x14ac:dyDescent="0.2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  <c r="AA2712" s="8"/>
      <c r="AB2712" s="8"/>
      <c r="AC2712" s="8"/>
      <c r="AD2712" s="8"/>
      <c r="AE2712" s="8"/>
      <c r="AF2712" s="8"/>
      <c r="AG2712" s="8"/>
      <c r="AH2712" s="8"/>
      <c r="AI2712" s="8"/>
      <c r="AJ2712" s="8"/>
      <c r="AK2712" s="8"/>
      <c r="AL2712" s="8"/>
      <c r="AM2712" s="8"/>
      <c r="AN2712" s="8"/>
      <c r="AO2712" s="8"/>
      <c r="AP2712" s="8"/>
      <c r="AQ2712" s="8"/>
      <c r="AR2712" s="8"/>
      <c r="AS2712" s="8"/>
      <c r="AT2712" s="8"/>
      <c r="AU2712" s="8"/>
      <c r="AV2712" s="8"/>
      <c r="AW2712" s="8"/>
      <c r="AX2712" s="8"/>
      <c r="AY2712" s="8"/>
      <c r="AZ2712" s="8"/>
      <c r="BA2712" s="8"/>
      <c r="BB2712" s="8"/>
      <c r="BC2712" s="8"/>
      <c r="BD2712" s="8"/>
      <c r="BE2712" s="8"/>
      <c r="BF2712" s="8"/>
      <c r="BG2712" s="8"/>
      <c r="BH2712" s="8"/>
      <c r="BI2712" s="8"/>
      <c r="BJ2712" s="8"/>
      <c r="BK2712" s="8"/>
      <c r="BL2712" s="8"/>
      <c r="BM2712" s="8"/>
      <c r="BN2712" s="8"/>
      <c r="BO2712" s="8"/>
      <c r="BP2712" s="8"/>
      <c r="BQ2712" s="8"/>
      <c r="BR2712" s="8"/>
      <c r="BS2712" s="8"/>
      <c r="BT2712" s="8"/>
      <c r="BU2712" s="8"/>
      <c r="BV2712" s="8"/>
      <c r="BW2712" s="8"/>
      <c r="BX2712" s="8"/>
      <c r="BY2712" s="8"/>
      <c r="BZ2712" s="8"/>
      <c r="CA2712" s="8"/>
      <c r="CB2712" s="8"/>
      <c r="CC2712" s="8"/>
      <c r="CD2712" s="8"/>
      <c r="CE2712" s="8"/>
      <c r="CF2712" s="8"/>
      <c r="CG2712" s="8"/>
      <c r="CH2712" s="8"/>
      <c r="CI2712" s="8"/>
      <c r="CJ2712" s="8"/>
      <c r="CK2712" s="8"/>
      <c r="CL2712" s="8"/>
      <c r="CM2712" s="8"/>
      <c r="CN2712" s="8"/>
      <c r="CO2712" s="8"/>
      <c r="CP2712" s="8"/>
    </row>
    <row r="2713" spans="1:94" x14ac:dyDescent="0.2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  <c r="AA2713" s="8"/>
      <c r="AB2713" s="8"/>
      <c r="AC2713" s="8"/>
      <c r="AD2713" s="8"/>
      <c r="AE2713" s="8"/>
      <c r="AF2713" s="8"/>
      <c r="AG2713" s="8"/>
      <c r="AH2713" s="8"/>
      <c r="AI2713" s="8"/>
      <c r="AJ2713" s="8"/>
      <c r="AK2713" s="8"/>
      <c r="AL2713" s="8"/>
      <c r="AM2713" s="8"/>
      <c r="AN2713" s="8"/>
      <c r="AO2713" s="8"/>
      <c r="AP2713" s="8"/>
      <c r="AQ2713" s="8"/>
      <c r="AR2713" s="8"/>
      <c r="AS2713" s="8"/>
      <c r="AT2713" s="8"/>
      <c r="AU2713" s="8"/>
      <c r="AV2713" s="8"/>
      <c r="AW2713" s="8"/>
      <c r="AX2713" s="8"/>
      <c r="AY2713" s="8"/>
      <c r="AZ2713" s="8"/>
      <c r="BA2713" s="8"/>
      <c r="BB2713" s="8"/>
      <c r="BC2713" s="8"/>
      <c r="BD2713" s="8"/>
      <c r="BE2713" s="8"/>
      <c r="BF2713" s="8"/>
      <c r="BG2713" s="8"/>
      <c r="BH2713" s="8"/>
      <c r="BI2713" s="8"/>
      <c r="BJ2713" s="8"/>
      <c r="BK2713" s="8"/>
      <c r="BL2713" s="8"/>
      <c r="BM2713" s="8"/>
      <c r="BN2713" s="8"/>
      <c r="BO2713" s="8"/>
      <c r="BP2713" s="8"/>
      <c r="BQ2713" s="8"/>
      <c r="BR2713" s="8"/>
      <c r="BS2713" s="8"/>
      <c r="BT2713" s="8"/>
      <c r="BU2713" s="8"/>
      <c r="BV2713" s="8"/>
      <c r="BW2713" s="8"/>
      <c r="BX2713" s="8"/>
      <c r="BY2713" s="8"/>
      <c r="BZ2713" s="8"/>
      <c r="CA2713" s="8"/>
      <c r="CB2713" s="8"/>
      <c r="CC2713" s="8"/>
      <c r="CD2713" s="8"/>
      <c r="CE2713" s="8"/>
      <c r="CF2713" s="8"/>
      <c r="CG2713" s="8"/>
      <c r="CH2713" s="8"/>
      <c r="CI2713" s="8"/>
      <c r="CJ2713" s="8"/>
      <c r="CK2713" s="8"/>
      <c r="CL2713" s="8"/>
      <c r="CM2713" s="8"/>
      <c r="CN2713" s="8"/>
      <c r="CO2713" s="8"/>
      <c r="CP2713" s="8"/>
    </row>
    <row r="2714" spans="1:94" x14ac:dyDescent="0.2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  <c r="AA2714" s="8"/>
      <c r="AB2714" s="8"/>
      <c r="AC2714" s="8"/>
      <c r="AD2714" s="8"/>
      <c r="AE2714" s="8"/>
      <c r="AF2714" s="8"/>
      <c r="AG2714" s="8"/>
      <c r="AH2714" s="8"/>
      <c r="AI2714" s="8"/>
      <c r="AJ2714" s="8"/>
      <c r="AK2714" s="8"/>
      <c r="AL2714" s="8"/>
      <c r="AM2714" s="8"/>
      <c r="AN2714" s="8"/>
      <c r="AO2714" s="8"/>
      <c r="AP2714" s="8"/>
      <c r="AQ2714" s="8"/>
      <c r="AR2714" s="8"/>
      <c r="AS2714" s="8"/>
      <c r="AT2714" s="8"/>
      <c r="AU2714" s="8"/>
      <c r="AV2714" s="8"/>
      <c r="AW2714" s="8"/>
      <c r="AX2714" s="8"/>
      <c r="AY2714" s="8"/>
      <c r="AZ2714" s="8"/>
      <c r="BA2714" s="8"/>
      <c r="BB2714" s="8"/>
      <c r="BC2714" s="8"/>
      <c r="BD2714" s="8"/>
      <c r="BE2714" s="8"/>
      <c r="BF2714" s="8"/>
      <c r="BG2714" s="8"/>
      <c r="BH2714" s="8"/>
      <c r="BI2714" s="8"/>
      <c r="BJ2714" s="8"/>
      <c r="BK2714" s="8"/>
      <c r="BL2714" s="8"/>
      <c r="BM2714" s="8"/>
      <c r="BN2714" s="8"/>
      <c r="BO2714" s="8"/>
      <c r="BP2714" s="8"/>
      <c r="BQ2714" s="8"/>
      <c r="BR2714" s="8"/>
      <c r="BS2714" s="8"/>
      <c r="BT2714" s="8"/>
      <c r="BU2714" s="8"/>
      <c r="BV2714" s="8"/>
      <c r="BW2714" s="8"/>
      <c r="BX2714" s="8"/>
      <c r="BY2714" s="8"/>
      <c r="BZ2714" s="8"/>
      <c r="CA2714" s="8"/>
      <c r="CB2714" s="8"/>
      <c r="CC2714" s="8"/>
      <c r="CD2714" s="8"/>
      <c r="CE2714" s="8"/>
      <c r="CF2714" s="8"/>
      <c r="CG2714" s="8"/>
      <c r="CH2714" s="8"/>
      <c r="CI2714" s="8"/>
      <c r="CJ2714" s="8"/>
      <c r="CK2714" s="8"/>
      <c r="CL2714" s="8"/>
      <c r="CM2714" s="8"/>
      <c r="CN2714" s="8"/>
      <c r="CO2714" s="8"/>
      <c r="CP2714" s="8"/>
    </row>
    <row r="2715" spans="1:94" x14ac:dyDescent="0.2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  <c r="AA2715" s="8"/>
      <c r="AB2715" s="8"/>
      <c r="AC2715" s="8"/>
      <c r="AD2715" s="8"/>
      <c r="AE2715" s="8"/>
      <c r="AF2715" s="8"/>
      <c r="AG2715" s="8"/>
      <c r="AH2715" s="8"/>
      <c r="AI2715" s="8"/>
      <c r="AJ2715" s="8"/>
      <c r="AK2715" s="8"/>
      <c r="AL2715" s="8"/>
      <c r="AM2715" s="8"/>
      <c r="AN2715" s="8"/>
      <c r="AO2715" s="8"/>
      <c r="AP2715" s="8"/>
      <c r="AQ2715" s="8"/>
      <c r="AR2715" s="8"/>
      <c r="AS2715" s="8"/>
      <c r="AT2715" s="8"/>
      <c r="AU2715" s="8"/>
      <c r="AV2715" s="8"/>
      <c r="AW2715" s="8"/>
      <c r="AX2715" s="8"/>
      <c r="AY2715" s="8"/>
      <c r="AZ2715" s="8"/>
      <c r="BA2715" s="8"/>
      <c r="BB2715" s="8"/>
      <c r="BC2715" s="8"/>
      <c r="BD2715" s="8"/>
      <c r="BE2715" s="8"/>
      <c r="BF2715" s="8"/>
      <c r="BG2715" s="8"/>
      <c r="BH2715" s="8"/>
      <c r="BI2715" s="8"/>
      <c r="BJ2715" s="8"/>
      <c r="BK2715" s="8"/>
      <c r="BL2715" s="8"/>
      <c r="BM2715" s="8"/>
      <c r="BN2715" s="8"/>
      <c r="BO2715" s="8"/>
      <c r="BP2715" s="8"/>
      <c r="BQ2715" s="8"/>
      <c r="BR2715" s="8"/>
      <c r="BS2715" s="8"/>
      <c r="BT2715" s="8"/>
      <c r="BU2715" s="8"/>
      <c r="BV2715" s="8"/>
      <c r="BW2715" s="8"/>
      <c r="BX2715" s="8"/>
      <c r="BY2715" s="8"/>
      <c r="BZ2715" s="8"/>
      <c r="CA2715" s="8"/>
      <c r="CB2715" s="8"/>
      <c r="CC2715" s="8"/>
      <c r="CD2715" s="8"/>
      <c r="CE2715" s="8"/>
      <c r="CF2715" s="8"/>
      <c r="CG2715" s="8"/>
      <c r="CH2715" s="8"/>
      <c r="CI2715" s="8"/>
      <c r="CJ2715" s="8"/>
      <c r="CK2715" s="8"/>
      <c r="CL2715" s="8"/>
      <c r="CM2715" s="8"/>
      <c r="CN2715" s="8"/>
      <c r="CO2715" s="8"/>
      <c r="CP2715" s="8"/>
    </row>
    <row r="2716" spans="1:94" x14ac:dyDescent="0.2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  <c r="AA2716" s="8"/>
      <c r="AB2716" s="8"/>
      <c r="AC2716" s="8"/>
      <c r="AD2716" s="8"/>
      <c r="AE2716" s="8"/>
      <c r="AF2716" s="8"/>
      <c r="AG2716" s="8"/>
      <c r="AH2716" s="8"/>
      <c r="AI2716" s="8"/>
      <c r="AJ2716" s="8"/>
      <c r="AK2716" s="8"/>
      <c r="AL2716" s="8"/>
      <c r="AM2716" s="8"/>
      <c r="AN2716" s="8"/>
      <c r="AO2716" s="8"/>
      <c r="AP2716" s="8"/>
      <c r="AQ2716" s="8"/>
      <c r="AR2716" s="8"/>
      <c r="AS2716" s="8"/>
      <c r="AT2716" s="8"/>
      <c r="AU2716" s="8"/>
      <c r="AV2716" s="8"/>
      <c r="AW2716" s="8"/>
      <c r="AX2716" s="8"/>
      <c r="AY2716" s="8"/>
      <c r="AZ2716" s="8"/>
      <c r="BA2716" s="8"/>
      <c r="BB2716" s="8"/>
      <c r="BC2716" s="8"/>
      <c r="BD2716" s="8"/>
      <c r="BE2716" s="8"/>
      <c r="BF2716" s="8"/>
      <c r="BG2716" s="8"/>
      <c r="BH2716" s="8"/>
      <c r="BI2716" s="8"/>
      <c r="BJ2716" s="8"/>
      <c r="BK2716" s="8"/>
      <c r="BL2716" s="8"/>
      <c r="BM2716" s="8"/>
      <c r="BN2716" s="8"/>
      <c r="BO2716" s="8"/>
      <c r="BP2716" s="8"/>
      <c r="BQ2716" s="8"/>
      <c r="BR2716" s="8"/>
      <c r="BS2716" s="8"/>
      <c r="BT2716" s="8"/>
      <c r="BU2716" s="8"/>
      <c r="BV2716" s="8"/>
      <c r="BW2716" s="8"/>
      <c r="BX2716" s="8"/>
      <c r="BY2716" s="8"/>
      <c r="BZ2716" s="8"/>
      <c r="CA2716" s="8"/>
      <c r="CB2716" s="8"/>
      <c r="CC2716" s="8"/>
      <c r="CD2716" s="8"/>
      <c r="CE2716" s="8"/>
      <c r="CF2716" s="8"/>
      <c r="CG2716" s="8"/>
      <c r="CH2716" s="8"/>
      <c r="CI2716" s="8"/>
      <c r="CJ2716" s="8"/>
      <c r="CK2716" s="8"/>
      <c r="CL2716" s="8"/>
      <c r="CM2716" s="8"/>
      <c r="CN2716" s="8"/>
      <c r="CO2716" s="8"/>
      <c r="CP2716" s="8"/>
    </row>
    <row r="2717" spans="1:94" x14ac:dyDescent="0.2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  <c r="AA2717" s="8"/>
      <c r="AB2717" s="8"/>
      <c r="AC2717" s="8"/>
      <c r="AD2717" s="8"/>
      <c r="AE2717" s="8"/>
      <c r="AF2717" s="8"/>
      <c r="AG2717" s="8"/>
      <c r="AH2717" s="8"/>
      <c r="AI2717" s="8"/>
      <c r="AJ2717" s="8"/>
      <c r="AK2717" s="8"/>
      <c r="AL2717" s="8"/>
      <c r="AM2717" s="8"/>
      <c r="AN2717" s="8"/>
      <c r="AO2717" s="8"/>
      <c r="AP2717" s="8"/>
      <c r="AQ2717" s="8"/>
      <c r="AR2717" s="8"/>
      <c r="AS2717" s="8"/>
      <c r="AT2717" s="8"/>
      <c r="AU2717" s="8"/>
      <c r="AV2717" s="8"/>
      <c r="AW2717" s="8"/>
      <c r="AX2717" s="8"/>
      <c r="AY2717" s="8"/>
      <c r="AZ2717" s="8"/>
      <c r="BA2717" s="8"/>
      <c r="BB2717" s="8"/>
      <c r="BC2717" s="8"/>
      <c r="BD2717" s="8"/>
      <c r="BE2717" s="8"/>
      <c r="BF2717" s="8"/>
      <c r="BG2717" s="8"/>
      <c r="BH2717" s="8"/>
      <c r="BI2717" s="8"/>
      <c r="BJ2717" s="8"/>
      <c r="BK2717" s="8"/>
      <c r="BL2717" s="8"/>
      <c r="BM2717" s="8"/>
      <c r="BN2717" s="8"/>
      <c r="BO2717" s="8"/>
      <c r="BP2717" s="8"/>
      <c r="BQ2717" s="8"/>
      <c r="BR2717" s="8"/>
      <c r="BS2717" s="8"/>
      <c r="BT2717" s="8"/>
      <c r="BU2717" s="8"/>
      <c r="BV2717" s="8"/>
      <c r="BW2717" s="8"/>
      <c r="BX2717" s="8"/>
      <c r="BY2717" s="8"/>
      <c r="BZ2717" s="8"/>
      <c r="CA2717" s="8"/>
      <c r="CB2717" s="8"/>
      <c r="CC2717" s="8"/>
      <c r="CD2717" s="8"/>
      <c r="CE2717" s="8"/>
      <c r="CF2717" s="8"/>
      <c r="CG2717" s="8"/>
      <c r="CH2717" s="8"/>
      <c r="CI2717" s="8"/>
      <c r="CJ2717" s="8"/>
      <c r="CK2717" s="8"/>
      <c r="CL2717" s="8"/>
      <c r="CM2717" s="8"/>
      <c r="CN2717" s="8"/>
      <c r="CO2717" s="8"/>
      <c r="CP2717" s="8"/>
    </row>
    <row r="2718" spans="1:94" x14ac:dyDescent="0.2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  <c r="AA2718" s="8"/>
      <c r="AB2718" s="8"/>
      <c r="AC2718" s="8"/>
      <c r="AD2718" s="8"/>
      <c r="AE2718" s="8"/>
      <c r="AF2718" s="8"/>
      <c r="AG2718" s="8"/>
      <c r="AH2718" s="8"/>
      <c r="AI2718" s="8"/>
      <c r="AJ2718" s="8"/>
      <c r="AK2718" s="8"/>
      <c r="AL2718" s="8"/>
      <c r="AM2718" s="8"/>
      <c r="AN2718" s="8"/>
      <c r="AO2718" s="8"/>
      <c r="AP2718" s="8"/>
      <c r="AQ2718" s="8"/>
      <c r="AR2718" s="8"/>
      <c r="AS2718" s="8"/>
      <c r="AT2718" s="8"/>
      <c r="AU2718" s="8"/>
      <c r="AV2718" s="8"/>
      <c r="AW2718" s="8"/>
      <c r="AX2718" s="8"/>
      <c r="AY2718" s="8"/>
      <c r="AZ2718" s="8"/>
      <c r="BA2718" s="8"/>
      <c r="BB2718" s="8"/>
      <c r="BC2718" s="8"/>
      <c r="BD2718" s="8"/>
      <c r="BE2718" s="8"/>
      <c r="BF2718" s="8"/>
      <c r="BG2718" s="8"/>
      <c r="BH2718" s="8"/>
      <c r="BI2718" s="8"/>
      <c r="BJ2718" s="8"/>
      <c r="BK2718" s="8"/>
      <c r="BL2718" s="8"/>
      <c r="BM2718" s="8"/>
      <c r="BN2718" s="8"/>
      <c r="BO2718" s="8"/>
      <c r="BP2718" s="8"/>
      <c r="BQ2718" s="8"/>
      <c r="BR2718" s="8"/>
      <c r="BS2718" s="8"/>
      <c r="BT2718" s="8"/>
      <c r="BU2718" s="8"/>
      <c r="BV2718" s="8"/>
      <c r="BW2718" s="8"/>
      <c r="BX2718" s="8"/>
      <c r="BY2718" s="8"/>
      <c r="BZ2718" s="8"/>
      <c r="CA2718" s="8"/>
      <c r="CB2718" s="8"/>
      <c r="CC2718" s="8"/>
      <c r="CD2718" s="8"/>
      <c r="CE2718" s="8"/>
      <c r="CF2718" s="8"/>
      <c r="CG2718" s="8"/>
      <c r="CH2718" s="8"/>
      <c r="CI2718" s="8"/>
      <c r="CJ2718" s="8"/>
      <c r="CK2718" s="8"/>
      <c r="CL2718" s="8"/>
      <c r="CM2718" s="8"/>
      <c r="CN2718" s="8"/>
      <c r="CO2718" s="8"/>
      <c r="CP2718" s="8"/>
    </row>
    <row r="2719" spans="1:94" x14ac:dyDescent="0.2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  <c r="AA2719" s="8"/>
      <c r="AB2719" s="8"/>
      <c r="AC2719" s="8"/>
      <c r="AD2719" s="8"/>
      <c r="AE2719" s="8"/>
      <c r="AF2719" s="8"/>
      <c r="AG2719" s="8"/>
      <c r="AH2719" s="8"/>
      <c r="AI2719" s="8"/>
      <c r="AJ2719" s="8"/>
      <c r="AK2719" s="8"/>
      <c r="AL2719" s="8"/>
      <c r="AM2719" s="8"/>
      <c r="AN2719" s="8"/>
      <c r="AO2719" s="8"/>
      <c r="AP2719" s="8"/>
      <c r="AQ2719" s="8"/>
      <c r="AR2719" s="8"/>
      <c r="AS2719" s="8"/>
      <c r="AT2719" s="8"/>
      <c r="AU2719" s="8"/>
      <c r="AV2719" s="8"/>
      <c r="AW2719" s="8"/>
      <c r="AX2719" s="8"/>
      <c r="AY2719" s="8"/>
      <c r="AZ2719" s="8"/>
      <c r="BA2719" s="8"/>
      <c r="BB2719" s="8"/>
      <c r="BC2719" s="8"/>
      <c r="BD2719" s="8"/>
      <c r="BE2719" s="8"/>
      <c r="BF2719" s="8"/>
      <c r="BG2719" s="8"/>
      <c r="BH2719" s="8"/>
      <c r="BI2719" s="8"/>
      <c r="BJ2719" s="8"/>
      <c r="BK2719" s="8"/>
      <c r="BL2719" s="8"/>
      <c r="BM2719" s="8"/>
      <c r="BN2719" s="8"/>
      <c r="BO2719" s="8"/>
      <c r="BP2719" s="8"/>
      <c r="BQ2719" s="8"/>
      <c r="BR2719" s="8"/>
      <c r="BS2719" s="8"/>
      <c r="BT2719" s="8"/>
      <c r="BU2719" s="8"/>
      <c r="BV2719" s="8"/>
      <c r="BW2719" s="8"/>
      <c r="BX2719" s="8"/>
      <c r="BY2719" s="8"/>
      <c r="BZ2719" s="8"/>
      <c r="CA2719" s="8"/>
      <c r="CB2719" s="8"/>
      <c r="CC2719" s="8"/>
      <c r="CD2719" s="8"/>
      <c r="CE2719" s="8"/>
      <c r="CF2719" s="8"/>
      <c r="CG2719" s="8"/>
      <c r="CH2719" s="8"/>
      <c r="CI2719" s="8"/>
      <c r="CJ2719" s="8"/>
      <c r="CK2719" s="8"/>
      <c r="CL2719" s="8"/>
      <c r="CM2719" s="8"/>
      <c r="CN2719" s="8"/>
      <c r="CO2719" s="8"/>
      <c r="CP2719" s="8"/>
    </row>
    <row r="2720" spans="1:94" x14ac:dyDescent="0.2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  <c r="AA2720" s="8"/>
      <c r="AB2720" s="8"/>
      <c r="AC2720" s="8"/>
      <c r="AD2720" s="8"/>
      <c r="AE2720" s="8"/>
      <c r="AF2720" s="8"/>
      <c r="AG2720" s="8"/>
      <c r="AH2720" s="8"/>
      <c r="AI2720" s="8"/>
      <c r="AJ2720" s="8"/>
      <c r="AK2720" s="8"/>
      <c r="AL2720" s="8"/>
      <c r="AM2720" s="8"/>
      <c r="AN2720" s="8"/>
      <c r="AO2720" s="8"/>
      <c r="AP2720" s="8"/>
      <c r="AQ2720" s="8"/>
      <c r="AR2720" s="8"/>
      <c r="AS2720" s="8"/>
      <c r="AT2720" s="8"/>
      <c r="AU2720" s="8"/>
      <c r="AV2720" s="8"/>
      <c r="AW2720" s="8"/>
      <c r="AX2720" s="8"/>
      <c r="AY2720" s="8"/>
      <c r="AZ2720" s="8"/>
      <c r="BA2720" s="8"/>
      <c r="BB2720" s="8"/>
      <c r="BC2720" s="8"/>
      <c r="BD2720" s="8"/>
      <c r="BE2720" s="8"/>
      <c r="BF2720" s="8"/>
      <c r="BG2720" s="8"/>
      <c r="BH2720" s="8"/>
      <c r="BI2720" s="8"/>
      <c r="BJ2720" s="8"/>
      <c r="BK2720" s="8"/>
      <c r="BL2720" s="8"/>
      <c r="BM2720" s="8"/>
      <c r="BN2720" s="8"/>
      <c r="BO2720" s="8"/>
      <c r="BP2720" s="8"/>
      <c r="BQ2720" s="8"/>
      <c r="BR2720" s="8"/>
      <c r="BS2720" s="8"/>
      <c r="BT2720" s="8"/>
      <c r="BU2720" s="8"/>
      <c r="BV2720" s="8"/>
      <c r="BW2720" s="8"/>
      <c r="BX2720" s="8"/>
      <c r="BY2720" s="8"/>
      <c r="BZ2720" s="8"/>
      <c r="CA2720" s="8"/>
      <c r="CB2720" s="8"/>
      <c r="CC2720" s="8"/>
      <c r="CD2720" s="8"/>
      <c r="CE2720" s="8"/>
      <c r="CF2720" s="8"/>
      <c r="CG2720" s="8"/>
      <c r="CH2720" s="8"/>
      <c r="CI2720" s="8"/>
      <c r="CJ2720" s="8"/>
      <c r="CK2720" s="8"/>
      <c r="CL2720" s="8"/>
      <c r="CM2720" s="8"/>
      <c r="CN2720" s="8"/>
      <c r="CO2720" s="8"/>
      <c r="CP2720" s="8"/>
    </row>
    <row r="2721" spans="1:94" x14ac:dyDescent="0.2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  <c r="AA2721" s="8"/>
      <c r="AB2721" s="8"/>
      <c r="AC2721" s="8"/>
      <c r="AD2721" s="8"/>
      <c r="AE2721" s="8"/>
      <c r="AF2721" s="8"/>
      <c r="AG2721" s="8"/>
      <c r="AH2721" s="8"/>
      <c r="AI2721" s="8"/>
      <c r="AJ2721" s="8"/>
      <c r="AK2721" s="8"/>
      <c r="AL2721" s="8"/>
      <c r="AM2721" s="8"/>
      <c r="AN2721" s="8"/>
      <c r="AO2721" s="8"/>
      <c r="AP2721" s="8"/>
      <c r="AQ2721" s="8"/>
      <c r="AR2721" s="8"/>
      <c r="AS2721" s="8"/>
      <c r="AT2721" s="8"/>
      <c r="AU2721" s="8"/>
      <c r="AV2721" s="8"/>
      <c r="AW2721" s="8"/>
      <c r="AX2721" s="8"/>
      <c r="AY2721" s="8"/>
      <c r="AZ2721" s="8"/>
      <c r="BA2721" s="8"/>
      <c r="BB2721" s="8"/>
      <c r="BC2721" s="8"/>
      <c r="BD2721" s="8"/>
      <c r="BE2721" s="8"/>
      <c r="BF2721" s="8"/>
      <c r="BG2721" s="8"/>
      <c r="BH2721" s="8"/>
      <c r="BI2721" s="8"/>
      <c r="BJ2721" s="8"/>
      <c r="BK2721" s="8"/>
      <c r="BL2721" s="8"/>
      <c r="BM2721" s="8"/>
      <c r="BN2721" s="8"/>
      <c r="BO2721" s="8"/>
      <c r="BP2721" s="8"/>
      <c r="BQ2721" s="8"/>
      <c r="BR2721" s="8"/>
      <c r="BS2721" s="8"/>
      <c r="BT2721" s="8"/>
      <c r="BU2721" s="8"/>
      <c r="BV2721" s="8"/>
      <c r="BW2721" s="8"/>
      <c r="BX2721" s="8"/>
      <c r="BY2721" s="8"/>
      <c r="BZ2721" s="8"/>
      <c r="CA2721" s="8"/>
      <c r="CB2721" s="8"/>
      <c r="CC2721" s="8"/>
      <c r="CD2721" s="8"/>
      <c r="CE2721" s="8"/>
      <c r="CF2721" s="8"/>
      <c r="CG2721" s="8"/>
      <c r="CH2721" s="8"/>
      <c r="CI2721" s="8"/>
      <c r="CJ2721" s="8"/>
      <c r="CK2721" s="8"/>
      <c r="CL2721" s="8"/>
      <c r="CM2721" s="8"/>
      <c r="CN2721" s="8"/>
      <c r="CO2721" s="8"/>
      <c r="CP2721" s="8"/>
    </row>
    <row r="2722" spans="1:94" x14ac:dyDescent="0.2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  <c r="AD2722" s="8"/>
      <c r="AE2722" s="8"/>
      <c r="AF2722" s="8"/>
      <c r="AG2722" s="8"/>
      <c r="AH2722" s="8"/>
      <c r="AI2722" s="8"/>
      <c r="AJ2722" s="8"/>
      <c r="AK2722" s="8"/>
      <c r="AL2722" s="8"/>
      <c r="AM2722" s="8"/>
      <c r="AN2722" s="8"/>
      <c r="AO2722" s="8"/>
      <c r="AP2722" s="8"/>
      <c r="AQ2722" s="8"/>
      <c r="AR2722" s="8"/>
      <c r="AS2722" s="8"/>
      <c r="AT2722" s="8"/>
      <c r="AU2722" s="8"/>
      <c r="AV2722" s="8"/>
      <c r="AW2722" s="8"/>
      <c r="AX2722" s="8"/>
      <c r="AY2722" s="8"/>
      <c r="AZ2722" s="8"/>
      <c r="BA2722" s="8"/>
      <c r="BB2722" s="8"/>
      <c r="BC2722" s="8"/>
      <c r="BD2722" s="8"/>
      <c r="BE2722" s="8"/>
      <c r="BF2722" s="8"/>
      <c r="BG2722" s="8"/>
      <c r="BH2722" s="8"/>
      <c r="BI2722" s="8"/>
      <c r="BJ2722" s="8"/>
      <c r="BK2722" s="8"/>
      <c r="BL2722" s="8"/>
      <c r="BM2722" s="8"/>
      <c r="BN2722" s="8"/>
      <c r="BO2722" s="8"/>
      <c r="BP2722" s="8"/>
      <c r="BQ2722" s="8"/>
      <c r="BR2722" s="8"/>
      <c r="BS2722" s="8"/>
      <c r="BT2722" s="8"/>
      <c r="BU2722" s="8"/>
      <c r="BV2722" s="8"/>
      <c r="BW2722" s="8"/>
      <c r="BX2722" s="8"/>
      <c r="BY2722" s="8"/>
      <c r="BZ2722" s="8"/>
      <c r="CA2722" s="8"/>
      <c r="CB2722" s="8"/>
      <c r="CC2722" s="8"/>
      <c r="CD2722" s="8"/>
      <c r="CE2722" s="8"/>
      <c r="CF2722" s="8"/>
      <c r="CG2722" s="8"/>
      <c r="CH2722" s="8"/>
      <c r="CI2722" s="8"/>
      <c r="CJ2722" s="8"/>
      <c r="CK2722" s="8"/>
      <c r="CL2722" s="8"/>
      <c r="CM2722" s="8"/>
      <c r="CN2722" s="8"/>
      <c r="CO2722" s="8"/>
      <c r="CP2722" s="8"/>
    </row>
    <row r="2723" spans="1:94" x14ac:dyDescent="0.2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  <c r="AA2723" s="8"/>
      <c r="AB2723" s="8"/>
      <c r="AC2723" s="8"/>
      <c r="AD2723" s="8"/>
      <c r="AE2723" s="8"/>
      <c r="AF2723" s="8"/>
      <c r="AG2723" s="8"/>
      <c r="AH2723" s="8"/>
      <c r="AI2723" s="8"/>
      <c r="AJ2723" s="8"/>
      <c r="AK2723" s="8"/>
      <c r="AL2723" s="8"/>
      <c r="AM2723" s="8"/>
      <c r="AN2723" s="8"/>
      <c r="AO2723" s="8"/>
      <c r="AP2723" s="8"/>
      <c r="AQ2723" s="8"/>
      <c r="AR2723" s="8"/>
      <c r="AS2723" s="8"/>
      <c r="AT2723" s="8"/>
      <c r="AU2723" s="8"/>
      <c r="AV2723" s="8"/>
      <c r="AW2723" s="8"/>
      <c r="AX2723" s="8"/>
      <c r="AY2723" s="8"/>
      <c r="AZ2723" s="8"/>
      <c r="BA2723" s="8"/>
      <c r="BB2723" s="8"/>
      <c r="BC2723" s="8"/>
      <c r="BD2723" s="8"/>
      <c r="BE2723" s="8"/>
      <c r="BF2723" s="8"/>
      <c r="BG2723" s="8"/>
      <c r="BH2723" s="8"/>
      <c r="BI2723" s="8"/>
      <c r="BJ2723" s="8"/>
      <c r="BK2723" s="8"/>
      <c r="BL2723" s="8"/>
      <c r="BM2723" s="8"/>
      <c r="BN2723" s="8"/>
      <c r="BO2723" s="8"/>
      <c r="BP2723" s="8"/>
      <c r="BQ2723" s="8"/>
      <c r="BR2723" s="8"/>
      <c r="BS2723" s="8"/>
      <c r="BT2723" s="8"/>
      <c r="BU2723" s="8"/>
      <c r="BV2723" s="8"/>
      <c r="BW2723" s="8"/>
      <c r="BX2723" s="8"/>
      <c r="BY2723" s="8"/>
      <c r="BZ2723" s="8"/>
      <c r="CA2723" s="8"/>
      <c r="CB2723" s="8"/>
      <c r="CC2723" s="8"/>
      <c r="CD2723" s="8"/>
      <c r="CE2723" s="8"/>
      <c r="CF2723" s="8"/>
      <c r="CG2723" s="8"/>
      <c r="CH2723" s="8"/>
      <c r="CI2723" s="8"/>
      <c r="CJ2723" s="8"/>
      <c r="CK2723" s="8"/>
      <c r="CL2723" s="8"/>
      <c r="CM2723" s="8"/>
      <c r="CN2723" s="8"/>
      <c r="CO2723" s="8"/>
      <c r="CP2723" s="8"/>
    </row>
    <row r="2724" spans="1:94" x14ac:dyDescent="0.2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  <c r="AA2724" s="8"/>
      <c r="AB2724" s="8"/>
      <c r="AC2724" s="8"/>
      <c r="AD2724" s="8"/>
      <c r="AE2724" s="8"/>
      <c r="AF2724" s="8"/>
      <c r="AG2724" s="8"/>
      <c r="AH2724" s="8"/>
      <c r="AI2724" s="8"/>
      <c r="AJ2724" s="8"/>
      <c r="AK2724" s="8"/>
      <c r="AL2724" s="8"/>
      <c r="AM2724" s="8"/>
      <c r="AN2724" s="8"/>
      <c r="AO2724" s="8"/>
      <c r="AP2724" s="8"/>
      <c r="AQ2724" s="8"/>
      <c r="AR2724" s="8"/>
      <c r="AS2724" s="8"/>
      <c r="AT2724" s="8"/>
      <c r="AU2724" s="8"/>
      <c r="AV2724" s="8"/>
      <c r="AW2724" s="8"/>
      <c r="AX2724" s="8"/>
      <c r="AY2724" s="8"/>
      <c r="AZ2724" s="8"/>
      <c r="BA2724" s="8"/>
      <c r="BB2724" s="8"/>
      <c r="BC2724" s="8"/>
      <c r="BD2724" s="8"/>
      <c r="BE2724" s="8"/>
      <c r="BF2724" s="8"/>
      <c r="BG2724" s="8"/>
      <c r="BH2724" s="8"/>
      <c r="BI2724" s="8"/>
      <c r="BJ2724" s="8"/>
      <c r="BK2724" s="8"/>
      <c r="BL2724" s="8"/>
      <c r="BM2724" s="8"/>
      <c r="BN2724" s="8"/>
      <c r="BO2724" s="8"/>
      <c r="BP2724" s="8"/>
      <c r="BQ2724" s="8"/>
      <c r="BR2724" s="8"/>
      <c r="BS2724" s="8"/>
      <c r="BT2724" s="8"/>
      <c r="BU2724" s="8"/>
      <c r="BV2724" s="8"/>
      <c r="BW2724" s="8"/>
      <c r="BX2724" s="8"/>
      <c r="BY2724" s="8"/>
      <c r="BZ2724" s="8"/>
      <c r="CA2724" s="8"/>
      <c r="CB2724" s="8"/>
      <c r="CC2724" s="8"/>
      <c r="CD2724" s="8"/>
      <c r="CE2724" s="8"/>
      <c r="CF2724" s="8"/>
      <c r="CG2724" s="8"/>
      <c r="CH2724" s="8"/>
      <c r="CI2724" s="8"/>
      <c r="CJ2724" s="8"/>
      <c r="CK2724" s="8"/>
      <c r="CL2724" s="8"/>
      <c r="CM2724" s="8"/>
      <c r="CN2724" s="8"/>
      <c r="CO2724" s="8"/>
      <c r="CP2724" s="8"/>
    </row>
    <row r="2725" spans="1:94" x14ac:dyDescent="0.2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  <c r="AD2725" s="8"/>
      <c r="AE2725" s="8"/>
      <c r="AF2725" s="8"/>
      <c r="AG2725" s="8"/>
      <c r="AH2725" s="8"/>
      <c r="AI2725" s="8"/>
      <c r="AJ2725" s="8"/>
      <c r="AK2725" s="8"/>
      <c r="AL2725" s="8"/>
      <c r="AM2725" s="8"/>
      <c r="AN2725" s="8"/>
      <c r="AO2725" s="8"/>
      <c r="AP2725" s="8"/>
      <c r="AQ2725" s="8"/>
      <c r="AR2725" s="8"/>
      <c r="AS2725" s="8"/>
      <c r="AT2725" s="8"/>
      <c r="AU2725" s="8"/>
      <c r="AV2725" s="8"/>
      <c r="AW2725" s="8"/>
      <c r="AX2725" s="8"/>
      <c r="AY2725" s="8"/>
      <c r="AZ2725" s="8"/>
      <c r="BA2725" s="8"/>
      <c r="BB2725" s="8"/>
      <c r="BC2725" s="8"/>
      <c r="BD2725" s="8"/>
      <c r="BE2725" s="8"/>
      <c r="BF2725" s="8"/>
      <c r="BG2725" s="8"/>
      <c r="BH2725" s="8"/>
      <c r="BI2725" s="8"/>
      <c r="BJ2725" s="8"/>
      <c r="BK2725" s="8"/>
      <c r="BL2725" s="8"/>
      <c r="BM2725" s="8"/>
      <c r="BN2725" s="8"/>
      <c r="BO2725" s="8"/>
      <c r="BP2725" s="8"/>
      <c r="BQ2725" s="8"/>
      <c r="BR2725" s="8"/>
      <c r="BS2725" s="8"/>
      <c r="BT2725" s="8"/>
      <c r="BU2725" s="8"/>
      <c r="BV2725" s="8"/>
      <c r="BW2725" s="8"/>
      <c r="BX2725" s="8"/>
      <c r="BY2725" s="8"/>
      <c r="BZ2725" s="8"/>
      <c r="CA2725" s="8"/>
      <c r="CB2725" s="8"/>
      <c r="CC2725" s="8"/>
      <c r="CD2725" s="8"/>
      <c r="CE2725" s="8"/>
      <c r="CF2725" s="8"/>
      <c r="CG2725" s="8"/>
      <c r="CH2725" s="8"/>
      <c r="CI2725" s="8"/>
      <c r="CJ2725" s="8"/>
      <c r="CK2725" s="8"/>
      <c r="CL2725" s="8"/>
      <c r="CM2725" s="8"/>
      <c r="CN2725" s="8"/>
      <c r="CO2725" s="8"/>
      <c r="CP2725" s="8"/>
    </row>
    <row r="2726" spans="1:94" x14ac:dyDescent="0.2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  <c r="AD2726" s="8"/>
      <c r="AE2726" s="8"/>
      <c r="AF2726" s="8"/>
      <c r="AG2726" s="8"/>
      <c r="AH2726" s="8"/>
      <c r="AI2726" s="8"/>
      <c r="AJ2726" s="8"/>
      <c r="AK2726" s="8"/>
      <c r="AL2726" s="8"/>
      <c r="AM2726" s="8"/>
      <c r="AN2726" s="8"/>
      <c r="AO2726" s="8"/>
      <c r="AP2726" s="8"/>
      <c r="AQ2726" s="8"/>
      <c r="AR2726" s="8"/>
      <c r="AS2726" s="8"/>
      <c r="AT2726" s="8"/>
      <c r="AU2726" s="8"/>
      <c r="AV2726" s="8"/>
      <c r="AW2726" s="8"/>
      <c r="AX2726" s="8"/>
      <c r="AY2726" s="8"/>
      <c r="AZ2726" s="8"/>
      <c r="BA2726" s="8"/>
      <c r="BB2726" s="8"/>
      <c r="BC2726" s="8"/>
      <c r="BD2726" s="8"/>
      <c r="BE2726" s="8"/>
      <c r="BF2726" s="8"/>
      <c r="BG2726" s="8"/>
      <c r="BH2726" s="8"/>
      <c r="BI2726" s="8"/>
      <c r="BJ2726" s="8"/>
      <c r="BK2726" s="8"/>
      <c r="BL2726" s="8"/>
      <c r="BM2726" s="8"/>
      <c r="BN2726" s="8"/>
      <c r="BO2726" s="8"/>
      <c r="BP2726" s="8"/>
      <c r="BQ2726" s="8"/>
      <c r="BR2726" s="8"/>
      <c r="BS2726" s="8"/>
      <c r="BT2726" s="8"/>
      <c r="BU2726" s="8"/>
      <c r="BV2726" s="8"/>
      <c r="BW2726" s="8"/>
      <c r="BX2726" s="8"/>
      <c r="BY2726" s="8"/>
      <c r="BZ2726" s="8"/>
      <c r="CA2726" s="8"/>
      <c r="CB2726" s="8"/>
      <c r="CC2726" s="8"/>
      <c r="CD2726" s="8"/>
      <c r="CE2726" s="8"/>
      <c r="CF2726" s="8"/>
      <c r="CG2726" s="8"/>
      <c r="CH2726" s="8"/>
      <c r="CI2726" s="8"/>
      <c r="CJ2726" s="8"/>
      <c r="CK2726" s="8"/>
      <c r="CL2726" s="8"/>
      <c r="CM2726" s="8"/>
      <c r="CN2726" s="8"/>
      <c r="CO2726" s="8"/>
      <c r="CP2726" s="8"/>
    </row>
    <row r="2727" spans="1:94" x14ac:dyDescent="0.2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  <c r="AD2727" s="8"/>
      <c r="AE2727" s="8"/>
      <c r="AF2727" s="8"/>
      <c r="AG2727" s="8"/>
      <c r="AH2727" s="8"/>
      <c r="AI2727" s="8"/>
      <c r="AJ2727" s="8"/>
      <c r="AK2727" s="8"/>
      <c r="AL2727" s="8"/>
      <c r="AM2727" s="8"/>
      <c r="AN2727" s="8"/>
      <c r="AO2727" s="8"/>
      <c r="AP2727" s="8"/>
      <c r="AQ2727" s="8"/>
      <c r="AR2727" s="8"/>
      <c r="AS2727" s="8"/>
      <c r="AT2727" s="8"/>
      <c r="AU2727" s="8"/>
      <c r="AV2727" s="8"/>
      <c r="AW2727" s="8"/>
      <c r="AX2727" s="8"/>
      <c r="AY2727" s="8"/>
      <c r="AZ2727" s="8"/>
      <c r="BA2727" s="8"/>
      <c r="BB2727" s="8"/>
      <c r="BC2727" s="8"/>
      <c r="BD2727" s="8"/>
      <c r="BE2727" s="8"/>
      <c r="BF2727" s="8"/>
      <c r="BG2727" s="8"/>
      <c r="BH2727" s="8"/>
      <c r="BI2727" s="8"/>
      <c r="BJ2727" s="8"/>
      <c r="BK2727" s="8"/>
      <c r="BL2727" s="8"/>
      <c r="BM2727" s="8"/>
      <c r="BN2727" s="8"/>
      <c r="BO2727" s="8"/>
      <c r="BP2727" s="8"/>
      <c r="BQ2727" s="8"/>
      <c r="BR2727" s="8"/>
      <c r="BS2727" s="8"/>
      <c r="BT2727" s="8"/>
      <c r="BU2727" s="8"/>
      <c r="BV2727" s="8"/>
      <c r="BW2727" s="8"/>
      <c r="BX2727" s="8"/>
      <c r="BY2727" s="8"/>
      <c r="BZ2727" s="8"/>
      <c r="CA2727" s="8"/>
      <c r="CB2727" s="8"/>
      <c r="CC2727" s="8"/>
      <c r="CD2727" s="8"/>
      <c r="CE2727" s="8"/>
      <c r="CF2727" s="8"/>
      <c r="CG2727" s="8"/>
      <c r="CH2727" s="8"/>
      <c r="CI2727" s="8"/>
      <c r="CJ2727" s="8"/>
      <c r="CK2727" s="8"/>
      <c r="CL2727" s="8"/>
      <c r="CM2727" s="8"/>
      <c r="CN2727" s="8"/>
      <c r="CO2727" s="8"/>
      <c r="CP2727" s="8"/>
    </row>
    <row r="2728" spans="1:94" x14ac:dyDescent="0.2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  <c r="AD2728" s="8"/>
      <c r="AE2728" s="8"/>
      <c r="AF2728" s="8"/>
      <c r="AG2728" s="8"/>
      <c r="AH2728" s="8"/>
      <c r="AI2728" s="8"/>
      <c r="AJ2728" s="8"/>
      <c r="AK2728" s="8"/>
      <c r="AL2728" s="8"/>
      <c r="AM2728" s="8"/>
      <c r="AN2728" s="8"/>
      <c r="AO2728" s="8"/>
      <c r="AP2728" s="8"/>
      <c r="AQ2728" s="8"/>
      <c r="AR2728" s="8"/>
      <c r="AS2728" s="8"/>
      <c r="AT2728" s="8"/>
      <c r="AU2728" s="8"/>
      <c r="AV2728" s="8"/>
      <c r="AW2728" s="8"/>
      <c r="AX2728" s="8"/>
      <c r="AY2728" s="8"/>
      <c r="AZ2728" s="8"/>
      <c r="BA2728" s="8"/>
      <c r="BB2728" s="8"/>
      <c r="BC2728" s="8"/>
      <c r="BD2728" s="8"/>
      <c r="BE2728" s="8"/>
      <c r="BF2728" s="8"/>
      <c r="BG2728" s="8"/>
      <c r="BH2728" s="8"/>
      <c r="BI2728" s="8"/>
      <c r="BJ2728" s="8"/>
      <c r="BK2728" s="8"/>
      <c r="BL2728" s="8"/>
      <c r="BM2728" s="8"/>
      <c r="BN2728" s="8"/>
      <c r="BO2728" s="8"/>
      <c r="BP2728" s="8"/>
      <c r="BQ2728" s="8"/>
      <c r="BR2728" s="8"/>
      <c r="BS2728" s="8"/>
      <c r="BT2728" s="8"/>
      <c r="BU2728" s="8"/>
      <c r="BV2728" s="8"/>
      <c r="BW2728" s="8"/>
      <c r="BX2728" s="8"/>
      <c r="BY2728" s="8"/>
      <c r="BZ2728" s="8"/>
      <c r="CA2728" s="8"/>
      <c r="CB2728" s="8"/>
      <c r="CC2728" s="8"/>
      <c r="CD2728" s="8"/>
      <c r="CE2728" s="8"/>
      <c r="CF2728" s="8"/>
      <c r="CG2728" s="8"/>
      <c r="CH2728" s="8"/>
      <c r="CI2728" s="8"/>
      <c r="CJ2728" s="8"/>
      <c r="CK2728" s="8"/>
      <c r="CL2728" s="8"/>
      <c r="CM2728" s="8"/>
      <c r="CN2728" s="8"/>
      <c r="CO2728" s="8"/>
      <c r="CP2728" s="8"/>
    </row>
    <row r="2729" spans="1:94" x14ac:dyDescent="0.2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  <c r="AD2729" s="8"/>
      <c r="AE2729" s="8"/>
      <c r="AF2729" s="8"/>
      <c r="AG2729" s="8"/>
      <c r="AH2729" s="8"/>
      <c r="AI2729" s="8"/>
      <c r="AJ2729" s="8"/>
      <c r="AK2729" s="8"/>
      <c r="AL2729" s="8"/>
      <c r="AM2729" s="8"/>
      <c r="AN2729" s="8"/>
      <c r="AO2729" s="8"/>
      <c r="AP2729" s="8"/>
      <c r="AQ2729" s="8"/>
      <c r="AR2729" s="8"/>
      <c r="AS2729" s="8"/>
      <c r="AT2729" s="8"/>
      <c r="AU2729" s="8"/>
      <c r="AV2729" s="8"/>
      <c r="AW2729" s="8"/>
      <c r="AX2729" s="8"/>
      <c r="AY2729" s="8"/>
      <c r="AZ2729" s="8"/>
      <c r="BA2729" s="8"/>
      <c r="BB2729" s="8"/>
      <c r="BC2729" s="8"/>
      <c r="BD2729" s="8"/>
      <c r="BE2729" s="8"/>
      <c r="BF2729" s="8"/>
      <c r="BG2729" s="8"/>
      <c r="BH2729" s="8"/>
      <c r="BI2729" s="8"/>
      <c r="BJ2729" s="8"/>
      <c r="BK2729" s="8"/>
      <c r="BL2729" s="8"/>
      <c r="BM2729" s="8"/>
      <c r="BN2729" s="8"/>
      <c r="BO2729" s="8"/>
      <c r="BP2729" s="8"/>
      <c r="BQ2729" s="8"/>
      <c r="BR2729" s="8"/>
      <c r="BS2729" s="8"/>
      <c r="BT2729" s="8"/>
      <c r="BU2729" s="8"/>
      <c r="BV2729" s="8"/>
      <c r="BW2729" s="8"/>
      <c r="BX2729" s="8"/>
      <c r="BY2729" s="8"/>
      <c r="BZ2729" s="8"/>
      <c r="CA2729" s="8"/>
      <c r="CB2729" s="8"/>
      <c r="CC2729" s="8"/>
      <c r="CD2729" s="8"/>
      <c r="CE2729" s="8"/>
      <c r="CF2729" s="8"/>
      <c r="CG2729" s="8"/>
      <c r="CH2729" s="8"/>
      <c r="CI2729" s="8"/>
      <c r="CJ2729" s="8"/>
      <c r="CK2729" s="8"/>
      <c r="CL2729" s="8"/>
      <c r="CM2729" s="8"/>
      <c r="CN2729" s="8"/>
      <c r="CO2729" s="8"/>
      <c r="CP2729" s="8"/>
    </row>
    <row r="2730" spans="1:94" x14ac:dyDescent="0.2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  <c r="AA2730" s="8"/>
      <c r="AB2730" s="8"/>
      <c r="AC2730" s="8"/>
      <c r="AD2730" s="8"/>
      <c r="AE2730" s="8"/>
      <c r="AF2730" s="8"/>
      <c r="AG2730" s="8"/>
      <c r="AH2730" s="8"/>
      <c r="AI2730" s="8"/>
      <c r="AJ2730" s="8"/>
      <c r="AK2730" s="8"/>
      <c r="AL2730" s="8"/>
      <c r="AM2730" s="8"/>
      <c r="AN2730" s="8"/>
      <c r="AO2730" s="8"/>
      <c r="AP2730" s="8"/>
      <c r="AQ2730" s="8"/>
      <c r="AR2730" s="8"/>
      <c r="AS2730" s="8"/>
      <c r="AT2730" s="8"/>
      <c r="AU2730" s="8"/>
      <c r="AV2730" s="8"/>
      <c r="AW2730" s="8"/>
      <c r="AX2730" s="8"/>
      <c r="AY2730" s="8"/>
      <c r="AZ2730" s="8"/>
      <c r="BA2730" s="8"/>
      <c r="BB2730" s="8"/>
      <c r="BC2730" s="8"/>
      <c r="BD2730" s="8"/>
      <c r="BE2730" s="8"/>
      <c r="BF2730" s="8"/>
      <c r="BG2730" s="8"/>
      <c r="BH2730" s="8"/>
      <c r="BI2730" s="8"/>
      <c r="BJ2730" s="8"/>
      <c r="BK2730" s="8"/>
      <c r="BL2730" s="8"/>
      <c r="BM2730" s="8"/>
      <c r="BN2730" s="8"/>
      <c r="BO2730" s="8"/>
      <c r="BP2730" s="8"/>
      <c r="BQ2730" s="8"/>
      <c r="BR2730" s="8"/>
      <c r="BS2730" s="8"/>
      <c r="BT2730" s="8"/>
      <c r="BU2730" s="8"/>
      <c r="BV2730" s="8"/>
      <c r="BW2730" s="8"/>
      <c r="BX2730" s="8"/>
      <c r="BY2730" s="8"/>
      <c r="BZ2730" s="8"/>
      <c r="CA2730" s="8"/>
      <c r="CB2730" s="8"/>
      <c r="CC2730" s="8"/>
      <c r="CD2730" s="8"/>
      <c r="CE2730" s="8"/>
      <c r="CF2730" s="8"/>
      <c r="CG2730" s="8"/>
      <c r="CH2730" s="8"/>
      <c r="CI2730" s="8"/>
      <c r="CJ2730" s="8"/>
      <c r="CK2730" s="8"/>
      <c r="CL2730" s="8"/>
      <c r="CM2730" s="8"/>
      <c r="CN2730" s="8"/>
      <c r="CO2730" s="8"/>
      <c r="CP2730" s="8"/>
    </row>
    <row r="2731" spans="1:94" x14ac:dyDescent="0.2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  <c r="AA2731" s="8"/>
      <c r="AB2731" s="8"/>
      <c r="AC2731" s="8"/>
      <c r="AD2731" s="8"/>
      <c r="AE2731" s="8"/>
      <c r="AF2731" s="8"/>
      <c r="AG2731" s="8"/>
      <c r="AH2731" s="8"/>
      <c r="AI2731" s="8"/>
      <c r="AJ2731" s="8"/>
      <c r="AK2731" s="8"/>
      <c r="AL2731" s="8"/>
      <c r="AM2731" s="8"/>
      <c r="AN2731" s="8"/>
      <c r="AO2731" s="8"/>
      <c r="AP2731" s="8"/>
      <c r="AQ2731" s="8"/>
      <c r="AR2731" s="8"/>
      <c r="AS2731" s="8"/>
      <c r="AT2731" s="8"/>
      <c r="AU2731" s="8"/>
      <c r="AV2731" s="8"/>
      <c r="AW2731" s="8"/>
      <c r="AX2731" s="8"/>
      <c r="AY2731" s="8"/>
      <c r="AZ2731" s="8"/>
      <c r="BA2731" s="8"/>
      <c r="BB2731" s="8"/>
      <c r="BC2731" s="8"/>
      <c r="BD2731" s="8"/>
      <c r="BE2731" s="8"/>
      <c r="BF2731" s="8"/>
      <c r="BG2731" s="8"/>
      <c r="BH2731" s="8"/>
      <c r="BI2731" s="8"/>
      <c r="BJ2731" s="8"/>
      <c r="BK2731" s="8"/>
      <c r="BL2731" s="8"/>
      <c r="BM2731" s="8"/>
      <c r="BN2731" s="8"/>
      <c r="BO2731" s="8"/>
      <c r="BP2731" s="8"/>
      <c r="BQ2731" s="8"/>
      <c r="BR2731" s="8"/>
      <c r="BS2731" s="8"/>
      <c r="BT2731" s="8"/>
      <c r="BU2731" s="8"/>
      <c r="BV2731" s="8"/>
      <c r="BW2731" s="8"/>
      <c r="BX2731" s="8"/>
      <c r="BY2731" s="8"/>
      <c r="BZ2731" s="8"/>
      <c r="CA2731" s="8"/>
      <c r="CB2731" s="8"/>
      <c r="CC2731" s="8"/>
      <c r="CD2731" s="8"/>
      <c r="CE2731" s="8"/>
      <c r="CF2731" s="8"/>
      <c r="CG2731" s="8"/>
      <c r="CH2731" s="8"/>
      <c r="CI2731" s="8"/>
      <c r="CJ2731" s="8"/>
      <c r="CK2731" s="8"/>
      <c r="CL2731" s="8"/>
      <c r="CM2731" s="8"/>
      <c r="CN2731" s="8"/>
      <c r="CO2731" s="8"/>
      <c r="CP2731" s="8"/>
    </row>
    <row r="2732" spans="1:94" x14ac:dyDescent="0.2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  <c r="AA2732" s="8"/>
      <c r="AB2732" s="8"/>
      <c r="AC2732" s="8"/>
      <c r="AD2732" s="8"/>
      <c r="AE2732" s="8"/>
      <c r="AF2732" s="8"/>
      <c r="AG2732" s="8"/>
      <c r="AH2732" s="8"/>
      <c r="AI2732" s="8"/>
      <c r="AJ2732" s="8"/>
      <c r="AK2732" s="8"/>
      <c r="AL2732" s="8"/>
      <c r="AM2732" s="8"/>
      <c r="AN2732" s="8"/>
      <c r="AO2732" s="8"/>
      <c r="AP2732" s="8"/>
      <c r="AQ2732" s="8"/>
      <c r="AR2732" s="8"/>
      <c r="AS2732" s="8"/>
      <c r="AT2732" s="8"/>
      <c r="AU2732" s="8"/>
      <c r="AV2732" s="8"/>
      <c r="AW2732" s="8"/>
      <c r="AX2732" s="8"/>
      <c r="AY2732" s="8"/>
      <c r="AZ2732" s="8"/>
      <c r="BA2732" s="8"/>
      <c r="BB2732" s="8"/>
      <c r="BC2732" s="8"/>
      <c r="BD2732" s="8"/>
      <c r="BE2732" s="8"/>
      <c r="BF2732" s="8"/>
      <c r="BG2732" s="8"/>
      <c r="BH2732" s="8"/>
      <c r="BI2732" s="8"/>
      <c r="BJ2732" s="8"/>
      <c r="BK2732" s="8"/>
      <c r="BL2732" s="8"/>
      <c r="BM2732" s="8"/>
      <c r="BN2732" s="8"/>
      <c r="BO2732" s="8"/>
      <c r="BP2732" s="8"/>
      <c r="BQ2732" s="8"/>
      <c r="BR2732" s="8"/>
      <c r="BS2732" s="8"/>
      <c r="BT2732" s="8"/>
      <c r="BU2732" s="8"/>
      <c r="BV2732" s="8"/>
      <c r="BW2732" s="8"/>
      <c r="BX2732" s="8"/>
      <c r="BY2732" s="8"/>
      <c r="BZ2732" s="8"/>
      <c r="CA2732" s="8"/>
      <c r="CB2732" s="8"/>
      <c r="CC2732" s="8"/>
      <c r="CD2732" s="8"/>
      <c r="CE2732" s="8"/>
      <c r="CF2732" s="8"/>
      <c r="CG2732" s="8"/>
      <c r="CH2732" s="8"/>
      <c r="CI2732" s="8"/>
      <c r="CJ2732" s="8"/>
      <c r="CK2732" s="8"/>
      <c r="CL2732" s="8"/>
      <c r="CM2732" s="8"/>
      <c r="CN2732" s="8"/>
      <c r="CO2732" s="8"/>
      <c r="CP2732" s="8"/>
    </row>
    <row r="2733" spans="1:94" x14ac:dyDescent="0.2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  <c r="AA2733" s="8"/>
      <c r="AB2733" s="8"/>
      <c r="AC2733" s="8"/>
      <c r="AD2733" s="8"/>
      <c r="AE2733" s="8"/>
      <c r="AF2733" s="8"/>
      <c r="AG2733" s="8"/>
      <c r="AH2733" s="8"/>
      <c r="AI2733" s="8"/>
      <c r="AJ2733" s="8"/>
      <c r="AK2733" s="8"/>
      <c r="AL2733" s="8"/>
      <c r="AM2733" s="8"/>
      <c r="AN2733" s="8"/>
      <c r="AO2733" s="8"/>
      <c r="AP2733" s="8"/>
      <c r="AQ2733" s="8"/>
      <c r="AR2733" s="8"/>
      <c r="AS2733" s="8"/>
      <c r="AT2733" s="8"/>
      <c r="AU2733" s="8"/>
      <c r="AV2733" s="8"/>
      <c r="AW2733" s="8"/>
      <c r="AX2733" s="8"/>
      <c r="AY2733" s="8"/>
      <c r="AZ2733" s="8"/>
      <c r="BA2733" s="8"/>
      <c r="BB2733" s="8"/>
      <c r="BC2733" s="8"/>
      <c r="BD2733" s="8"/>
      <c r="BE2733" s="8"/>
      <c r="BF2733" s="8"/>
      <c r="BG2733" s="8"/>
      <c r="BH2733" s="8"/>
      <c r="BI2733" s="8"/>
      <c r="BJ2733" s="8"/>
      <c r="BK2733" s="8"/>
      <c r="BL2733" s="8"/>
      <c r="BM2733" s="8"/>
      <c r="BN2733" s="8"/>
      <c r="BO2733" s="8"/>
      <c r="BP2733" s="8"/>
      <c r="BQ2733" s="8"/>
      <c r="BR2733" s="8"/>
      <c r="BS2733" s="8"/>
      <c r="BT2733" s="8"/>
      <c r="BU2733" s="8"/>
      <c r="BV2733" s="8"/>
      <c r="BW2733" s="8"/>
      <c r="BX2733" s="8"/>
      <c r="BY2733" s="8"/>
      <c r="BZ2733" s="8"/>
      <c r="CA2733" s="8"/>
      <c r="CB2733" s="8"/>
      <c r="CC2733" s="8"/>
      <c r="CD2733" s="8"/>
      <c r="CE2733" s="8"/>
      <c r="CF2733" s="8"/>
      <c r="CG2733" s="8"/>
      <c r="CH2733" s="8"/>
      <c r="CI2733" s="8"/>
      <c r="CJ2733" s="8"/>
      <c r="CK2733" s="8"/>
      <c r="CL2733" s="8"/>
      <c r="CM2733" s="8"/>
      <c r="CN2733" s="8"/>
      <c r="CO2733" s="8"/>
      <c r="CP2733" s="8"/>
    </row>
    <row r="2734" spans="1:94" x14ac:dyDescent="0.2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  <c r="AA2734" s="8"/>
      <c r="AB2734" s="8"/>
      <c r="AC2734" s="8"/>
      <c r="AD2734" s="8"/>
      <c r="AE2734" s="8"/>
      <c r="AF2734" s="8"/>
      <c r="AG2734" s="8"/>
      <c r="AH2734" s="8"/>
      <c r="AI2734" s="8"/>
      <c r="AJ2734" s="8"/>
      <c r="AK2734" s="8"/>
      <c r="AL2734" s="8"/>
      <c r="AM2734" s="8"/>
      <c r="AN2734" s="8"/>
      <c r="AO2734" s="8"/>
      <c r="AP2734" s="8"/>
      <c r="AQ2734" s="8"/>
      <c r="AR2734" s="8"/>
      <c r="AS2734" s="8"/>
      <c r="AT2734" s="8"/>
      <c r="AU2734" s="8"/>
      <c r="AV2734" s="8"/>
      <c r="AW2734" s="8"/>
      <c r="AX2734" s="8"/>
      <c r="AY2734" s="8"/>
      <c r="AZ2734" s="8"/>
      <c r="BA2734" s="8"/>
      <c r="BB2734" s="8"/>
      <c r="BC2734" s="8"/>
      <c r="BD2734" s="8"/>
      <c r="BE2734" s="8"/>
      <c r="BF2734" s="8"/>
      <c r="BG2734" s="8"/>
      <c r="BH2734" s="8"/>
      <c r="BI2734" s="8"/>
      <c r="BJ2734" s="8"/>
      <c r="BK2734" s="8"/>
      <c r="BL2734" s="8"/>
      <c r="BM2734" s="8"/>
      <c r="BN2734" s="8"/>
      <c r="BO2734" s="8"/>
      <c r="BP2734" s="8"/>
      <c r="BQ2734" s="8"/>
      <c r="BR2734" s="8"/>
      <c r="BS2734" s="8"/>
      <c r="BT2734" s="8"/>
      <c r="BU2734" s="8"/>
      <c r="BV2734" s="8"/>
      <c r="BW2734" s="8"/>
      <c r="BX2734" s="8"/>
      <c r="BY2734" s="8"/>
      <c r="BZ2734" s="8"/>
      <c r="CA2734" s="8"/>
      <c r="CB2734" s="8"/>
      <c r="CC2734" s="8"/>
      <c r="CD2734" s="8"/>
      <c r="CE2734" s="8"/>
      <c r="CF2734" s="8"/>
      <c r="CG2734" s="8"/>
      <c r="CH2734" s="8"/>
      <c r="CI2734" s="8"/>
      <c r="CJ2734" s="8"/>
      <c r="CK2734" s="8"/>
      <c r="CL2734" s="8"/>
      <c r="CM2734" s="8"/>
      <c r="CN2734" s="8"/>
      <c r="CO2734" s="8"/>
      <c r="CP2734" s="8"/>
    </row>
    <row r="2735" spans="1:94" x14ac:dyDescent="0.2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  <c r="AA2735" s="8"/>
      <c r="AB2735" s="8"/>
      <c r="AC2735" s="8"/>
      <c r="AD2735" s="8"/>
      <c r="AE2735" s="8"/>
      <c r="AF2735" s="8"/>
      <c r="AG2735" s="8"/>
      <c r="AH2735" s="8"/>
      <c r="AI2735" s="8"/>
      <c r="AJ2735" s="8"/>
      <c r="AK2735" s="8"/>
      <c r="AL2735" s="8"/>
      <c r="AM2735" s="8"/>
      <c r="AN2735" s="8"/>
      <c r="AO2735" s="8"/>
      <c r="AP2735" s="8"/>
      <c r="AQ2735" s="8"/>
      <c r="AR2735" s="8"/>
      <c r="AS2735" s="8"/>
      <c r="AT2735" s="8"/>
      <c r="AU2735" s="8"/>
      <c r="AV2735" s="8"/>
      <c r="AW2735" s="8"/>
      <c r="AX2735" s="8"/>
      <c r="AY2735" s="8"/>
      <c r="AZ2735" s="8"/>
      <c r="BA2735" s="8"/>
      <c r="BB2735" s="8"/>
      <c r="BC2735" s="8"/>
      <c r="BD2735" s="8"/>
      <c r="BE2735" s="8"/>
      <c r="BF2735" s="8"/>
      <c r="BG2735" s="8"/>
      <c r="BH2735" s="8"/>
      <c r="BI2735" s="8"/>
      <c r="BJ2735" s="8"/>
      <c r="BK2735" s="8"/>
      <c r="BL2735" s="8"/>
      <c r="BM2735" s="8"/>
      <c r="BN2735" s="8"/>
      <c r="BO2735" s="8"/>
      <c r="BP2735" s="8"/>
      <c r="BQ2735" s="8"/>
      <c r="BR2735" s="8"/>
      <c r="BS2735" s="8"/>
      <c r="BT2735" s="8"/>
      <c r="BU2735" s="8"/>
      <c r="BV2735" s="8"/>
      <c r="BW2735" s="8"/>
      <c r="BX2735" s="8"/>
      <c r="BY2735" s="8"/>
      <c r="BZ2735" s="8"/>
      <c r="CA2735" s="8"/>
      <c r="CB2735" s="8"/>
      <c r="CC2735" s="8"/>
      <c r="CD2735" s="8"/>
      <c r="CE2735" s="8"/>
      <c r="CF2735" s="8"/>
      <c r="CG2735" s="8"/>
      <c r="CH2735" s="8"/>
      <c r="CI2735" s="8"/>
      <c r="CJ2735" s="8"/>
      <c r="CK2735" s="8"/>
      <c r="CL2735" s="8"/>
      <c r="CM2735" s="8"/>
      <c r="CN2735" s="8"/>
      <c r="CO2735" s="8"/>
      <c r="CP2735" s="8"/>
    </row>
    <row r="2736" spans="1:94" x14ac:dyDescent="0.2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  <c r="AA2736" s="8"/>
      <c r="AB2736" s="8"/>
      <c r="AC2736" s="8"/>
      <c r="AD2736" s="8"/>
      <c r="AE2736" s="8"/>
      <c r="AF2736" s="8"/>
      <c r="AG2736" s="8"/>
      <c r="AH2736" s="8"/>
      <c r="AI2736" s="8"/>
      <c r="AJ2736" s="8"/>
      <c r="AK2736" s="8"/>
      <c r="AL2736" s="8"/>
      <c r="AM2736" s="8"/>
      <c r="AN2736" s="8"/>
      <c r="AO2736" s="8"/>
      <c r="AP2736" s="8"/>
      <c r="AQ2736" s="8"/>
      <c r="AR2736" s="8"/>
      <c r="AS2736" s="8"/>
      <c r="AT2736" s="8"/>
      <c r="AU2736" s="8"/>
      <c r="AV2736" s="8"/>
      <c r="AW2736" s="8"/>
      <c r="AX2736" s="8"/>
      <c r="AY2736" s="8"/>
      <c r="AZ2736" s="8"/>
      <c r="BA2736" s="8"/>
      <c r="BB2736" s="8"/>
      <c r="BC2736" s="8"/>
      <c r="BD2736" s="8"/>
      <c r="BE2736" s="8"/>
      <c r="BF2736" s="8"/>
      <c r="BG2736" s="8"/>
      <c r="BH2736" s="8"/>
      <c r="BI2736" s="8"/>
      <c r="BJ2736" s="8"/>
      <c r="BK2736" s="8"/>
      <c r="BL2736" s="8"/>
      <c r="BM2736" s="8"/>
      <c r="BN2736" s="8"/>
      <c r="BO2736" s="8"/>
      <c r="BP2736" s="8"/>
      <c r="BQ2736" s="8"/>
      <c r="BR2736" s="8"/>
      <c r="BS2736" s="8"/>
      <c r="BT2736" s="8"/>
      <c r="BU2736" s="8"/>
      <c r="BV2736" s="8"/>
      <c r="BW2736" s="8"/>
      <c r="BX2736" s="8"/>
      <c r="BY2736" s="8"/>
      <c r="BZ2736" s="8"/>
      <c r="CA2736" s="8"/>
      <c r="CB2736" s="8"/>
      <c r="CC2736" s="8"/>
      <c r="CD2736" s="8"/>
      <c r="CE2736" s="8"/>
      <c r="CF2736" s="8"/>
      <c r="CG2736" s="8"/>
      <c r="CH2736" s="8"/>
      <c r="CI2736" s="8"/>
      <c r="CJ2736" s="8"/>
      <c r="CK2736" s="8"/>
      <c r="CL2736" s="8"/>
      <c r="CM2736" s="8"/>
      <c r="CN2736" s="8"/>
      <c r="CO2736" s="8"/>
      <c r="CP2736" s="8"/>
    </row>
    <row r="2737" spans="1:94" x14ac:dyDescent="0.2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  <c r="AA2737" s="8"/>
      <c r="AB2737" s="8"/>
      <c r="AC2737" s="8"/>
      <c r="AD2737" s="8"/>
      <c r="AE2737" s="8"/>
      <c r="AF2737" s="8"/>
      <c r="AG2737" s="8"/>
      <c r="AH2737" s="8"/>
      <c r="AI2737" s="8"/>
      <c r="AJ2737" s="8"/>
      <c r="AK2737" s="8"/>
      <c r="AL2737" s="8"/>
      <c r="AM2737" s="8"/>
      <c r="AN2737" s="8"/>
      <c r="AO2737" s="8"/>
      <c r="AP2737" s="8"/>
      <c r="AQ2737" s="8"/>
      <c r="AR2737" s="8"/>
      <c r="AS2737" s="8"/>
      <c r="AT2737" s="8"/>
      <c r="AU2737" s="8"/>
      <c r="AV2737" s="8"/>
      <c r="AW2737" s="8"/>
      <c r="AX2737" s="8"/>
      <c r="AY2737" s="8"/>
      <c r="AZ2737" s="8"/>
      <c r="BA2737" s="8"/>
      <c r="BB2737" s="8"/>
      <c r="BC2737" s="8"/>
      <c r="BD2737" s="8"/>
      <c r="BE2737" s="8"/>
      <c r="BF2737" s="8"/>
      <c r="BG2737" s="8"/>
      <c r="BH2737" s="8"/>
      <c r="BI2737" s="8"/>
      <c r="BJ2737" s="8"/>
      <c r="BK2737" s="8"/>
      <c r="BL2737" s="8"/>
      <c r="BM2737" s="8"/>
      <c r="BN2737" s="8"/>
      <c r="BO2737" s="8"/>
      <c r="BP2737" s="8"/>
      <c r="BQ2737" s="8"/>
      <c r="BR2737" s="8"/>
      <c r="BS2737" s="8"/>
      <c r="BT2737" s="8"/>
      <c r="BU2737" s="8"/>
      <c r="BV2737" s="8"/>
      <c r="BW2737" s="8"/>
      <c r="BX2737" s="8"/>
      <c r="BY2737" s="8"/>
      <c r="BZ2737" s="8"/>
      <c r="CA2737" s="8"/>
      <c r="CB2737" s="8"/>
      <c r="CC2737" s="8"/>
      <c r="CD2737" s="8"/>
      <c r="CE2737" s="8"/>
      <c r="CF2737" s="8"/>
      <c r="CG2737" s="8"/>
      <c r="CH2737" s="8"/>
      <c r="CI2737" s="8"/>
      <c r="CJ2737" s="8"/>
      <c r="CK2737" s="8"/>
      <c r="CL2737" s="8"/>
      <c r="CM2737" s="8"/>
      <c r="CN2737" s="8"/>
      <c r="CO2737" s="8"/>
      <c r="CP2737" s="8"/>
    </row>
    <row r="2738" spans="1:94" x14ac:dyDescent="0.2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  <c r="AD2738" s="8"/>
      <c r="AE2738" s="8"/>
      <c r="AF2738" s="8"/>
      <c r="AG2738" s="8"/>
      <c r="AH2738" s="8"/>
      <c r="AI2738" s="8"/>
      <c r="AJ2738" s="8"/>
      <c r="AK2738" s="8"/>
      <c r="AL2738" s="8"/>
      <c r="AM2738" s="8"/>
      <c r="AN2738" s="8"/>
      <c r="AO2738" s="8"/>
      <c r="AP2738" s="8"/>
      <c r="AQ2738" s="8"/>
      <c r="AR2738" s="8"/>
      <c r="AS2738" s="8"/>
      <c r="AT2738" s="8"/>
      <c r="AU2738" s="8"/>
      <c r="AV2738" s="8"/>
      <c r="AW2738" s="8"/>
      <c r="AX2738" s="8"/>
      <c r="AY2738" s="8"/>
      <c r="AZ2738" s="8"/>
      <c r="BA2738" s="8"/>
      <c r="BB2738" s="8"/>
      <c r="BC2738" s="8"/>
      <c r="BD2738" s="8"/>
      <c r="BE2738" s="8"/>
      <c r="BF2738" s="8"/>
      <c r="BG2738" s="8"/>
      <c r="BH2738" s="8"/>
      <c r="BI2738" s="8"/>
      <c r="BJ2738" s="8"/>
      <c r="BK2738" s="8"/>
      <c r="BL2738" s="8"/>
      <c r="BM2738" s="8"/>
      <c r="BN2738" s="8"/>
      <c r="BO2738" s="8"/>
      <c r="BP2738" s="8"/>
      <c r="BQ2738" s="8"/>
      <c r="BR2738" s="8"/>
      <c r="BS2738" s="8"/>
      <c r="BT2738" s="8"/>
      <c r="BU2738" s="8"/>
      <c r="BV2738" s="8"/>
      <c r="BW2738" s="8"/>
      <c r="BX2738" s="8"/>
      <c r="BY2738" s="8"/>
      <c r="BZ2738" s="8"/>
      <c r="CA2738" s="8"/>
      <c r="CB2738" s="8"/>
      <c r="CC2738" s="8"/>
      <c r="CD2738" s="8"/>
      <c r="CE2738" s="8"/>
      <c r="CF2738" s="8"/>
      <c r="CG2738" s="8"/>
      <c r="CH2738" s="8"/>
      <c r="CI2738" s="8"/>
      <c r="CJ2738" s="8"/>
      <c r="CK2738" s="8"/>
      <c r="CL2738" s="8"/>
      <c r="CM2738" s="8"/>
      <c r="CN2738" s="8"/>
      <c r="CO2738" s="8"/>
      <c r="CP2738" s="8"/>
    </row>
    <row r="2739" spans="1:94" x14ac:dyDescent="0.2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  <c r="AD2739" s="8"/>
      <c r="AE2739" s="8"/>
      <c r="AF2739" s="8"/>
      <c r="AG2739" s="8"/>
      <c r="AH2739" s="8"/>
      <c r="AI2739" s="8"/>
      <c r="AJ2739" s="8"/>
      <c r="AK2739" s="8"/>
      <c r="AL2739" s="8"/>
      <c r="AM2739" s="8"/>
      <c r="AN2739" s="8"/>
      <c r="AO2739" s="8"/>
      <c r="AP2739" s="8"/>
      <c r="AQ2739" s="8"/>
      <c r="AR2739" s="8"/>
      <c r="AS2739" s="8"/>
      <c r="AT2739" s="8"/>
      <c r="AU2739" s="8"/>
      <c r="AV2739" s="8"/>
      <c r="AW2739" s="8"/>
      <c r="AX2739" s="8"/>
      <c r="AY2739" s="8"/>
      <c r="AZ2739" s="8"/>
      <c r="BA2739" s="8"/>
      <c r="BB2739" s="8"/>
      <c r="BC2739" s="8"/>
      <c r="BD2739" s="8"/>
      <c r="BE2739" s="8"/>
      <c r="BF2739" s="8"/>
      <c r="BG2739" s="8"/>
      <c r="BH2739" s="8"/>
      <c r="BI2739" s="8"/>
      <c r="BJ2739" s="8"/>
      <c r="BK2739" s="8"/>
      <c r="BL2739" s="8"/>
      <c r="BM2739" s="8"/>
      <c r="BN2739" s="8"/>
      <c r="BO2739" s="8"/>
      <c r="BP2739" s="8"/>
      <c r="BQ2739" s="8"/>
      <c r="BR2739" s="8"/>
      <c r="BS2739" s="8"/>
      <c r="BT2739" s="8"/>
      <c r="BU2739" s="8"/>
      <c r="BV2739" s="8"/>
      <c r="BW2739" s="8"/>
      <c r="BX2739" s="8"/>
      <c r="BY2739" s="8"/>
      <c r="BZ2739" s="8"/>
      <c r="CA2739" s="8"/>
      <c r="CB2739" s="8"/>
      <c r="CC2739" s="8"/>
      <c r="CD2739" s="8"/>
      <c r="CE2739" s="8"/>
      <c r="CF2739" s="8"/>
      <c r="CG2739" s="8"/>
      <c r="CH2739" s="8"/>
      <c r="CI2739" s="8"/>
      <c r="CJ2739" s="8"/>
      <c r="CK2739" s="8"/>
      <c r="CL2739" s="8"/>
      <c r="CM2739" s="8"/>
      <c r="CN2739" s="8"/>
      <c r="CO2739" s="8"/>
      <c r="CP2739" s="8"/>
    </row>
    <row r="2740" spans="1:94" x14ac:dyDescent="0.2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  <c r="AD2740" s="8"/>
      <c r="AE2740" s="8"/>
      <c r="AF2740" s="8"/>
      <c r="AG2740" s="8"/>
      <c r="AH2740" s="8"/>
      <c r="AI2740" s="8"/>
      <c r="AJ2740" s="8"/>
      <c r="AK2740" s="8"/>
      <c r="AL2740" s="8"/>
      <c r="AM2740" s="8"/>
      <c r="AN2740" s="8"/>
      <c r="AO2740" s="8"/>
      <c r="AP2740" s="8"/>
      <c r="AQ2740" s="8"/>
      <c r="AR2740" s="8"/>
      <c r="AS2740" s="8"/>
      <c r="AT2740" s="8"/>
      <c r="AU2740" s="8"/>
      <c r="AV2740" s="8"/>
      <c r="AW2740" s="8"/>
      <c r="AX2740" s="8"/>
      <c r="AY2740" s="8"/>
      <c r="AZ2740" s="8"/>
      <c r="BA2740" s="8"/>
      <c r="BB2740" s="8"/>
      <c r="BC2740" s="8"/>
      <c r="BD2740" s="8"/>
      <c r="BE2740" s="8"/>
      <c r="BF2740" s="8"/>
      <c r="BG2740" s="8"/>
      <c r="BH2740" s="8"/>
      <c r="BI2740" s="8"/>
      <c r="BJ2740" s="8"/>
      <c r="BK2740" s="8"/>
      <c r="BL2740" s="8"/>
      <c r="BM2740" s="8"/>
      <c r="BN2740" s="8"/>
      <c r="BO2740" s="8"/>
      <c r="BP2740" s="8"/>
      <c r="BQ2740" s="8"/>
      <c r="BR2740" s="8"/>
      <c r="BS2740" s="8"/>
      <c r="BT2740" s="8"/>
      <c r="BU2740" s="8"/>
      <c r="BV2740" s="8"/>
      <c r="BW2740" s="8"/>
      <c r="BX2740" s="8"/>
      <c r="BY2740" s="8"/>
      <c r="BZ2740" s="8"/>
      <c r="CA2740" s="8"/>
      <c r="CB2740" s="8"/>
      <c r="CC2740" s="8"/>
      <c r="CD2740" s="8"/>
      <c r="CE2740" s="8"/>
      <c r="CF2740" s="8"/>
      <c r="CG2740" s="8"/>
      <c r="CH2740" s="8"/>
      <c r="CI2740" s="8"/>
      <c r="CJ2740" s="8"/>
      <c r="CK2740" s="8"/>
      <c r="CL2740" s="8"/>
      <c r="CM2740" s="8"/>
      <c r="CN2740" s="8"/>
      <c r="CO2740" s="8"/>
      <c r="CP2740" s="8"/>
    </row>
    <row r="2741" spans="1:94" x14ac:dyDescent="0.2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  <c r="AA2741" s="8"/>
      <c r="AB2741" s="8"/>
      <c r="AC2741" s="8"/>
      <c r="AD2741" s="8"/>
      <c r="AE2741" s="8"/>
      <c r="AF2741" s="8"/>
      <c r="AG2741" s="8"/>
      <c r="AH2741" s="8"/>
      <c r="AI2741" s="8"/>
      <c r="AJ2741" s="8"/>
      <c r="AK2741" s="8"/>
      <c r="AL2741" s="8"/>
      <c r="AM2741" s="8"/>
      <c r="AN2741" s="8"/>
      <c r="AO2741" s="8"/>
      <c r="AP2741" s="8"/>
      <c r="AQ2741" s="8"/>
      <c r="AR2741" s="8"/>
      <c r="AS2741" s="8"/>
      <c r="AT2741" s="8"/>
      <c r="AU2741" s="8"/>
      <c r="AV2741" s="8"/>
      <c r="AW2741" s="8"/>
      <c r="AX2741" s="8"/>
      <c r="AY2741" s="8"/>
      <c r="AZ2741" s="8"/>
      <c r="BA2741" s="8"/>
      <c r="BB2741" s="8"/>
      <c r="BC2741" s="8"/>
      <c r="BD2741" s="8"/>
      <c r="BE2741" s="8"/>
      <c r="BF2741" s="8"/>
      <c r="BG2741" s="8"/>
      <c r="BH2741" s="8"/>
      <c r="BI2741" s="8"/>
      <c r="BJ2741" s="8"/>
      <c r="BK2741" s="8"/>
      <c r="BL2741" s="8"/>
      <c r="BM2741" s="8"/>
      <c r="BN2741" s="8"/>
      <c r="BO2741" s="8"/>
      <c r="BP2741" s="8"/>
      <c r="BQ2741" s="8"/>
      <c r="BR2741" s="8"/>
      <c r="BS2741" s="8"/>
      <c r="BT2741" s="8"/>
      <c r="BU2741" s="8"/>
      <c r="BV2741" s="8"/>
      <c r="BW2741" s="8"/>
      <c r="BX2741" s="8"/>
      <c r="BY2741" s="8"/>
      <c r="BZ2741" s="8"/>
      <c r="CA2741" s="8"/>
      <c r="CB2741" s="8"/>
      <c r="CC2741" s="8"/>
      <c r="CD2741" s="8"/>
      <c r="CE2741" s="8"/>
      <c r="CF2741" s="8"/>
      <c r="CG2741" s="8"/>
      <c r="CH2741" s="8"/>
      <c r="CI2741" s="8"/>
      <c r="CJ2741" s="8"/>
      <c r="CK2741" s="8"/>
      <c r="CL2741" s="8"/>
      <c r="CM2741" s="8"/>
      <c r="CN2741" s="8"/>
      <c r="CO2741" s="8"/>
      <c r="CP2741" s="8"/>
    </row>
    <row r="2742" spans="1:94" x14ac:dyDescent="0.2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  <c r="AA2742" s="8"/>
      <c r="AB2742" s="8"/>
      <c r="AC2742" s="8"/>
      <c r="AD2742" s="8"/>
      <c r="AE2742" s="8"/>
      <c r="AF2742" s="8"/>
      <c r="AG2742" s="8"/>
      <c r="AH2742" s="8"/>
      <c r="AI2742" s="8"/>
      <c r="AJ2742" s="8"/>
      <c r="AK2742" s="8"/>
      <c r="AL2742" s="8"/>
      <c r="AM2742" s="8"/>
      <c r="AN2742" s="8"/>
      <c r="AO2742" s="8"/>
      <c r="AP2742" s="8"/>
      <c r="AQ2742" s="8"/>
      <c r="AR2742" s="8"/>
      <c r="AS2742" s="8"/>
      <c r="AT2742" s="8"/>
      <c r="AU2742" s="8"/>
      <c r="AV2742" s="8"/>
      <c r="AW2742" s="8"/>
      <c r="AX2742" s="8"/>
      <c r="AY2742" s="8"/>
      <c r="AZ2742" s="8"/>
      <c r="BA2742" s="8"/>
      <c r="BB2742" s="8"/>
      <c r="BC2742" s="8"/>
      <c r="BD2742" s="8"/>
      <c r="BE2742" s="8"/>
      <c r="BF2742" s="8"/>
      <c r="BG2742" s="8"/>
      <c r="BH2742" s="8"/>
      <c r="BI2742" s="8"/>
      <c r="BJ2742" s="8"/>
      <c r="BK2742" s="8"/>
      <c r="BL2742" s="8"/>
      <c r="BM2742" s="8"/>
      <c r="BN2742" s="8"/>
      <c r="BO2742" s="8"/>
      <c r="BP2742" s="8"/>
      <c r="BQ2742" s="8"/>
      <c r="BR2742" s="8"/>
      <c r="BS2742" s="8"/>
      <c r="BT2742" s="8"/>
      <c r="BU2742" s="8"/>
      <c r="BV2742" s="8"/>
      <c r="BW2742" s="8"/>
      <c r="BX2742" s="8"/>
      <c r="BY2742" s="8"/>
      <c r="BZ2742" s="8"/>
      <c r="CA2742" s="8"/>
      <c r="CB2742" s="8"/>
      <c r="CC2742" s="8"/>
      <c r="CD2742" s="8"/>
      <c r="CE2742" s="8"/>
      <c r="CF2742" s="8"/>
      <c r="CG2742" s="8"/>
      <c r="CH2742" s="8"/>
      <c r="CI2742" s="8"/>
      <c r="CJ2742" s="8"/>
      <c r="CK2742" s="8"/>
      <c r="CL2742" s="8"/>
      <c r="CM2742" s="8"/>
      <c r="CN2742" s="8"/>
      <c r="CO2742" s="8"/>
      <c r="CP2742" s="8"/>
    </row>
    <row r="2743" spans="1:94" x14ac:dyDescent="0.2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  <c r="AA2743" s="8"/>
      <c r="AB2743" s="8"/>
      <c r="AC2743" s="8"/>
      <c r="AD2743" s="8"/>
      <c r="AE2743" s="8"/>
      <c r="AF2743" s="8"/>
      <c r="AG2743" s="8"/>
      <c r="AH2743" s="8"/>
      <c r="AI2743" s="8"/>
      <c r="AJ2743" s="8"/>
      <c r="AK2743" s="8"/>
      <c r="AL2743" s="8"/>
      <c r="AM2743" s="8"/>
      <c r="AN2743" s="8"/>
      <c r="AO2743" s="8"/>
      <c r="AP2743" s="8"/>
      <c r="AQ2743" s="8"/>
      <c r="AR2743" s="8"/>
      <c r="AS2743" s="8"/>
      <c r="AT2743" s="8"/>
      <c r="AU2743" s="8"/>
      <c r="AV2743" s="8"/>
      <c r="AW2743" s="8"/>
      <c r="AX2743" s="8"/>
      <c r="AY2743" s="8"/>
      <c r="AZ2743" s="8"/>
      <c r="BA2743" s="8"/>
      <c r="BB2743" s="8"/>
      <c r="BC2743" s="8"/>
      <c r="BD2743" s="8"/>
      <c r="BE2743" s="8"/>
      <c r="BF2743" s="8"/>
      <c r="BG2743" s="8"/>
      <c r="BH2743" s="8"/>
      <c r="BI2743" s="8"/>
      <c r="BJ2743" s="8"/>
      <c r="BK2743" s="8"/>
      <c r="BL2743" s="8"/>
      <c r="BM2743" s="8"/>
      <c r="BN2743" s="8"/>
      <c r="BO2743" s="8"/>
      <c r="BP2743" s="8"/>
      <c r="BQ2743" s="8"/>
      <c r="BR2743" s="8"/>
      <c r="BS2743" s="8"/>
      <c r="BT2743" s="8"/>
      <c r="BU2743" s="8"/>
      <c r="BV2743" s="8"/>
      <c r="BW2743" s="8"/>
      <c r="BX2743" s="8"/>
      <c r="BY2743" s="8"/>
      <c r="BZ2743" s="8"/>
      <c r="CA2743" s="8"/>
      <c r="CB2743" s="8"/>
      <c r="CC2743" s="8"/>
      <c r="CD2743" s="8"/>
      <c r="CE2743" s="8"/>
      <c r="CF2743" s="8"/>
      <c r="CG2743" s="8"/>
      <c r="CH2743" s="8"/>
      <c r="CI2743" s="8"/>
      <c r="CJ2743" s="8"/>
      <c r="CK2743" s="8"/>
      <c r="CL2743" s="8"/>
      <c r="CM2743" s="8"/>
      <c r="CN2743" s="8"/>
      <c r="CO2743" s="8"/>
      <c r="CP2743" s="8"/>
    </row>
    <row r="2744" spans="1:94" x14ac:dyDescent="0.2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  <c r="AD2744" s="8"/>
      <c r="AE2744" s="8"/>
      <c r="AF2744" s="8"/>
      <c r="AG2744" s="8"/>
      <c r="AH2744" s="8"/>
      <c r="AI2744" s="8"/>
      <c r="AJ2744" s="8"/>
      <c r="AK2744" s="8"/>
      <c r="AL2744" s="8"/>
      <c r="AM2744" s="8"/>
      <c r="AN2744" s="8"/>
      <c r="AO2744" s="8"/>
      <c r="AP2744" s="8"/>
      <c r="AQ2744" s="8"/>
      <c r="AR2744" s="8"/>
      <c r="AS2744" s="8"/>
      <c r="AT2744" s="8"/>
      <c r="AU2744" s="8"/>
      <c r="AV2744" s="8"/>
      <c r="AW2744" s="8"/>
      <c r="AX2744" s="8"/>
      <c r="AY2744" s="8"/>
      <c r="AZ2744" s="8"/>
      <c r="BA2744" s="8"/>
      <c r="BB2744" s="8"/>
      <c r="BC2744" s="8"/>
      <c r="BD2744" s="8"/>
      <c r="BE2744" s="8"/>
      <c r="BF2744" s="8"/>
      <c r="BG2744" s="8"/>
      <c r="BH2744" s="8"/>
      <c r="BI2744" s="8"/>
      <c r="BJ2744" s="8"/>
      <c r="BK2744" s="8"/>
      <c r="BL2744" s="8"/>
      <c r="BM2744" s="8"/>
      <c r="BN2744" s="8"/>
      <c r="BO2744" s="8"/>
      <c r="BP2744" s="8"/>
      <c r="BQ2744" s="8"/>
      <c r="BR2744" s="8"/>
      <c r="BS2744" s="8"/>
      <c r="BT2744" s="8"/>
      <c r="BU2744" s="8"/>
      <c r="BV2744" s="8"/>
      <c r="BW2744" s="8"/>
      <c r="BX2744" s="8"/>
      <c r="BY2744" s="8"/>
      <c r="BZ2744" s="8"/>
      <c r="CA2744" s="8"/>
      <c r="CB2744" s="8"/>
      <c r="CC2744" s="8"/>
      <c r="CD2744" s="8"/>
      <c r="CE2744" s="8"/>
      <c r="CF2744" s="8"/>
      <c r="CG2744" s="8"/>
      <c r="CH2744" s="8"/>
      <c r="CI2744" s="8"/>
      <c r="CJ2744" s="8"/>
      <c r="CK2744" s="8"/>
      <c r="CL2744" s="8"/>
      <c r="CM2744" s="8"/>
      <c r="CN2744" s="8"/>
      <c r="CO2744" s="8"/>
      <c r="CP2744" s="8"/>
    </row>
    <row r="2745" spans="1:94" x14ac:dyDescent="0.2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  <c r="AD2745" s="8"/>
      <c r="AE2745" s="8"/>
      <c r="AF2745" s="8"/>
      <c r="AG2745" s="8"/>
      <c r="AH2745" s="8"/>
      <c r="AI2745" s="8"/>
      <c r="AJ2745" s="8"/>
      <c r="AK2745" s="8"/>
      <c r="AL2745" s="8"/>
      <c r="AM2745" s="8"/>
      <c r="AN2745" s="8"/>
      <c r="AO2745" s="8"/>
      <c r="AP2745" s="8"/>
      <c r="AQ2745" s="8"/>
      <c r="AR2745" s="8"/>
      <c r="AS2745" s="8"/>
      <c r="AT2745" s="8"/>
      <c r="AU2745" s="8"/>
      <c r="AV2745" s="8"/>
      <c r="AW2745" s="8"/>
      <c r="AX2745" s="8"/>
      <c r="AY2745" s="8"/>
      <c r="AZ2745" s="8"/>
      <c r="BA2745" s="8"/>
      <c r="BB2745" s="8"/>
      <c r="BC2745" s="8"/>
      <c r="BD2745" s="8"/>
      <c r="BE2745" s="8"/>
      <c r="BF2745" s="8"/>
      <c r="BG2745" s="8"/>
      <c r="BH2745" s="8"/>
      <c r="BI2745" s="8"/>
      <c r="BJ2745" s="8"/>
      <c r="BK2745" s="8"/>
      <c r="BL2745" s="8"/>
      <c r="BM2745" s="8"/>
      <c r="BN2745" s="8"/>
      <c r="BO2745" s="8"/>
      <c r="BP2745" s="8"/>
      <c r="BQ2745" s="8"/>
      <c r="BR2745" s="8"/>
      <c r="BS2745" s="8"/>
      <c r="BT2745" s="8"/>
      <c r="BU2745" s="8"/>
      <c r="BV2745" s="8"/>
      <c r="BW2745" s="8"/>
      <c r="BX2745" s="8"/>
      <c r="BY2745" s="8"/>
      <c r="BZ2745" s="8"/>
      <c r="CA2745" s="8"/>
      <c r="CB2745" s="8"/>
      <c r="CC2745" s="8"/>
      <c r="CD2745" s="8"/>
      <c r="CE2745" s="8"/>
      <c r="CF2745" s="8"/>
      <c r="CG2745" s="8"/>
      <c r="CH2745" s="8"/>
      <c r="CI2745" s="8"/>
      <c r="CJ2745" s="8"/>
      <c r="CK2745" s="8"/>
      <c r="CL2745" s="8"/>
      <c r="CM2745" s="8"/>
      <c r="CN2745" s="8"/>
      <c r="CO2745" s="8"/>
      <c r="CP2745" s="8"/>
    </row>
    <row r="2746" spans="1:94" x14ac:dyDescent="0.2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  <c r="AA2746" s="8"/>
      <c r="AB2746" s="8"/>
      <c r="AC2746" s="8"/>
      <c r="AD2746" s="8"/>
      <c r="AE2746" s="8"/>
      <c r="AF2746" s="8"/>
      <c r="AG2746" s="8"/>
      <c r="AH2746" s="8"/>
      <c r="AI2746" s="8"/>
      <c r="AJ2746" s="8"/>
      <c r="AK2746" s="8"/>
      <c r="AL2746" s="8"/>
      <c r="AM2746" s="8"/>
      <c r="AN2746" s="8"/>
      <c r="AO2746" s="8"/>
      <c r="AP2746" s="8"/>
      <c r="AQ2746" s="8"/>
      <c r="AR2746" s="8"/>
      <c r="AS2746" s="8"/>
      <c r="AT2746" s="8"/>
      <c r="AU2746" s="8"/>
      <c r="AV2746" s="8"/>
      <c r="AW2746" s="8"/>
      <c r="AX2746" s="8"/>
      <c r="AY2746" s="8"/>
      <c r="AZ2746" s="8"/>
      <c r="BA2746" s="8"/>
      <c r="BB2746" s="8"/>
      <c r="BC2746" s="8"/>
      <c r="BD2746" s="8"/>
      <c r="BE2746" s="8"/>
      <c r="BF2746" s="8"/>
      <c r="BG2746" s="8"/>
      <c r="BH2746" s="8"/>
      <c r="BI2746" s="8"/>
      <c r="BJ2746" s="8"/>
      <c r="BK2746" s="8"/>
      <c r="BL2746" s="8"/>
      <c r="BM2746" s="8"/>
      <c r="BN2746" s="8"/>
      <c r="BO2746" s="8"/>
      <c r="BP2746" s="8"/>
      <c r="BQ2746" s="8"/>
      <c r="BR2746" s="8"/>
      <c r="BS2746" s="8"/>
      <c r="BT2746" s="8"/>
      <c r="BU2746" s="8"/>
      <c r="BV2746" s="8"/>
      <c r="BW2746" s="8"/>
      <c r="BX2746" s="8"/>
      <c r="BY2746" s="8"/>
      <c r="BZ2746" s="8"/>
      <c r="CA2746" s="8"/>
      <c r="CB2746" s="8"/>
      <c r="CC2746" s="8"/>
      <c r="CD2746" s="8"/>
      <c r="CE2746" s="8"/>
      <c r="CF2746" s="8"/>
      <c r="CG2746" s="8"/>
      <c r="CH2746" s="8"/>
      <c r="CI2746" s="8"/>
      <c r="CJ2746" s="8"/>
      <c r="CK2746" s="8"/>
      <c r="CL2746" s="8"/>
      <c r="CM2746" s="8"/>
      <c r="CN2746" s="8"/>
      <c r="CO2746" s="8"/>
      <c r="CP2746" s="8"/>
    </row>
    <row r="2747" spans="1:94" x14ac:dyDescent="0.2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  <c r="AA2747" s="8"/>
      <c r="AB2747" s="8"/>
      <c r="AC2747" s="8"/>
      <c r="AD2747" s="8"/>
      <c r="AE2747" s="8"/>
      <c r="AF2747" s="8"/>
      <c r="AG2747" s="8"/>
      <c r="AH2747" s="8"/>
      <c r="AI2747" s="8"/>
      <c r="AJ2747" s="8"/>
      <c r="AK2747" s="8"/>
      <c r="AL2747" s="8"/>
      <c r="AM2747" s="8"/>
      <c r="AN2747" s="8"/>
      <c r="AO2747" s="8"/>
      <c r="AP2747" s="8"/>
      <c r="AQ2747" s="8"/>
      <c r="AR2747" s="8"/>
      <c r="AS2747" s="8"/>
      <c r="AT2747" s="8"/>
      <c r="AU2747" s="8"/>
      <c r="AV2747" s="8"/>
      <c r="AW2747" s="8"/>
      <c r="AX2747" s="8"/>
      <c r="AY2747" s="8"/>
      <c r="AZ2747" s="8"/>
      <c r="BA2747" s="8"/>
      <c r="BB2747" s="8"/>
      <c r="BC2747" s="8"/>
      <c r="BD2747" s="8"/>
      <c r="BE2747" s="8"/>
      <c r="BF2747" s="8"/>
      <c r="BG2747" s="8"/>
      <c r="BH2747" s="8"/>
      <c r="BI2747" s="8"/>
      <c r="BJ2747" s="8"/>
      <c r="BK2747" s="8"/>
      <c r="BL2747" s="8"/>
      <c r="BM2747" s="8"/>
      <c r="BN2747" s="8"/>
      <c r="BO2747" s="8"/>
      <c r="BP2747" s="8"/>
      <c r="BQ2747" s="8"/>
      <c r="BR2747" s="8"/>
      <c r="BS2747" s="8"/>
      <c r="BT2747" s="8"/>
      <c r="BU2747" s="8"/>
      <c r="BV2747" s="8"/>
      <c r="BW2747" s="8"/>
      <c r="BX2747" s="8"/>
      <c r="BY2747" s="8"/>
      <c r="BZ2747" s="8"/>
      <c r="CA2747" s="8"/>
      <c r="CB2747" s="8"/>
      <c r="CC2747" s="8"/>
      <c r="CD2747" s="8"/>
      <c r="CE2747" s="8"/>
      <c r="CF2747" s="8"/>
      <c r="CG2747" s="8"/>
      <c r="CH2747" s="8"/>
      <c r="CI2747" s="8"/>
      <c r="CJ2747" s="8"/>
      <c r="CK2747" s="8"/>
      <c r="CL2747" s="8"/>
      <c r="CM2747" s="8"/>
      <c r="CN2747" s="8"/>
      <c r="CO2747" s="8"/>
      <c r="CP2747" s="8"/>
    </row>
    <row r="2748" spans="1:94" x14ac:dyDescent="0.2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  <c r="AA2748" s="8"/>
      <c r="AB2748" s="8"/>
      <c r="AC2748" s="8"/>
      <c r="AD2748" s="8"/>
      <c r="AE2748" s="8"/>
      <c r="AF2748" s="8"/>
      <c r="AG2748" s="8"/>
      <c r="AH2748" s="8"/>
      <c r="AI2748" s="8"/>
      <c r="AJ2748" s="8"/>
      <c r="AK2748" s="8"/>
      <c r="AL2748" s="8"/>
      <c r="AM2748" s="8"/>
      <c r="AN2748" s="8"/>
      <c r="AO2748" s="8"/>
      <c r="AP2748" s="8"/>
      <c r="AQ2748" s="8"/>
      <c r="AR2748" s="8"/>
      <c r="AS2748" s="8"/>
      <c r="AT2748" s="8"/>
      <c r="AU2748" s="8"/>
      <c r="AV2748" s="8"/>
      <c r="AW2748" s="8"/>
      <c r="AX2748" s="8"/>
      <c r="AY2748" s="8"/>
      <c r="AZ2748" s="8"/>
      <c r="BA2748" s="8"/>
      <c r="BB2748" s="8"/>
      <c r="BC2748" s="8"/>
      <c r="BD2748" s="8"/>
      <c r="BE2748" s="8"/>
      <c r="BF2748" s="8"/>
      <c r="BG2748" s="8"/>
      <c r="BH2748" s="8"/>
      <c r="BI2748" s="8"/>
      <c r="BJ2748" s="8"/>
      <c r="BK2748" s="8"/>
      <c r="BL2748" s="8"/>
      <c r="BM2748" s="8"/>
      <c r="BN2748" s="8"/>
      <c r="BO2748" s="8"/>
      <c r="BP2748" s="8"/>
      <c r="BQ2748" s="8"/>
      <c r="BR2748" s="8"/>
      <c r="BS2748" s="8"/>
      <c r="BT2748" s="8"/>
      <c r="BU2748" s="8"/>
      <c r="BV2748" s="8"/>
      <c r="BW2748" s="8"/>
      <c r="BX2748" s="8"/>
      <c r="BY2748" s="8"/>
      <c r="BZ2748" s="8"/>
      <c r="CA2748" s="8"/>
      <c r="CB2748" s="8"/>
      <c r="CC2748" s="8"/>
      <c r="CD2748" s="8"/>
      <c r="CE2748" s="8"/>
      <c r="CF2748" s="8"/>
      <c r="CG2748" s="8"/>
      <c r="CH2748" s="8"/>
      <c r="CI2748" s="8"/>
      <c r="CJ2748" s="8"/>
      <c r="CK2748" s="8"/>
      <c r="CL2748" s="8"/>
      <c r="CM2748" s="8"/>
      <c r="CN2748" s="8"/>
      <c r="CO2748" s="8"/>
      <c r="CP2748" s="8"/>
    </row>
    <row r="2749" spans="1:94" x14ac:dyDescent="0.2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  <c r="AA2749" s="8"/>
      <c r="AB2749" s="8"/>
      <c r="AC2749" s="8"/>
      <c r="AD2749" s="8"/>
      <c r="AE2749" s="8"/>
      <c r="AF2749" s="8"/>
      <c r="AG2749" s="8"/>
      <c r="AH2749" s="8"/>
      <c r="AI2749" s="8"/>
      <c r="AJ2749" s="8"/>
      <c r="AK2749" s="8"/>
      <c r="AL2749" s="8"/>
      <c r="AM2749" s="8"/>
      <c r="AN2749" s="8"/>
      <c r="AO2749" s="8"/>
      <c r="AP2749" s="8"/>
      <c r="AQ2749" s="8"/>
      <c r="AR2749" s="8"/>
      <c r="AS2749" s="8"/>
      <c r="AT2749" s="8"/>
      <c r="AU2749" s="8"/>
      <c r="AV2749" s="8"/>
      <c r="AW2749" s="8"/>
      <c r="AX2749" s="8"/>
      <c r="AY2749" s="8"/>
      <c r="AZ2749" s="8"/>
      <c r="BA2749" s="8"/>
      <c r="BB2749" s="8"/>
      <c r="BC2749" s="8"/>
      <c r="BD2749" s="8"/>
      <c r="BE2749" s="8"/>
      <c r="BF2749" s="8"/>
      <c r="BG2749" s="8"/>
      <c r="BH2749" s="8"/>
      <c r="BI2749" s="8"/>
      <c r="BJ2749" s="8"/>
      <c r="BK2749" s="8"/>
      <c r="BL2749" s="8"/>
      <c r="BM2749" s="8"/>
      <c r="BN2749" s="8"/>
      <c r="BO2749" s="8"/>
      <c r="BP2749" s="8"/>
      <c r="BQ2749" s="8"/>
      <c r="BR2749" s="8"/>
      <c r="BS2749" s="8"/>
      <c r="BT2749" s="8"/>
      <c r="BU2749" s="8"/>
      <c r="BV2749" s="8"/>
      <c r="BW2749" s="8"/>
      <c r="BX2749" s="8"/>
      <c r="BY2749" s="8"/>
      <c r="BZ2749" s="8"/>
      <c r="CA2749" s="8"/>
      <c r="CB2749" s="8"/>
      <c r="CC2749" s="8"/>
      <c r="CD2749" s="8"/>
      <c r="CE2749" s="8"/>
      <c r="CF2749" s="8"/>
      <c r="CG2749" s="8"/>
      <c r="CH2749" s="8"/>
      <c r="CI2749" s="8"/>
      <c r="CJ2749" s="8"/>
      <c r="CK2749" s="8"/>
      <c r="CL2749" s="8"/>
      <c r="CM2749" s="8"/>
      <c r="CN2749" s="8"/>
      <c r="CO2749" s="8"/>
      <c r="CP2749" s="8"/>
    </row>
    <row r="2750" spans="1:94" x14ac:dyDescent="0.2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  <c r="AA2750" s="8"/>
      <c r="AB2750" s="8"/>
      <c r="AC2750" s="8"/>
      <c r="AD2750" s="8"/>
      <c r="AE2750" s="8"/>
      <c r="AF2750" s="8"/>
      <c r="AG2750" s="8"/>
      <c r="AH2750" s="8"/>
      <c r="AI2750" s="8"/>
      <c r="AJ2750" s="8"/>
      <c r="AK2750" s="8"/>
      <c r="AL2750" s="8"/>
      <c r="AM2750" s="8"/>
      <c r="AN2750" s="8"/>
      <c r="AO2750" s="8"/>
      <c r="AP2750" s="8"/>
      <c r="AQ2750" s="8"/>
      <c r="AR2750" s="8"/>
      <c r="AS2750" s="8"/>
      <c r="AT2750" s="8"/>
      <c r="AU2750" s="8"/>
      <c r="AV2750" s="8"/>
      <c r="AW2750" s="8"/>
      <c r="AX2750" s="8"/>
      <c r="AY2750" s="8"/>
      <c r="AZ2750" s="8"/>
      <c r="BA2750" s="8"/>
      <c r="BB2750" s="8"/>
      <c r="BC2750" s="8"/>
      <c r="BD2750" s="8"/>
      <c r="BE2750" s="8"/>
      <c r="BF2750" s="8"/>
      <c r="BG2750" s="8"/>
      <c r="BH2750" s="8"/>
      <c r="BI2750" s="8"/>
      <c r="BJ2750" s="8"/>
      <c r="BK2750" s="8"/>
      <c r="BL2750" s="8"/>
      <c r="BM2750" s="8"/>
      <c r="BN2750" s="8"/>
      <c r="BO2750" s="8"/>
      <c r="BP2750" s="8"/>
      <c r="BQ2750" s="8"/>
      <c r="BR2750" s="8"/>
      <c r="BS2750" s="8"/>
      <c r="BT2750" s="8"/>
      <c r="BU2750" s="8"/>
      <c r="BV2750" s="8"/>
      <c r="BW2750" s="8"/>
      <c r="BX2750" s="8"/>
      <c r="BY2750" s="8"/>
      <c r="BZ2750" s="8"/>
      <c r="CA2750" s="8"/>
      <c r="CB2750" s="8"/>
      <c r="CC2750" s="8"/>
      <c r="CD2750" s="8"/>
      <c r="CE2750" s="8"/>
      <c r="CF2750" s="8"/>
      <c r="CG2750" s="8"/>
      <c r="CH2750" s="8"/>
      <c r="CI2750" s="8"/>
      <c r="CJ2750" s="8"/>
      <c r="CK2750" s="8"/>
      <c r="CL2750" s="8"/>
      <c r="CM2750" s="8"/>
      <c r="CN2750" s="8"/>
      <c r="CO2750" s="8"/>
      <c r="CP2750" s="8"/>
    </row>
    <row r="2751" spans="1:94" x14ac:dyDescent="0.2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  <c r="AA2751" s="8"/>
      <c r="AB2751" s="8"/>
      <c r="AC2751" s="8"/>
      <c r="AD2751" s="8"/>
      <c r="AE2751" s="8"/>
      <c r="AF2751" s="8"/>
      <c r="AG2751" s="8"/>
      <c r="AH2751" s="8"/>
      <c r="AI2751" s="8"/>
      <c r="AJ2751" s="8"/>
      <c r="AK2751" s="8"/>
      <c r="AL2751" s="8"/>
      <c r="AM2751" s="8"/>
      <c r="AN2751" s="8"/>
      <c r="AO2751" s="8"/>
      <c r="AP2751" s="8"/>
      <c r="AQ2751" s="8"/>
      <c r="AR2751" s="8"/>
      <c r="AS2751" s="8"/>
      <c r="AT2751" s="8"/>
      <c r="AU2751" s="8"/>
      <c r="AV2751" s="8"/>
      <c r="AW2751" s="8"/>
      <c r="AX2751" s="8"/>
      <c r="AY2751" s="8"/>
      <c r="AZ2751" s="8"/>
      <c r="BA2751" s="8"/>
      <c r="BB2751" s="8"/>
      <c r="BC2751" s="8"/>
      <c r="BD2751" s="8"/>
      <c r="BE2751" s="8"/>
      <c r="BF2751" s="8"/>
      <c r="BG2751" s="8"/>
      <c r="BH2751" s="8"/>
      <c r="BI2751" s="8"/>
      <c r="BJ2751" s="8"/>
      <c r="BK2751" s="8"/>
      <c r="BL2751" s="8"/>
      <c r="BM2751" s="8"/>
      <c r="BN2751" s="8"/>
      <c r="BO2751" s="8"/>
      <c r="BP2751" s="8"/>
      <c r="BQ2751" s="8"/>
      <c r="BR2751" s="8"/>
      <c r="BS2751" s="8"/>
      <c r="BT2751" s="8"/>
      <c r="BU2751" s="8"/>
      <c r="BV2751" s="8"/>
      <c r="BW2751" s="8"/>
      <c r="BX2751" s="8"/>
      <c r="BY2751" s="8"/>
      <c r="BZ2751" s="8"/>
      <c r="CA2751" s="8"/>
      <c r="CB2751" s="8"/>
      <c r="CC2751" s="8"/>
      <c r="CD2751" s="8"/>
      <c r="CE2751" s="8"/>
      <c r="CF2751" s="8"/>
      <c r="CG2751" s="8"/>
      <c r="CH2751" s="8"/>
      <c r="CI2751" s="8"/>
      <c r="CJ2751" s="8"/>
      <c r="CK2751" s="8"/>
      <c r="CL2751" s="8"/>
      <c r="CM2751" s="8"/>
      <c r="CN2751" s="8"/>
      <c r="CO2751" s="8"/>
      <c r="CP2751" s="8"/>
    </row>
    <row r="2752" spans="1:94" x14ac:dyDescent="0.2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  <c r="AA2752" s="8"/>
      <c r="AB2752" s="8"/>
      <c r="AC2752" s="8"/>
      <c r="AD2752" s="8"/>
      <c r="AE2752" s="8"/>
      <c r="AF2752" s="8"/>
      <c r="AG2752" s="8"/>
      <c r="AH2752" s="8"/>
      <c r="AI2752" s="8"/>
      <c r="AJ2752" s="8"/>
      <c r="AK2752" s="8"/>
      <c r="AL2752" s="8"/>
      <c r="AM2752" s="8"/>
      <c r="AN2752" s="8"/>
      <c r="AO2752" s="8"/>
      <c r="AP2752" s="8"/>
      <c r="AQ2752" s="8"/>
      <c r="AR2752" s="8"/>
      <c r="AS2752" s="8"/>
      <c r="AT2752" s="8"/>
      <c r="AU2752" s="8"/>
      <c r="AV2752" s="8"/>
      <c r="AW2752" s="8"/>
      <c r="AX2752" s="8"/>
      <c r="AY2752" s="8"/>
      <c r="AZ2752" s="8"/>
      <c r="BA2752" s="8"/>
      <c r="BB2752" s="8"/>
      <c r="BC2752" s="8"/>
      <c r="BD2752" s="8"/>
      <c r="BE2752" s="8"/>
      <c r="BF2752" s="8"/>
      <c r="BG2752" s="8"/>
      <c r="BH2752" s="8"/>
      <c r="BI2752" s="8"/>
      <c r="BJ2752" s="8"/>
      <c r="BK2752" s="8"/>
      <c r="BL2752" s="8"/>
      <c r="BM2752" s="8"/>
      <c r="BN2752" s="8"/>
      <c r="BO2752" s="8"/>
      <c r="BP2752" s="8"/>
      <c r="BQ2752" s="8"/>
      <c r="BR2752" s="8"/>
      <c r="BS2752" s="8"/>
      <c r="BT2752" s="8"/>
      <c r="BU2752" s="8"/>
      <c r="BV2752" s="8"/>
      <c r="BW2752" s="8"/>
      <c r="BX2752" s="8"/>
      <c r="BY2752" s="8"/>
      <c r="BZ2752" s="8"/>
      <c r="CA2752" s="8"/>
      <c r="CB2752" s="8"/>
      <c r="CC2752" s="8"/>
      <c r="CD2752" s="8"/>
      <c r="CE2752" s="8"/>
      <c r="CF2752" s="8"/>
      <c r="CG2752" s="8"/>
      <c r="CH2752" s="8"/>
      <c r="CI2752" s="8"/>
      <c r="CJ2752" s="8"/>
      <c r="CK2752" s="8"/>
      <c r="CL2752" s="8"/>
      <c r="CM2752" s="8"/>
      <c r="CN2752" s="8"/>
      <c r="CO2752" s="8"/>
      <c r="CP2752" s="8"/>
    </row>
    <row r="2753" spans="1:94" x14ac:dyDescent="0.2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  <c r="AD2753" s="8"/>
      <c r="AE2753" s="8"/>
      <c r="AF2753" s="8"/>
      <c r="AG2753" s="8"/>
      <c r="AH2753" s="8"/>
      <c r="AI2753" s="8"/>
      <c r="AJ2753" s="8"/>
      <c r="AK2753" s="8"/>
      <c r="AL2753" s="8"/>
      <c r="AM2753" s="8"/>
      <c r="AN2753" s="8"/>
      <c r="AO2753" s="8"/>
      <c r="AP2753" s="8"/>
      <c r="AQ2753" s="8"/>
      <c r="AR2753" s="8"/>
      <c r="AS2753" s="8"/>
      <c r="AT2753" s="8"/>
      <c r="AU2753" s="8"/>
      <c r="AV2753" s="8"/>
      <c r="AW2753" s="8"/>
      <c r="AX2753" s="8"/>
      <c r="AY2753" s="8"/>
      <c r="AZ2753" s="8"/>
      <c r="BA2753" s="8"/>
      <c r="BB2753" s="8"/>
      <c r="BC2753" s="8"/>
      <c r="BD2753" s="8"/>
      <c r="BE2753" s="8"/>
      <c r="BF2753" s="8"/>
      <c r="BG2753" s="8"/>
      <c r="BH2753" s="8"/>
      <c r="BI2753" s="8"/>
      <c r="BJ2753" s="8"/>
      <c r="BK2753" s="8"/>
      <c r="BL2753" s="8"/>
      <c r="BM2753" s="8"/>
      <c r="BN2753" s="8"/>
      <c r="BO2753" s="8"/>
      <c r="BP2753" s="8"/>
      <c r="BQ2753" s="8"/>
      <c r="BR2753" s="8"/>
      <c r="BS2753" s="8"/>
      <c r="BT2753" s="8"/>
      <c r="BU2753" s="8"/>
      <c r="BV2753" s="8"/>
      <c r="BW2753" s="8"/>
      <c r="BX2753" s="8"/>
      <c r="BY2753" s="8"/>
      <c r="BZ2753" s="8"/>
      <c r="CA2753" s="8"/>
      <c r="CB2753" s="8"/>
      <c r="CC2753" s="8"/>
      <c r="CD2753" s="8"/>
      <c r="CE2753" s="8"/>
      <c r="CF2753" s="8"/>
      <c r="CG2753" s="8"/>
      <c r="CH2753" s="8"/>
      <c r="CI2753" s="8"/>
      <c r="CJ2753" s="8"/>
      <c r="CK2753" s="8"/>
      <c r="CL2753" s="8"/>
      <c r="CM2753" s="8"/>
      <c r="CN2753" s="8"/>
      <c r="CO2753" s="8"/>
      <c r="CP2753" s="8"/>
    </row>
    <row r="2754" spans="1:94" x14ac:dyDescent="0.2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  <c r="AA2754" s="8"/>
      <c r="AB2754" s="8"/>
      <c r="AC2754" s="8"/>
      <c r="AD2754" s="8"/>
      <c r="AE2754" s="8"/>
      <c r="AF2754" s="8"/>
      <c r="AG2754" s="8"/>
      <c r="AH2754" s="8"/>
      <c r="AI2754" s="8"/>
      <c r="AJ2754" s="8"/>
      <c r="AK2754" s="8"/>
      <c r="AL2754" s="8"/>
      <c r="AM2754" s="8"/>
      <c r="AN2754" s="8"/>
      <c r="AO2754" s="8"/>
      <c r="AP2754" s="8"/>
      <c r="AQ2754" s="8"/>
      <c r="AR2754" s="8"/>
      <c r="AS2754" s="8"/>
      <c r="AT2754" s="8"/>
      <c r="AU2754" s="8"/>
      <c r="AV2754" s="8"/>
      <c r="AW2754" s="8"/>
      <c r="AX2754" s="8"/>
      <c r="AY2754" s="8"/>
      <c r="AZ2754" s="8"/>
      <c r="BA2754" s="8"/>
      <c r="BB2754" s="8"/>
      <c r="BC2754" s="8"/>
      <c r="BD2754" s="8"/>
      <c r="BE2754" s="8"/>
      <c r="BF2754" s="8"/>
      <c r="BG2754" s="8"/>
      <c r="BH2754" s="8"/>
      <c r="BI2754" s="8"/>
      <c r="BJ2754" s="8"/>
      <c r="BK2754" s="8"/>
      <c r="BL2754" s="8"/>
      <c r="BM2754" s="8"/>
      <c r="BN2754" s="8"/>
      <c r="BO2754" s="8"/>
      <c r="BP2754" s="8"/>
      <c r="BQ2754" s="8"/>
      <c r="BR2754" s="8"/>
      <c r="BS2754" s="8"/>
      <c r="BT2754" s="8"/>
      <c r="BU2754" s="8"/>
      <c r="BV2754" s="8"/>
      <c r="BW2754" s="8"/>
      <c r="BX2754" s="8"/>
      <c r="BY2754" s="8"/>
      <c r="BZ2754" s="8"/>
      <c r="CA2754" s="8"/>
      <c r="CB2754" s="8"/>
      <c r="CC2754" s="8"/>
      <c r="CD2754" s="8"/>
      <c r="CE2754" s="8"/>
      <c r="CF2754" s="8"/>
      <c r="CG2754" s="8"/>
      <c r="CH2754" s="8"/>
      <c r="CI2754" s="8"/>
      <c r="CJ2754" s="8"/>
      <c r="CK2754" s="8"/>
      <c r="CL2754" s="8"/>
      <c r="CM2754" s="8"/>
      <c r="CN2754" s="8"/>
      <c r="CO2754" s="8"/>
      <c r="CP2754" s="8"/>
    </row>
    <row r="2755" spans="1:94" x14ac:dyDescent="0.2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  <c r="AA2755" s="8"/>
      <c r="AB2755" s="8"/>
      <c r="AC2755" s="8"/>
      <c r="AD2755" s="8"/>
      <c r="AE2755" s="8"/>
      <c r="AF2755" s="8"/>
      <c r="AG2755" s="8"/>
      <c r="AH2755" s="8"/>
      <c r="AI2755" s="8"/>
      <c r="AJ2755" s="8"/>
      <c r="AK2755" s="8"/>
      <c r="AL2755" s="8"/>
      <c r="AM2755" s="8"/>
      <c r="AN2755" s="8"/>
      <c r="AO2755" s="8"/>
      <c r="AP2755" s="8"/>
      <c r="AQ2755" s="8"/>
      <c r="AR2755" s="8"/>
      <c r="AS2755" s="8"/>
      <c r="AT2755" s="8"/>
      <c r="AU2755" s="8"/>
      <c r="AV2755" s="8"/>
      <c r="AW2755" s="8"/>
      <c r="AX2755" s="8"/>
      <c r="AY2755" s="8"/>
      <c r="AZ2755" s="8"/>
      <c r="BA2755" s="8"/>
      <c r="BB2755" s="8"/>
      <c r="BC2755" s="8"/>
      <c r="BD2755" s="8"/>
      <c r="BE2755" s="8"/>
      <c r="BF2755" s="8"/>
      <c r="BG2755" s="8"/>
      <c r="BH2755" s="8"/>
      <c r="BI2755" s="8"/>
      <c r="BJ2755" s="8"/>
      <c r="BK2755" s="8"/>
      <c r="BL2755" s="8"/>
      <c r="BM2755" s="8"/>
      <c r="BN2755" s="8"/>
      <c r="BO2755" s="8"/>
      <c r="BP2755" s="8"/>
      <c r="BQ2755" s="8"/>
      <c r="BR2755" s="8"/>
      <c r="BS2755" s="8"/>
      <c r="BT2755" s="8"/>
      <c r="BU2755" s="8"/>
      <c r="BV2755" s="8"/>
      <c r="BW2755" s="8"/>
      <c r="BX2755" s="8"/>
      <c r="BY2755" s="8"/>
      <c r="BZ2755" s="8"/>
      <c r="CA2755" s="8"/>
      <c r="CB2755" s="8"/>
      <c r="CC2755" s="8"/>
      <c r="CD2755" s="8"/>
      <c r="CE2755" s="8"/>
      <c r="CF2755" s="8"/>
      <c r="CG2755" s="8"/>
      <c r="CH2755" s="8"/>
      <c r="CI2755" s="8"/>
      <c r="CJ2755" s="8"/>
      <c r="CK2755" s="8"/>
      <c r="CL2755" s="8"/>
      <c r="CM2755" s="8"/>
      <c r="CN2755" s="8"/>
      <c r="CO2755" s="8"/>
      <c r="CP2755" s="8"/>
    </row>
    <row r="2756" spans="1:94" x14ac:dyDescent="0.2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  <c r="AA2756" s="8"/>
      <c r="AB2756" s="8"/>
      <c r="AC2756" s="8"/>
      <c r="AD2756" s="8"/>
      <c r="AE2756" s="8"/>
      <c r="AF2756" s="8"/>
      <c r="AG2756" s="8"/>
      <c r="AH2756" s="8"/>
      <c r="AI2756" s="8"/>
      <c r="AJ2756" s="8"/>
      <c r="AK2756" s="8"/>
      <c r="AL2756" s="8"/>
      <c r="AM2756" s="8"/>
      <c r="AN2756" s="8"/>
      <c r="AO2756" s="8"/>
      <c r="AP2756" s="8"/>
      <c r="AQ2756" s="8"/>
      <c r="AR2756" s="8"/>
      <c r="AS2756" s="8"/>
      <c r="AT2756" s="8"/>
      <c r="AU2756" s="8"/>
      <c r="AV2756" s="8"/>
      <c r="AW2756" s="8"/>
      <c r="AX2756" s="8"/>
      <c r="AY2756" s="8"/>
      <c r="AZ2756" s="8"/>
      <c r="BA2756" s="8"/>
      <c r="BB2756" s="8"/>
      <c r="BC2756" s="8"/>
      <c r="BD2756" s="8"/>
      <c r="BE2756" s="8"/>
      <c r="BF2756" s="8"/>
      <c r="BG2756" s="8"/>
      <c r="BH2756" s="8"/>
      <c r="BI2756" s="8"/>
      <c r="BJ2756" s="8"/>
      <c r="BK2756" s="8"/>
      <c r="BL2756" s="8"/>
      <c r="BM2756" s="8"/>
      <c r="BN2756" s="8"/>
      <c r="BO2756" s="8"/>
      <c r="BP2756" s="8"/>
      <c r="BQ2756" s="8"/>
      <c r="BR2756" s="8"/>
      <c r="BS2756" s="8"/>
      <c r="BT2756" s="8"/>
      <c r="BU2756" s="8"/>
      <c r="BV2756" s="8"/>
      <c r="BW2756" s="8"/>
      <c r="BX2756" s="8"/>
      <c r="BY2756" s="8"/>
      <c r="BZ2756" s="8"/>
      <c r="CA2756" s="8"/>
      <c r="CB2756" s="8"/>
      <c r="CC2756" s="8"/>
      <c r="CD2756" s="8"/>
      <c r="CE2756" s="8"/>
      <c r="CF2756" s="8"/>
      <c r="CG2756" s="8"/>
      <c r="CH2756" s="8"/>
      <c r="CI2756" s="8"/>
      <c r="CJ2756" s="8"/>
      <c r="CK2756" s="8"/>
      <c r="CL2756" s="8"/>
      <c r="CM2756" s="8"/>
      <c r="CN2756" s="8"/>
      <c r="CO2756" s="8"/>
      <c r="CP2756" s="8"/>
    </row>
    <row r="2757" spans="1:94" x14ac:dyDescent="0.2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  <c r="AA2757" s="8"/>
      <c r="AB2757" s="8"/>
      <c r="AC2757" s="8"/>
      <c r="AD2757" s="8"/>
      <c r="AE2757" s="8"/>
      <c r="AF2757" s="8"/>
      <c r="AG2757" s="8"/>
      <c r="AH2757" s="8"/>
      <c r="AI2757" s="8"/>
      <c r="AJ2757" s="8"/>
      <c r="AK2757" s="8"/>
      <c r="AL2757" s="8"/>
      <c r="AM2757" s="8"/>
      <c r="AN2757" s="8"/>
      <c r="AO2757" s="8"/>
      <c r="AP2757" s="8"/>
      <c r="AQ2757" s="8"/>
      <c r="AR2757" s="8"/>
      <c r="AS2757" s="8"/>
      <c r="AT2757" s="8"/>
      <c r="AU2757" s="8"/>
      <c r="AV2757" s="8"/>
      <c r="AW2757" s="8"/>
      <c r="AX2757" s="8"/>
      <c r="AY2757" s="8"/>
      <c r="AZ2757" s="8"/>
      <c r="BA2757" s="8"/>
      <c r="BB2757" s="8"/>
      <c r="BC2757" s="8"/>
      <c r="BD2757" s="8"/>
      <c r="BE2757" s="8"/>
      <c r="BF2757" s="8"/>
      <c r="BG2757" s="8"/>
      <c r="BH2757" s="8"/>
      <c r="BI2757" s="8"/>
      <c r="BJ2757" s="8"/>
      <c r="BK2757" s="8"/>
      <c r="BL2757" s="8"/>
      <c r="BM2757" s="8"/>
      <c r="BN2757" s="8"/>
      <c r="BO2757" s="8"/>
      <c r="BP2757" s="8"/>
      <c r="BQ2757" s="8"/>
      <c r="BR2757" s="8"/>
      <c r="BS2757" s="8"/>
      <c r="BT2757" s="8"/>
      <c r="BU2757" s="8"/>
      <c r="BV2757" s="8"/>
      <c r="BW2757" s="8"/>
      <c r="BX2757" s="8"/>
      <c r="BY2757" s="8"/>
      <c r="BZ2757" s="8"/>
      <c r="CA2757" s="8"/>
      <c r="CB2757" s="8"/>
      <c r="CC2757" s="8"/>
      <c r="CD2757" s="8"/>
      <c r="CE2757" s="8"/>
      <c r="CF2757" s="8"/>
      <c r="CG2757" s="8"/>
      <c r="CH2757" s="8"/>
      <c r="CI2757" s="8"/>
      <c r="CJ2757" s="8"/>
      <c r="CK2757" s="8"/>
      <c r="CL2757" s="8"/>
      <c r="CM2757" s="8"/>
      <c r="CN2757" s="8"/>
      <c r="CO2757" s="8"/>
      <c r="CP2757" s="8"/>
    </row>
    <row r="2758" spans="1:94" x14ac:dyDescent="0.2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  <c r="AD2758" s="8"/>
      <c r="AE2758" s="8"/>
      <c r="AF2758" s="8"/>
      <c r="AG2758" s="8"/>
      <c r="AH2758" s="8"/>
      <c r="AI2758" s="8"/>
      <c r="AJ2758" s="8"/>
      <c r="AK2758" s="8"/>
      <c r="AL2758" s="8"/>
      <c r="AM2758" s="8"/>
      <c r="AN2758" s="8"/>
      <c r="AO2758" s="8"/>
      <c r="AP2758" s="8"/>
      <c r="AQ2758" s="8"/>
      <c r="AR2758" s="8"/>
      <c r="AS2758" s="8"/>
      <c r="AT2758" s="8"/>
      <c r="AU2758" s="8"/>
      <c r="AV2758" s="8"/>
      <c r="AW2758" s="8"/>
      <c r="AX2758" s="8"/>
      <c r="AY2758" s="8"/>
      <c r="AZ2758" s="8"/>
      <c r="BA2758" s="8"/>
      <c r="BB2758" s="8"/>
      <c r="BC2758" s="8"/>
      <c r="BD2758" s="8"/>
      <c r="BE2758" s="8"/>
      <c r="BF2758" s="8"/>
      <c r="BG2758" s="8"/>
      <c r="BH2758" s="8"/>
      <c r="BI2758" s="8"/>
      <c r="BJ2758" s="8"/>
      <c r="BK2758" s="8"/>
      <c r="BL2758" s="8"/>
      <c r="BM2758" s="8"/>
      <c r="BN2758" s="8"/>
      <c r="BO2758" s="8"/>
      <c r="BP2758" s="8"/>
      <c r="BQ2758" s="8"/>
      <c r="BR2758" s="8"/>
      <c r="BS2758" s="8"/>
      <c r="BT2758" s="8"/>
      <c r="BU2758" s="8"/>
      <c r="BV2758" s="8"/>
      <c r="BW2758" s="8"/>
      <c r="BX2758" s="8"/>
      <c r="BY2758" s="8"/>
      <c r="BZ2758" s="8"/>
      <c r="CA2758" s="8"/>
      <c r="CB2758" s="8"/>
      <c r="CC2758" s="8"/>
      <c r="CD2758" s="8"/>
      <c r="CE2758" s="8"/>
      <c r="CF2758" s="8"/>
      <c r="CG2758" s="8"/>
      <c r="CH2758" s="8"/>
      <c r="CI2758" s="8"/>
      <c r="CJ2758" s="8"/>
      <c r="CK2758" s="8"/>
      <c r="CL2758" s="8"/>
      <c r="CM2758" s="8"/>
      <c r="CN2758" s="8"/>
      <c r="CO2758" s="8"/>
      <c r="CP2758" s="8"/>
    </row>
    <row r="2759" spans="1:94" x14ac:dyDescent="0.2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  <c r="AA2759" s="8"/>
      <c r="AB2759" s="8"/>
      <c r="AC2759" s="8"/>
      <c r="AD2759" s="8"/>
      <c r="AE2759" s="8"/>
      <c r="AF2759" s="8"/>
      <c r="AG2759" s="8"/>
      <c r="AH2759" s="8"/>
      <c r="AI2759" s="8"/>
      <c r="AJ2759" s="8"/>
      <c r="AK2759" s="8"/>
      <c r="AL2759" s="8"/>
      <c r="AM2759" s="8"/>
      <c r="AN2759" s="8"/>
      <c r="AO2759" s="8"/>
      <c r="AP2759" s="8"/>
      <c r="AQ2759" s="8"/>
      <c r="AR2759" s="8"/>
      <c r="AS2759" s="8"/>
      <c r="AT2759" s="8"/>
      <c r="AU2759" s="8"/>
      <c r="AV2759" s="8"/>
      <c r="AW2759" s="8"/>
      <c r="AX2759" s="8"/>
      <c r="AY2759" s="8"/>
      <c r="AZ2759" s="8"/>
      <c r="BA2759" s="8"/>
      <c r="BB2759" s="8"/>
      <c r="BC2759" s="8"/>
      <c r="BD2759" s="8"/>
      <c r="BE2759" s="8"/>
      <c r="BF2759" s="8"/>
      <c r="BG2759" s="8"/>
      <c r="BH2759" s="8"/>
      <c r="BI2759" s="8"/>
      <c r="BJ2759" s="8"/>
      <c r="BK2759" s="8"/>
      <c r="BL2759" s="8"/>
      <c r="BM2759" s="8"/>
      <c r="BN2759" s="8"/>
      <c r="BO2759" s="8"/>
      <c r="BP2759" s="8"/>
      <c r="BQ2759" s="8"/>
      <c r="BR2759" s="8"/>
      <c r="BS2759" s="8"/>
      <c r="BT2759" s="8"/>
      <c r="BU2759" s="8"/>
      <c r="BV2759" s="8"/>
      <c r="BW2759" s="8"/>
      <c r="BX2759" s="8"/>
      <c r="BY2759" s="8"/>
      <c r="BZ2759" s="8"/>
      <c r="CA2759" s="8"/>
      <c r="CB2759" s="8"/>
      <c r="CC2759" s="8"/>
      <c r="CD2759" s="8"/>
      <c r="CE2759" s="8"/>
      <c r="CF2759" s="8"/>
      <c r="CG2759" s="8"/>
      <c r="CH2759" s="8"/>
      <c r="CI2759" s="8"/>
      <c r="CJ2759" s="8"/>
      <c r="CK2759" s="8"/>
      <c r="CL2759" s="8"/>
      <c r="CM2759" s="8"/>
      <c r="CN2759" s="8"/>
      <c r="CO2759" s="8"/>
      <c r="CP2759" s="8"/>
    </row>
    <row r="2760" spans="1:94" x14ac:dyDescent="0.2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  <c r="AA2760" s="8"/>
      <c r="AB2760" s="8"/>
      <c r="AC2760" s="8"/>
      <c r="AD2760" s="8"/>
      <c r="AE2760" s="8"/>
      <c r="AF2760" s="8"/>
      <c r="AG2760" s="8"/>
      <c r="AH2760" s="8"/>
      <c r="AI2760" s="8"/>
      <c r="AJ2760" s="8"/>
      <c r="AK2760" s="8"/>
      <c r="AL2760" s="8"/>
      <c r="AM2760" s="8"/>
      <c r="AN2760" s="8"/>
      <c r="AO2760" s="8"/>
      <c r="AP2760" s="8"/>
      <c r="AQ2760" s="8"/>
      <c r="AR2760" s="8"/>
      <c r="AS2760" s="8"/>
      <c r="AT2760" s="8"/>
      <c r="AU2760" s="8"/>
      <c r="AV2760" s="8"/>
      <c r="AW2760" s="8"/>
      <c r="AX2760" s="8"/>
      <c r="AY2760" s="8"/>
      <c r="AZ2760" s="8"/>
      <c r="BA2760" s="8"/>
      <c r="BB2760" s="8"/>
      <c r="BC2760" s="8"/>
      <c r="BD2760" s="8"/>
      <c r="BE2760" s="8"/>
      <c r="BF2760" s="8"/>
      <c r="BG2760" s="8"/>
      <c r="BH2760" s="8"/>
      <c r="BI2760" s="8"/>
      <c r="BJ2760" s="8"/>
      <c r="BK2760" s="8"/>
      <c r="BL2760" s="8"/>
      <c r="BM2760" s="8"/>
      <c r="BN2760" s="8"/>
      <c r="BO2760" s="8"/>
      <c r="BP2760" s="8"/>
      <c r="BQ2760" s="8"/>
      <c r="BR2760" s="8"/>
      <c r="BS2760" s="8"/>
      <c r="BT2760" s="8"/>
      <c r="BU2760" s="8"/>
      <c r="BV2760" s="8"/>
      <c r="BW2760" s="8"/>
      <c r="BX2760" s="8"/>
      <c r="BY2760" s="8"/>
      <c r="BZ2760" s="8"/>
      <c r="CA2760" s="8"/>
      <c r="CB2760" s="8"/>
      <c r="CC2760" s="8"/>
      <c r="CD2760" s="8"/>
      <c r="CE2760" s="8"/>
      <c r="CF2760" s="8"/>
      <c r="CG2760" s="8"/>
      <c r="CH2760" s="8"/>
      <c r="CI2760" s="8"/>
      <c r="CJ2760" s="8"/>
      <c r="CK2760" s="8"/>
      <c r="CL2760" s="8"/>
      <c r="CM2760" s="8"/>
      <c r="CN2760" s="8"/>
      <c r="CO2760" s="8"/>
      <c r="CP2760" s="8"/>
    </row>
    <row r="2761" spans="1:94" x14ac:dyDescent="0.2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  <c r="AD2761" s="8"/>
      <c r="AE2761" s="8"/>
      <c r="AF2761" s="8"/>
      <c r="AG2761" s="8"/>
      <c r="AH2761" s="8"/>
      <c r="AI2761" s="8"/>
      <c r="AJ2761" s="8"/>
      <c r="AK2761" s="8"/>
      <c r="AL2761" s="8"/>
      <c r="AM2761" s="8"/>
      <c r="AN2761" s="8"/>
      <c r="AO2761" s="8"/>
      <c r="AP2761" s="8"/>
      <c r="AQ2761" s="8"/>
      <c r="AR2761" s="8"/>
      <c r="AS2761" s="8"/>
      <c r="AT2761" s="8"/>
      <c r="AU2761" s="8"/>
      <c r="AV2761" s="8"/>
      <c r="AW2761" s="8"/>
      <c r="AX2761" s="8"/>
      <c r="AY2761" s="8"/>
      <c r="AZ2761" s="8"/>
      <c r="BA2761" s="8"/>
      <c r="BB2761" s="8"/>
      <c r="BC2761" s="8"/>
      <c r="BD2761" s="8"/>
      <c r="BE2761" s="8"/>
      <c r="BF2761" s="8"/>
      <c r="BG2761" s="8"/>
      <c r="BH2761" s="8"/>
      <c r="BI2761" s="8"/>
      <c r="BJ2761" s="8"/>
      <c r="BK2761" s="8"/>
      <c r="BL2761" s="8"/>
      <c r="BM2761" s="8"/>
      <c r="BN2761" s="8"/>
      <c r="BO2761" s="8"/>
      <c r="BP2761" s="8"/>
      <c r="BQ2761" s="8"/>
      <c r="BR2761" s="8"/>
      <c r="BS2761" s="8"/>
      <c r="BT2761" s="8"/>
      <c r="BU2761" s="8"/>
      <c r="BV2761" s="8"/>
      <c r="BW2761" s="8"/>
      <c r="BX2761" s="8"/>
      <c r="BY2761" s="8"/>
      <c r="BZ2761" s="8"/>
      <c r="CA2761" s="8"/>
      <c r="CB2761" s="8"/>
      <c r="CC2761" s="8"/>
      <c r="CD2761" s="8"/>
      <c r="CE2761" s="8"/>
      <c r="CF2761" s="8"/>
      <c r="CG2761" s="8"/>
      <c r="CH2761" s="8"/>
      <c r="CI2761" s="8"/>
      <c r="CJ2761" s="8"/>
      <c r="CK2761" s="8"/>
      <c r="CL2761" s="8"/>
      <c r="CM2761" s="8"/>
      <c r="CN2761" s="8"/>
      <c r="CO2761" s="8"/>
      <c r="CP2761" s="8"/>
    </row>
    <row r="2762" spans="1:94" x14ac:dyDescent="0.2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  <c r="AD2762" s="8"/>
      <c r="AE2762" s="8"/>
      <c r="AF2762" s="8"/>
      <c r="AG2762" s="8"/>
      <c r="AH2762" s="8"/>
      <c r="AI2762" s="8"/>
      <c r="AJ2762" s="8"/>
      <c r="AK2762" s="8"/>
      <c r="AL2762" s="8"/>
      <c r="AM2762" s="8"/>
      <c r="AN2762" s="8"/>
      <c r="AO2762" s="8"/>
      <c r="AP2762" s="8"/>
      <c r="AQ2762" s="8"/>
      <c r="AR2762" s="8"/>
      <c r="AS2762" s="8"/>
      <c r="AT2762" s="8"/>
      <c r="AU2762" s="8"/>
      <c r="AV2762" s="8"/>
      <c r="AW2762" s="8"/>
      <c r="AX2762" s="8"/>
      <c r="AY2762" s="8"/>
      <c r="AZ2762" s="8"/>
      <c r="BA2762" s="8"/>
      <c r="BB2762" s="8"/>
      <c r="BC2762" s="8"/>
      <c r="BD2762" s="8"/>
      <c r="BE2762" s="8"/>
      <c r="BF2762" s="8"/>
      <c r="BG2762" s="8"/>
      <c r="BH2762" s="8"/>
      <c r="BI2762" s="8"/>
      <c r="BJ2762" s="8"/>
      <c r="BK2762" s="8"/>
      <c r="BL2762" s="8"/>
      <c r="BM2762" s="8"/>
      <c r="BN2762" s="8"/>
      <c r="BO2762" s="8"/>
      <c r="BP2762" s="8"/>
      <c r="BQ2762" s="8"/>
      <c r="BR2762" s="8"/>
      <c r="BS2762" s="8"/>
      <c r="BT2762" s="8"/>
      <c r="BU2762" s="8"/>
      <c r="BV2762" s="8"/>
      <c r="BW2762" s="8"/>
      <c r="BX2762" s="8"/>
      <c r="BY2762" s="8"/>
      <c r="BZ2762" s="8"/>
      <c r="CA2762" s="8"/>
      <c r="CB2762" s="8"/>
      <c r="CC2762" s="8"/>
      <c r="CD2762" s="8"/>
      <c r="CE2762" s="8"/>
      <c r="CF2762" s="8"/>
      <c r="CG2762" s="8"/>
      <c r="CH2762" s="8"/>
      <c r="CI2762" s="8"/>
      <c r="CJ2762" s="8"/>
      <c r="CK2762" s="8"/>
      <c r="CL2762" s="8"/>
      <c r="CM2762" s="8"/>
      <c r="CN2762" s="8"/>
      <c r="CO2762" s="8"/>
      <c r="CP2762" s="8"/>
    </row>
    <row r="2763" spans="1:94" x14ac:dyDescent="0.2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  <c r="AD2763" s="8"/>
      <c r="AE2763" s="8"/>
      <c r="AF2763" s="8"/>
      <c r="AG2763" s="8"/>
      <c r="AH2763" s="8"/>
      <c r="AI2763" s="8"/>
      <c r="AJ2763" s="8"/>
      <c r="AK2763" s="8"/>
      <c r="AL2763" s="8"/>
      <c r="AM2763" s="8"/>
      <c r="AN2763" s="8"/>
      <c r="AO2763" s="8"/>
      <c r="AP2763" s="8"/>
      <c r="AQ2763" s="8"/>
      <c r="AR2763" s="8"/>
      <c r="AS2763" s="8"/>
      <c r="AT2763" s="8"/>
      <c r="AU2763" s="8"/>
      <c r="AV2763" s="8"/>
      <c r="AW2763" s="8"/>
      <c r="AX2763" s="8"/>
      <c r="AY2763" s="8"/>
      <c r="AZ2763" s="8"/>
      <c r="BA2763" s="8"/>
      <c r="BB2763" s="8"/>
      <c r="BC2763" s="8"/>
      <c r="BD2763" s="8"/>
      <c r="BE2763" s="8"/>
      <c r="BF2763" s="8"/>
      <c r="BG2763" s="8"/>
      <c r="BH2763" s="8"/>
      <c r="BI2763" s="8"/>
      <c r="BJ2763" s="8"/>
      <c r="BK2763" s="8"/>
      <c r="BL2763" s="8"/>
      <c r="BM2763" s="8"/>
      <c r="BN2763" s="8"/>
      <c r="BO2763" s="8"/>
      <c r="BP2763" s="8"/>
      <c r="BQ2763" s="8"/>
      <c r="BR2763" s="8"/>
      <c r="BS2763" s="8"/>
      <c r="BT2763" s="8"/>
      <c r="BU2763" s="8"/>
      <c r="BV2763" s="8"/>
      <c r="BW2763" s="8"/>
      <c r="BX2763" s="8"/>
      <c r="BY2763" s="8"/>
      <c r="BZ2763" s="8"/>
      <c r="CA2763" s="8"/>
      <c r="CB2763" s="8"/>
      <c r="CC2763" s="8"/>
      <c r="CD2763" s="8"/>
      <c r="CE2763" s="8"/>
      <c r="CF2763" s="8"/>
      <c r="CG2763" s="8"/>
      <c r="CH2763" s="8"/>
      <c r="CI2763" s="8"/>
      <c r="CJ2763" s="8"/>
      <c r="CK2763" s="8"/>
      <c r="CL2763" s="8"/>
      <c r="CM2763" s="8"/>
      <c r="CN2763" s="8"/>
      <c r="CO2763" s="8"/>
      <c r="CP2763" s="8"/>
    </row>
    <row r="2764" spans="1:94" x14ac:dyDescent="0.2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  <c r="AD2764" s="8"/>
      <c r="AE2764" s="8"/>
      <c r="AF2764" s="8"/>
      <c r="AG2764" s="8"/>
      <c r="AH2764" s="8"/>
      <c r="AI2764" s="8"/>
      <c r="AJ2764" s="8"/>
      <c r="AK2764" s="8"/>
      <c r="AL2764" s="8"/>
      <c r="AM2764" s="8"/>
      <c r="AN2764" s="8"/>
      <c r="AO2764" s="8"/>
      <c r="AP2764" s="8"/>
      <c r="AQ2764" s="8"/>
      <c r="AR2764" s="8"/>
      <c r="AS2764" s="8"/>
      <c r="AT2764" s="8"/>
      <c r="AU2764" s="8"/>
      <c r="AV2764" s="8"/>
      <c r="AW2764" s="8"/>
      <c r="AX2764" s="8"/>
      <c r="AY2764" s="8"/>
      <c r="AZ2764" s="8"/>
      <c r="BA2764" s="8"/>
      <c r="BB2764" s="8"/>
      <c r="BC2764" s="8"/>
      <c r="BD2764" s="8"/>
      <c r="BE2764" s="8"/>
      <c r="BF2764" s="8"/>
      <c r="BG2764" s="8"/>
      <c r="BH2764" s="8"/>
      <c r="BI2764" s="8"/>
      <c r="BJ2764" s="8"/>
      <c r="BK2764" s="8"/>
      <c r="BL2764" s="8"/>
      <c r="BM2764" s="8"/>
      <c r="BN2764" s="8"/>
      <c r="BO2764" s="8"/>
      <c r="BP2764" s="8"/>
      <c r="BQ2764" s="8"/>
      <c r="BR2764" s="8"/>
      <c r="BS2764" s="8"/>
      <c r="BT2764" s="8"/>
      <c r="BU2764" s="8"/>
      <c r="BV2764" s="8"/>
      <c r="BW2764" s="8"/>
      <c r="BX2764" s="8"/>
      <c r="BY2764" s="8"/>
      <c r="BZ2764" s="8"/>
      <c r="CA2764" s="8"/>
      <c r="CB2764" s="8"/>
      <c r="CC2764" s="8"/>
      <c r="CD2764" s="8"/>
      <c r="CE2764" s="8"/>
      <c r="CF2764" s="8"/>
      <c r="CG2764" s="8"/>
      <c r="CH2764" s="8"/>
      <c r="CI2764" s="8"/>
      <c r="CJ2764" s="8"/>
      <c r="CK2764" s="8"/>
      <c r="CL2764" s="8"/>
      <c r="CM2764" s="8"/>
      <c r="CN2764" s="8"/>
      <c r="CO2764" s="8"/>
      <c r="CP2764" s="8"/>
    </row>
    <row r="2765" spans="1:94" x14ac:dyDescent="0.2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  <c r="AD2765" s="8"/>
      <c r="AE2765" s="8"/>
      <c r="AF2765" s="8"/>
      <c r="AG2765" s="8"/>
      <c r="AH2765" s="8"/>
      <c r="AI2765" s="8"/>
      <c r="AJ2765" s="8"/>
      <c r="AK2765" s="8"/>
      <c r="AL2765" s="8"/>
      <c r="AM2765" s="8"/>
      <c r="AN2765" s="8"/>
      <c r="AO2765" s="8"/>
      <c r="AP2765" s="8"/>
      <c r="AQ2765" s="8"/>
      <c r="AR2765" s="8"/>
      <c r="AS2765" s="8"/>
      <c r="AT2765" s="8"/>
      <c r="AU2765" s="8"/>
      <c r="AV2765" s="8"/>
      <c r="AW2765" s="8"/>
      <c r="AX2765" s="8"/>
      <c r="AY2765" s="8"/>
      <c r="AZ2765" s="8"/>
      <c r="BA2765" s="8"/>
      <c r="BB2765" s="8"/>
      <c r="BC2765" s="8"/>
      <c r="BD2765" s="8"/>
      <c r="BE2765" s="8"/>
      <c r="BF2765" s="8"/>
      <c r="BG2765" s="8"/>
      <c r="BH2765" s="8"/>
      <c r="BI2765" s="8"/>
      <c r="BJ2765" s="8"/>
      <c r="BK2765" s="8"/>
      <c r="BL2765" s="8"/>
      <c r="BM2765" s="8"/>
      <c r="BN2765" s="8"/>
      <c r="BO2765" s="8"/>
      <c r="BP2765" s="8"/>
      <c r="BQ2765" s="8"/>
      <c r="BR2765" s="8"/>
      <c r="BS2765" s="8"/>
      <c r="BT2765" s="8"/>
      <c r="BU2765" s="8"/>
      <c r="BV2765" s="8"/>
      <c r="BW2765" s="8"/>
      <c r="BX2765" s="8"/>
      <c r="BY2765" s="8"/>
      <c r="BZ2765" s="8"/>
      <c r="CA2765" s="8"/>
      <c r="CB2765" s="8"/>
      <c r="CC2765" s="8"/>
      <c r="CD2765" s="8"/>
      <c r="CE2765" s="8"/>
      <c r="CF2765" s="8"/>
      <c r="CG2765" s="8"/>
      <c r="CH2765" s="8"/>
      <c r="CI2765" s="8"/>
      <c r="CJ2765" s="8"/>
      <c r="CK2765" s="8"/>
      <c r="CL2765" s="8"/>
      <c r="CM2765" s="8"/>
      <c r="CN2765" s="8"/>
      <c r="CO2765" s="8"/>
      <c r="CP2765" s="8"/>
    </row>
    <row r="2766" spans="1:94" x14ac:dyDescent="0.2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  <c r="AA2766" s="8"/>
      <c r="AB2766" s="8"/>
      <c r="AC2766" s="8"/>
      <c r="AD2766" s="8"/>
      <c r="AE2766" s="8"/>
      <c r="AF2766" s="8"/>
      <c r="AG2766" s="8"/>
      <c r="AH2766" s="8"/>
      <c r="AI2766" s="8"/>
      <c r="AJ2766" s="8"/>
      <c r="AK2766" s="8"/>
      <c r="AL2766" s="8"/>
      <c r="AM2766" s="8"/>
      <c r="AN2766" s="8"/>
      <c r="AO2766" s="8"/>
      <c r="AP2766" s="8"/>
      <c r="AQ2766" s="8"/>
      <c r="AR2766" s="8"/>
      <c r="AS2766" s="8"/>
      <c r="AT2766" s="8"/>
      <c r="AU2766" s="8"/>
      <c r="AV2766" s="8"/>
      <c r="AW2766" s="8"/>
      <c r="AX2766" s="8"/>
      <c r="AY2766" s="8"/>
      <c r="AZ2766" s="8"/>
      <c r="BA2766" s="8"/>
      <c r="BB2766" s="8"/>
      <c r="BC2766" s="8"/>
      <c r="BD2766" s="8"/>
      <c r="BE2766" s="8"/>
      <c r="BF2766" s="8"/>
      <c r="BG2766" s="8"/>
      <c r="BH2766" s="8"/>
      <c r="BI2766" s="8"/>
      <c r="BJ2766" s="8"/>
      <c r="BK2766" s="8"/>
      <c r="BL2766" s="8"/>
      <c r="BM2766" s="8"/>
      <c r="BN2766" s="8"/>
      <c r="BO2766" s="8"/>
      <c r="BP2766" s="8"/>
      <c r="BQ2766" s="8"/>
      <c r="BR2766" s="8"/>
      <c r="BS2766" s="8"/>
      <c r="BT2766" s="8"/>
      <c r="BU2766" s="8"/>
      <c r="BV2766" s="8"/>
      <c r="BW2766" s="8"/>
      <c r="BX2766" s="8"/>
      <c r="BY2766" s="8"/>
      <c r="BZ2766" s="8"/>
      <c r="CA2766" s="8"/>
      <c r="CB2766" s="8"/>
      <c r="CC2766" s="8"/>
      <c r="CD2766" s="8"/>
      <c r="CE2766" s="8"/>
      <c r="CF2766" s="8"/>
      <c r="CG2766" s="8"/>
      <c r="CH2766" s="8"/>
      <c r="CI2766" s="8"/>
      <c r="CJ2766" s="8"/>
      <c r="CK2766" s="8"/>
      <c r="CL2766" s="8"/>
      <c r="CM2766" s="8"/>
      <c r="CN2766" s="8"/>
      <c r="CO2766" s="8"/>
      <c r="CP2766" s="8"/>
    </row>
    <row r="2767" spans="1:94" x14ac:dyDescent="0.2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  <c r="AA2767" s="8"/>
      <c r="AB2767" s="8"/>
      <c r="AC2767" s="8"/>
      <c r="AD2767" s="8"/>
      <c r="AE2767" s="8"/>
      <c r="AF2767" s="8"/>
      <c r="AG2767" s="8"/>
      <c r="AH2767" s="8"/>
      <c r="AI2767" s="8"/>
      <c r="AJ2767" s="8"/>
      <c r="AK2767" s="8"/>
      <c r="AL2767" s="8"/>
      <c r="AM2767" s="8"/>
      <c r="AN2767" s="8"/>
      <c r="AO2767" s="8"/>
      <c r="AP2767" s="8"/>
      <c r="AQ2767" s="8"/>
      <c r="AR2767" s="8"/>
      <c r="AS2767" s="8"/>
      <c r="AT2767" s="8"/>
      <c r="AU2767" s="8"/>
      <c r="AV2767" s="8"/>
      <c r="AW2767" s="8"/>
      <c r="AX2767" s="8"/>
      <c r="AY2767" s="8"/>
      <c r="AZ2767" s="8"/>
      <c r="BA2767" s="8"/>
      <c r="BB2767" s="8"/>
      <c r="BC2767" s="8"/>
      <c r="BD2767" s="8"/>
      <c r="BE2767" s="8"/>
      <c r="BF2767" s="8"/>
      <c r="BG2767" s="8"/>
      <c r="BH2767" s="8"/>
      <c r="BI2767" s="8"/>
      <c r="BJ2767" s="8"/>
      <c r="BK2767" s="8"/>
      <c r="BL2767" s="8"/>
      <c r="BM2767" s="8"/>
      <c r="BN2767" s="8"/>
      <c r="BO2767" s="8"/>
      <c r="BP2767" s="8"/>
      <c r="BQ2767" s="8"/>
      <c r="BR2767" s="8"/>
      <c r="BS2767" s="8"/>
      <c r="BT2767" s="8"/>
      <c r="BU2767" s="8"/>
      <c r="BV2767" s="8"/>
      <c r="BW2767" s="8"/>
      <c r="BX2767" s="8"/>
      <c r="BY2767" s="8"/>
      <c r="BZ2767" s="8"/>
      <c r="CA2767" s="8"/>
      <c r="CB2767" s="8"/>
      <c r="CC2767" s="8"/>
      <c r="CD2767" s="8"/>
      <c r="CE2767" s="8"/>
      <c r="CF2767" s="8"/>
      <c r="CG2767" s="8"/>
      <c r="CH2767" s="8"/>
      <c r="CI2767" s="8"/>
      <c r="CJ2767" s="8"/>
      <c r="CK2767" s="8"/>
      <c r="CL2767" s="8"/>
      <c r="CM2767" s="8"/>
      <c r="CN2767" s="8"/>
      <c r="CO2767" s="8"/>
      <c r="CP2767" s="8"/>
    </row>
    <row r="2768" spans="1:94" x14ac:dyDescent="0.2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  <c r="AA2768" s="8"/>
      <c r="AB2768" s="8"/>
      <c r="AC2768" s="8"/>
      <c r="AD2768" s="8"/>
      <c r="AE2768" s="8"/>
      <c r="AF2768" s="8"/>
      <c r="AG2768" s="8"/>
      <c r="AH2768" s="8"/>
      <c r="AI2768" s="8"/>
      <c r="AJ2768" s="8"/>
      <c r="AK2768" s="8"/>
      <c r="AL2768" s="8"/>
      <c r="AM2768" s="8"/>
      <c r="AN2768" s="8"/>
      <c r="AO2768" s="8"/>
      <c r="AP2768" s="8"/>
      <c r="AQ2768" s="8"/>
      <c r="AR2768" s="8"/>
      <c r="AS2768" s="8"/>
      <c r="AT2768" s="8"/>
      <c r="AU2768" s="8"/>
      <c r="AV2768" s="8"/>
      <c r="AW2768" s="8"/>
      <c r="AX2768" s="8"/>
      <c r="AY2768" s="8"/>
      <c r="AZ2768" s="8"/>
      <c r="BA2768" s="8"/>
      <c r="BB2768" s="8"/>
      <c r="BC2768" s="8"/>
      <c r="BD2768" s="8"/>
      <c r="BE2768" s="8"/>
      <c r="BF2768" s="8"/>
      <c r="BG2768" s="8"/>
      <c r="BH2768" s="8"/>
      <c r="BI2768" s="8"/>
      <c r="BJ2768" s="8"/>
      <c r="BK2768" s="8"/>
      <c r="BL2768" s="8"/>
      <c r="BM2768" s="8"/>
      <c r="BN2768" s="8"/>
      <c r="BO2768" s="8"/>
      <c r="BP2768" s="8"/>
      <c r="BQ2768" s="8"/>
      <c r="BR2768" s="8"/>
      <c r="BS2768" s="8"/>
      <c r="BT2768" s="8"/>
      <c r="BU2768" s="8"/>
      <c r="BV2768" s="8"/>
      <c r="BW2768" s="8"/>
      <c r="BX2768" s="8"/>
      <c r="BY2768" s="8"/>
      <c r="BZ2768" s="8"/>
      <c r="CA2768" s="8"/>
      <c r="CB2768" s="8"/>
      <c r="CC2768" s="8"/>
      <c r="CD2768" s="8"/>
      <c r="CE2768" s="8"/>
      <c r="CF2768" s="8"/>
      <c r="CG2768" s="8"/>
      <c r="CH2768" s="8"/>
      <c r="CI2768" s="8"/>
      <c r="CJ2768" s="8"/>
      <c r="CK2768" s="8"/>
      <c r="CL2768" s="8"/>
      <c r="CM2768" s="8"/>
      <c r="CN2768" s="8"/>
      <c r="CO2768" s="8"/>
      <c r="CP2768" s="8"/>
    </row>
    <row r="2769" spans="1:94" x14ac:dyDescent="0.2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  <c r="AA2769" s="8"/>
      <c r="AB2769" s="8"/>
      <c r="AC2769" s="8"/>
      <c r="AD2769" s="8"/>
      <c r="AE2769" s="8"/>
      <c r="AF2769" s="8"/>
      <c r="AG2769" s="8"/>
      <c r="AH2769" s="8"/>
      <c r="AI2769" s="8"/>
      <c r="AJ2769" s="8"/>
      <c r="AK2769" s="8"/>
      <c r="AL2769" s="8"/>
      <c r="AM2769" s="8"/>
      <c r="AN2769" s="8"/>
      <c r="AO2769" s="8"/>
      <c r="AP2769" s="8"/>
      <c r="AQ2769" s="8"/>
      <c r="AR2769" s="8"/>
      <c r="AS2769" s="8"/>
      <c r="AT2769" s="8"/>
      <c r="AU2769" s="8"/>
      <c r="AV2769" s="8"/>
      <c r="AW2769" s="8"/>
      <c r="AX2769" s="8"/>
      <c r="AY2769" s="8"/>
      <c r="AZ2769" s="8"/>
      <c r="BA2769" s="8"/>
      <c r="BB2769" s="8"/>
      <c r="BC2769" s="8"/>
      <c r="BD2769" s="8"/>
      <c r="BE2769" s="8"/>
      <c r="BF2769" s="8"/>
      <c r="BG2769" s="8"/>
      <c r="BH2769" s="8"/>
      <c r="BI2769" s="8"/>
      <c r="BJ2769" s="8"/>
      <c r="BK2769" s="8"/>
      <c r="BL2769" s="8"/>
      <c r="BM2769" s="8"/>
      <c r="BN2769" s="8"/>
      <c r="BO2769" s="8"/>
      <c r="BP2769" s="8"/>
      <c r="BQ2769" s="8"/>
      <c r="BR2769" s="8"/>
      <c r="BS2769" s="8"/>
      <c r="BT2769" s="8"/>
      <c r="BU2769" s="8"/>
      <c r="BV2769" s="8"/>
      <c r="BW2769" s="8"/>
      <c r="BX2769" s="8"/>
      <c r="BY2769" s="8"/>
      <c r="BZ2769" s="8"/>
      <c r="CA2769" s="8"/>
      <c r="CB2769" s="8"/>
      <c r="CC2769" s="8"/>
      <c r="CD2769" s="8"/>
      <c r="CE2769" s="8"/>
      <c r="CF2769" s="8"/>
      <c r="CG2769" s="8"/>
      <c r="CH2769" s="8"/>
      <c r="CI2769" s="8"/>
      <c r="CJ2769" s="8"/>
      <c r="CK2769" s="8"/>
      <c r="CL2769" s="8"/>
      <c r="CM2769" s="8"/>
      <c r="CN2769" s="8"/>
      <c r="CO2769" s="8"/>
      <c r="CP2769" s="8"/>
    </row>
    <row r="2770" spans="1:94" x14ac:dyDescent="0.2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  <c r="AA2770" s="8"/>
      <c r="AB2770" s="8"/>
      <c r="AC2770" s="8"/>
      <c r="AD2770" s="8"/>
      <c r="AE2770" s="8"/>
      <c r="AF2770" s="8"/>
      <c r="AG2770" s="8"/>
      <c r="AH2770" s="8"/>
      <c r="AI2770" s="8"/>
      <c r="AJ2770" s="8"/>
      <c r="AK2770" s="8"/>
      <c r="AL2770" s="8"/>
      <c r="AM2770" s="8"/>
      <c r="AN2770" s="8"/>
      <c r="AO2770" s="8"/>
      <c r="AP2770" s="8"/>
      <c r="AQ2770" s="8"/>
      <c r="AR2770" s="8"/>
      <c r="AS2770" s="8"/>
      <c r="AT2770" s="8"/>
      <c r="AU2770" s="8"/>
      <c r="AV2770" s="8"/>
      <c r="AW2770" s="8"/>
      <c r="AX2770" s="8"/>
      <c r="AY2770" s="8"/>
      <c r="AZ2770" s="8"/>
      <c r="BA2770" s="8"/>
      <c r="BB2770" s="8"/>
      <c r="BC2770" s="8"/>
      <c r="BD2770" s="8"/>
      <c r="BE2770" s="8"/>
      <c r="BF2770" s="8"/>
      <c r="BG2770" s="8"/>
      <c r="BH2770" s="8"/>
      <c r="BI2770" s="8"/>
      <c r="BJ2770" s="8"/>
      <c r="BK2770" s="8"/>
      <c r="BL2770" s="8"/>
      <c r="BM2770" s="8"/>
      <c r="BN2770" s="8"/>
      <c r="BO2770" s="8"/>
      <c r="BP2770" s="8"/>
      <c r="BQ2770" s="8"/>
      <c r="BR2770" s="8"/>
      <c r="BS2770" s="8"/>
      <c r="BT2770" s="8"/>
      <c r="BU2770" s="8"/>
      <c r="BV2770" s="8"/>
      <c r="BW2770" s="8"/>
      <c r="BX2770" s="8"/>
      <c r="BY2770" s="8"/>
      <c r="BZ2770" s="8"/>
      <c r="CA2770" s="8"/>
      <c r="CB2770" s="8"/>
      <c r="CC2770" s="8"/>
      <c r="CD2770" s="8"/>
      <c r="CE2770" s="8"/>
      <c r="CF2770" s="8"/>
      <c r="CG2770" s="8"/>
      <c r="CH2770" s="8"/>
      <c r="CI2770" s="8"/>
      <c r="CJ2770" s="8"/>
      <c r="CK2770" s="8"/>
      <c r="CL2770" s="8"/>
      <c r="CM2770" s="8"/>
      <c r="CN2770" s="8"/>
      <c r="CO2770" s="8"/>
      <c r="CP2770" s="8"/>
    </row>
    <row r="2771" spans="1:94" x14ac:dyDescent="0.2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  <c r="AA2771" s="8"/>
      <c r="AB2771" s="8"/>
      <c r="AC2771" s="8"/>
      <c r="AD2771" s="8"/>
      <c r="AE2771" s="8"/>
      <c r="AF2771" s="8"/>
      <c r="AG2771" s="8"/>
      <c r="AH2771" s="8"/>
      <c r="AI2771" s="8"/>
      <c r="AJ2771" s="8"/>
      <c r="AK2771" s="8"/>
      <c r="AL2771" s="8"/>
      <c r="AM2771" s="8"/>
      <c r="AN2771" s="8"/>
      <c r="AO2771" s="8"/>
      <c r="AP2771" s="8"/>
      <c r="AQ2771" s="8"/>
      <c r="AR2771" s="8"/>
      <c r="AS2771" s="8"/>
      <c r="AT2771" s="8"/>
      <c r="AU2771" s="8"/>
      <c r="AV2771" s="8"/>
      <c r="AW2771" s="8"/>
      <c r="AX2771" s="8"/>
      <c r="AY2771" s="8"/>
      <c r="AZ2771" s="8"/>
      <c r="BA2771" s="8"/>
      <c r="BB2771" s="8"/>
      <c r="BC2771" s="8"/>
      <c r="BD2771" s="8"/>
      <c r="BE2771" s="8"/>
      <c r="BF2771" s="8"/>
      <c r="BG2771" s="8"/>
      <c r="BH2771" s="8"/>
      <c r="BI2771" s="8"/>
      <c r="BJ2771" s="8"/>
      <c r="BK2771" s="8"/>
      <c r="BL2771" s="8"/>
      <c r="BM2771" s="8"/>
      <c r="BN2771" s="8"/>
      <c r="BO2771" s="8"/>
      <c r="BP2771" s="8"/>
      <c r="BQ2771" s="8"/>
      <c r="BR2771" s="8"/>
      <c r="BS2771" s="8"/>
      <c r="BT2771" s="8"/>
      <c r="BU2771" s="8"/>
      <c r="BV2771" s="8"/>
      <c r="BW2771" s="8"/>
      <c r="BX2771" s="8"/>
      <c r="BY2771" s="8"/>
      <c r="BZ2771" s="8"/>
      <c r="CA2771" s="8"/>
      <c r="CB2771" s="8"/>
      <c r="CC2771" s="8"/>
      <c r="CD2771" s="8"/>
      <c r="CE2771" s="8"/>
      <c r="CF2771" s="8"/>
      <c r="CG2771" s="8"/>
      <c r="CH2771" s="8"/>
      <c r="CI2771" s="8"/>
      <c r="CJ2771" s="8"/>
      <c r="CK2771" s="8"/>
      <c r="CL2771" s="8"/>
      <c r="CM2771" s="8"/>
      <c r="CN2771" s="8"/>
      <c r="CO2771" s="8"/>
      <c r="CP2771" s="8"/>
    </row>
    <row r="2772" spans="1:94" x14ac:dyDescent="0.2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  <c r="AA2772" s="8"/>
      <c r="AB2772" s="8"/>
      <c r="AC2772" s="8"/>
      <c r="AD2772" s="8"/>
      <c r="AE2772" s="8"/>
      <c r="AF2772" s="8"/>
      <c r="AG2772" s="8"/>
      <c r="AH2772" s="8"/>
      <c r="AI2772" s="8"/>
      <c r="AJ2772" s="8"/>
      <c r="AK2772" s="8"/>
      <c r="AL2772" s="8"/>
      <c r="AM2772" s="8"/>
      <c r="AN2772" s="8"/>
      <c r="AO2772" s="8"/>
      <c r="AP2772" s="8"/>
      <c r="AQ2772" s="8"/>
      <c r="AR2772" s="8"/>
      <c r="AS2772" s="8"/>
      <c r="AT2772" s="8"/>
      <c r="AU2772" s="8"/>
      <c r="AV2772" s="8"/>
      <c r="AW2772" s="8"/>
      <c r="AX2772" s="8"/>
      <c r="AY2772" s="8"/>
      <c r="AZ2772" s="8"/>
      <c r="BA2772" s="8"/>
      <c r="BB2772" s="8"/>
      <c r="BC2772" s="8"/>
      <c r="BD2772" s="8"/>
      <c r="BE2772" s="8"/>
      <c r="BF2772" s="8"/>
      <c r="BG2772" s="8"/>
      <c r="BH2772" s="8"/>
      <c r="BI2772" s="8"/>
      <c r="BJ2772" s="8"/>
      <c r="BK2772" s="8"/>
      <c r="BL2772" s="8"/>
      <c r="BM2772" s="8"/>
      <c r="BN2772" s="8"/>
      <c r="BO2772" s="8"/>
      <c r="BP2772" s="8"/>
      <c r="BQ2772" s="8"/>
      <c r="BR2772" s="8"/>
      <c r="BS2772" s="8"/>
      <c r="BT2772" s="8"/>
      <c r="BU2772" s="8"/>
      <c r="BV2772" s="8"/>
      <c r="BW2772" s="8"/>
      <c r="BX2772" s="8"/>
      <c r="BY2772" s="8"/>
      <c r="BZ2772" s="8"/>
      <c r="CA2772" s="8"/>
      <c r="CB2772" s="8"/>
      <c r="CC2772" s="8"/>
      <c r="CD2772" s="8"/>
      <c r="CE2772" s="8"/>
      <c r="CF2772" s="8"/>
      <c r="CG2772" s="8"/>
      <c r="CH2772" s="8"/>
      <c r="CI2772" s="8"/>
      <c r="CJ2772" s="8"/>
      <c r="CK2772" s="8"/>
      <c r="CL2772" s="8"/>
      <c r="CM2772" s="8"/>
      <c r="CN2772" s="8"/>
      <c r="CO2772" s="8"/>
      <c r="CP2772" s="8"/>
    </row>
    <row r="2773" spans="1:94" x14ac:dyDescent="0.2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  <c r="AA2773" s="8"/>
      <c r="AB2773" s="8"/>
      <c r="AC2773" s="8"/>
      <c r="AD2773" s="8"/>
      <c r="AE2773" s="8"/>
      <c r="AF2773" s="8"/>
      <c r="AG2773" s="8"/>
      <c r="AH2773" s="8"/>
      <c r="AI2773" s="8"/>
      <c r="AJ2773" s="8"/>
      <c r="AK2773" s="8"/>
      <c r="AL2773" s="8"/>
      <c r="AM2773" s="8"/>
      <c r="AN2773" s="8"/>
      <c r="AO2773" s="8"/>
      <c r="AP2773" s="8"/>
      <c r="AQ2773" s="8"/>
      <c r="AR2773" s="8"/>
      <c r="AS2773" s="8"/>
      <c r="AT2773" s="8"/>
      <c r="AU2773" s="8"/>
      <c r="AV2773" s="8"/>
      <c r="AW2773" s="8"/>
      <c r="AX2773" s="8"/>
      <c r="AY2773" s="8"/>
      <c r="AZ2773" s="8"/>
      <c r="BA2773" s="8"/>
      <c r="BB2773" s="8"/>
      <c r="BC2773" s="8"/>
      <c r="BD2773" s="8"/>
      <c r="BE2773" s="8"/>
      <c r="BF2773" s="8"/>
      <c r="BG2773" s="8"/>
      <c r="BH2773" s="8"/>
      <c r="BI2773" s="8"/>
      <c r="BJ2773" s="8"/>
      <c r="BK2773" s="8"/>
      <c r="BL2773" s="8"/>
      <c r="BM2773" s="8"/>
      <c r="BN2773" s="8"/>
      <c r="BO2773" s="8"/>
      <c r="BP2773" s="8"/>
      <c r="BQ2773" s="8"/>
      <c r="BR2773" s="8"/>
      <c r="BS2773" s="8"/>
      <c r="BT2773" s="8"/>
      <c r="BU2773" s="8"/>
      <c r="BV2773" s="8"/>
      <c r="BW2773" s="8"/>
      <c r="BX2773" s="8"/>
      <c r="BY2773" s="8"/>
      <c r="BZ2773" s="8"/>
      <c r="CA2773" s="8"/>
      <c r="CB2773" s="8"/>
      <c r="CC2773" s="8"/>
      <c r="CD2773" s="8"/>
      <c r="CE2773" s="8"/>
      <c r="CF2773" s="8"/>
      <c r="CG2773" s="8"/>
      <c r="CH2773" s="8"/>
      <c r="CI2773" s="8"/>
      <c r="CJ2773" s="8"/>
      <c r="CK2773" s="8"/>
      <c r="CL2773" s="8"/>
      <c r="CM2773" s="8"/>
      <c r="CN2773" s="8"/>
      <c r="CO2773" s="8"/>
      <c r="CP2773" s="8"/>
    </row>
    <row r="2774" spans="1:94" x14ac:dyDescent="0.2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  <c r="AD2774" s="8"/>
      <c r="AE2774" s="8"/>
      <c r="AF2774" s="8"/>
      <c r="AG2774" s="8"/>
      <c r="AH2774" s="8"/>
      <c r="AI2774" s="8"/>
      <c r="AJ2774" s="8"/>
      <c r="AK2774" s="8"/>
      <c r="AL2774" s="8"/>
      <c r="AM2774" s="8"/>
      <c r="AN2774" s="8"/>
      <c r="AO2774" s="8"/>
      <c r="AP2774" s="8"/>
      <c r="AQ2774" s="8"/>
      <c r="AR2774" s="8"/>
      <c r="AS2774" s="8"/>
      <c r="AT2774" s="8"/>
      <c r="AU2774" s="8"/>
      <c r="AV2774" s="8"/>
      <c r="AW2774" s="8"/>
      <c r="AX2774" s="8"/>
      <c r="AY2774" s="8"/>
      <c r="AZ2774" s="8"/>
      <c r="BA2774" s="8"/>
      <c r="BB2774" s="8"/>
      <c r="BC2774" s="8"/>
      <c r="BD2774" s="8"/>
      <c r="BE2774" s="8"/>
      <c r="BF2774" s="8"/>
      <c r="BG2774" s="8"/>
      <c r="BH2774" s="8"/>
      <c r="BI2774" s="8"/>
      <c r="BJ2774" s="8"/>
      <c r="BK2774" s="8"/>
      <c r="BL2774" s="8"/>
      <c r="BM2774" s="8"/>
      <c r="BN2774" s="8"/>
      <c r="BO2774" s="8"/>
      <c r="BP2774" s="8"/>
      <c r="BQ2774" s="8"/>
      <c r="BR2774" s="8"/>
      <c r="BS2774" s="8"/>
      <c r="BT2774" s="8"/>
      <c r="BU2774" s="8"/>
      <c r="BV2774" s="8"/>
      <c r="BW2774" s="8"/>
      <c r="BX2774" s="8"/>
      <c r="BY2774" s="8"/>
      <c r="BZ2774" s="8"/>
      <c r="CA2774" s="8"/>
      <c r="CB2774" s="8"/>
      <c r="CC2774" s="8"/>
      <c r="CD2774" s="8"/>
      <c r="CE2774" s="8"/>
      <c r="CF2774" s="8"/>
      <c r="CG2774" s="8"/>
      <c r="CH2774" s="8"/>
      <c r="CI2774" s="8"/>
      <c r="CJ2774" s="8"/>
      <c r="CK2774" s="8"/>
      <c r="CL2774" s="8"/>
      <c r="CM2774" s="8"/>
      <c r="CN2774" s="8"/>
      <c r="CO2774" s="8"/>
      <c r="CP2774" s="8"/>
    </row>
    <row r="2775" spans="1:94" x14ac:dyDescent="0.2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  <c r="AD2775" s="8"/>
      <c r="AE2775" s="8"/>
      <c r="AF2775" s="8"/>
      <c r="AG2775" s="8"/>
      <c r="AH2775" s="8"/>
      <c r="AI2775" s="8"/>
      <c r="AJ2775" s="8"/>
      <c r="AK2775" s="8"/>
      <c r="AL2775" s="8"/>
      <c r="AM2775" s="8"/>
      <c r="AN2775" s="8"/>
      <c r="AO2775" s="8"/>
      <c r="AP2775" s="8"/>
      <c r="AQ2775" s="8"/>
      <c r="AR2775" s="8"/>
      <c r="AS2775" s="8"/>
      <c r="AT2775" s="8"/>
      <c r="AU2775" s="8"/>
      <c r="AV2775" s="8"/>
      <c r="AW2775" s="8"/>
      <c r="AX2775" s="8"/>
      <c r="AY2775" s="8"/>
      <c r="AZ2775" s="8"/>
      <c r="BA2775" s="8"/>
      <c r="BB2775" s="8"/>
      <c r="BC2775" s="8"/>
      <c r="BD2775" s="8"/>
      <c r="BE2775" s="8"/>
      <c r="BF2775" s="8"/>
      <c r="BG2775" s="8"/>
      <c r="BH2775" s="8"/>
      <c r="BI2775" s="8"/>
      <c r="BJ2775" s="8"/>
      <c r="BK2775" s="8"/>
      <c r="BL2775" s="8"/>
      <c r="BM2775" s="8"/>
      <c r="BN2775" s="8"/>
      <c r="BO2775" s="8"/>
      <c r="BP2775" s="8"/>
      <c r="BQ2775" s="8"/>
      <c r="BR2775" s="8"/>
      <c r="BS2775" s="8"/>
      <c r="BT2775" s="8"/>
      <c r="BU2775" s="8"/>
      <c r="BV2775" s="8"/>
      <c r="BW2775" s="8"/>
      <c r="BX2775" s="8"/>
      <c r="BY2775" s="8"/>
      <c r="BZ2775" s="8"/>
      <c r="CA2775" s="8"/>
      <c r="CB2775" s="8"/>
      <c r="CC2775" s="8"/>
      <c r="CD2775" s="8"/>
      <c r="CE2775" s="8"/>
      <c r="CF2775" s="8"/>
      <c r="CG2775" s="8"/>
      <c r="CH2775" s="8"/>
      <c r="CI2775" s="8"/>
      <c r="CJ2775" s="8"/>
      <c r="CK2775" s="8"/>
      <c r="CL2775" s="8"/>
      <c r="CM2775" s="8"/>
      <c r="CN2775" s="8"/>
      <c r="CO2775" s="8"/>
      <c r="CP2775" s="8"/>
    </row>
    <row r="2776" spans="1:94" x14ac:dyDescent="0.2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  <c r="AD2776" s="8"/>
      <c r="AE2776" s="8"/>
      <c r="AF2776" s="8"/>
      <c r="AG2776" s="8"/>
      <c r="AH2776" s="8"/>
      <c r="AI2776" s="8"/>
      <c r="AJ2776" s="8"/>
      <c r="AK2776" s="8"/>
      <c r="AL2776" s="8"/>
      <c r="AM2776" s="8"/>
      <c r="AN2776" s="8"/>
      <c r="AO2776" s="8"/>
      <c r="AP2776" s="8"/>
      <c r="AQ2776" s="8"/>
      <c r="AR2776" s="8"/>
      <c r="AS2776" s="8"/>
      <c r="AT2776" s="8"/>
      <c r="AU2776" s="8"/>
      <c r="AV2776" s="8"/>
      <c r="AW2776" s="8"/>
      <c r="AX2776" s="8"/>
      <c r="AY2776" s="8"/>
      <c r="AZ2776" s="8"/>
      <c r="BA2776" s="8"/>
      <c r="BB2776" s="8"/>
      <c r="BC2776" s="8"/>
      <c r="BD2776" s="8"/>
      <c r="BE2776" s="8"/>
      <c r="BF2776" s="8"/>
      <c r="BG2776" s="8"/>
      <c r="BH2776" s="8"/>
      <c r="BI2776" s="8"/>
      <c r="BJ2776" s="8"/>
      <c r="BK2776" s="8"/>
      <c r="BL2776" s="8"/>
      <c r="BM2776" s="8"/>
      <c r="BN2776" s="8"/>
      <c r="BO2776" s="8"/>
      <c r="BP2776" s="8"/>
      <c r="BQ2776" s="8"/>
      <c r="BR2776" s="8"/>
      <c r="BS2776" s="8"/>
      <c r="BT2776" s="8"/>
      <c r="BU2776" s="8"/>
      <c r="BV2776" s="8"/>
      <c r="BW2776" s="8"/>
      <c r="BX2776" s="8"/>
      <c r="BY2776" s="8"/>
      <c r="BZ2776" s="8"/>
      <c r="CA2776" s="8"/>
      <c r="CB2776" s="8"/>
      <c r="CC2776" s="8"/>
      <c r="CD2776" s="8"/>
      <c r="CE2776" s="8"/>
      <c r="CF2776" s="8"/>
      <c r="CG2776" s="8"/>
      <c r="CH2776" s="8"/>
      <c r="CI2776" s="8"/>
      <c r="CJ2776" s="8"/>
      <c r="CK2776" s="8"/>
      <c r="CL2776" s="8"/>
      <c r="CM2776" s="8"/>
      <c r="CN2776" s="8"/>
      <c r="CO2776" s="8"/>
      <c r="CP2776" s="8"/>
    </row>
    <row r="2777" spans="1:94" x14ac:dyDescent="0.2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  <c r="AA2777" s="8"/>
      <c r="AB2777" s="8"/>
      <c r="AC2777" s="8"/>
      <c r="AD2777" s="8"/>
      <c r="AE2777" s="8"/>
      <c r="AF2777" s="8"/>
      <c r="AG2777" s="8"/>
      <c r="AH2777" s="8"/>
      <c r="AI2777" s="8"/>
      <c r="AJ2777" s="8"/>
      <c r="AK2777" s="8"/>
      <c r="AL2777" s="8"/>
      <c r="AM2777" s="8"/>
      <c r="AN2777" s="8"/>
      <c r="AO2777" s="8"/>
      <c r="AP2777" s="8"/>
      <c r="AQ2777" s="8"/>
      <c r="AR2777" s="8"/>
      <c r="AS2777" s="8"/>
      <c r="AT2777" s="8"/>
      <c r="AU2777" s="8"/>
      <c r="AV2777" s="8"/>
      <c r="AW2777" s="8"/>
      <c r="AX2777" s="8"/>
      <c r="AY2777" s="8"/>
      <c r="AZ2777" s="8"/>
      <c r="BA2777" s="8"/>
      <c r="BB2777" s="8"/>
      <c r="BC2777" s="8"/>
      <c r="BD2777" s="8"/>
      <c r="BE2777" s="8"/>
      <c r="BF2777" s="8"/>
      <c r="BG2777" s="8"/>
      <c r="BH2777" s="8"/>
      <c r="BI2777" s="8"/>
      <c r="BJ2777" s="8"/>
      <c r="BK2777" s="8"/>
      <c r="BL2777" s="8"/>
      <c r="BM2777" s="8"/>
      <c r="BN2777" s="8"/>
      <c r="BO2777" s="8"/>
      <c r="BP2777" s="8"/>
      <c r="BQ2777" s="8"/>
      <c r="BR2777" s="8"/>
      <c r="BS2777" s="8"/>
      <c r="BT2777" s="8"/>
      <c r="BU2777" s="8"/>
      <c r="BV2777" s="8"/>
      <c r="BW2777" s="8"/>
      <c r="BX2777" s="8"/>
      <c r="BY2777" s="8"/>
      <c r="BZ2777" s="8"/>
      <c r="CA2777" s="8"/>
      <c r="CB2777" s="8"/>
      <c r="CC2777" s="8"/>
      <c r="CD2777" s="8"/>
      <c r="CE2777" s="8"/>
      <c r="CF2777" s="8"/>
      <c r="CG2777" s="8"/>
      <c r="CH2777" s="8"/>
      <c r="CI2777" s="8"/>
      <c r="CJ2777" s="8"/>
      <c r="CK2777" s="8"/>
      <c r="CL2777" s="8"/>
      <c r="CM2777" s="8"/>
      <c r="CN2777" s="8"/>
      <c r="CO2777" s="8"/>
      <c r="CP2777" s="8"/>
    </row>
    <row r="2778" spans="1:94" x14ac:dyDescent="0.2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  <c r="AA2778" s="8"/>
      <c r="AB2778" s="8"/>
      <c r="AC2778" s="8"/>
      <c r="AD2778" s="8"/>
      <c r="AE2778" s="8"/>
      <c r="AF2778" s="8"/>
      <c r="AG2778" s="8"/>
      <c r="AH2778" s="8"/>
      <c r="AI2778" s="8"/>
      <c r="AJ2778" s="8"/>
      <c r="AK2778" s="8"/>
      <c r="AL2778" s="8"/>
      <c r="AM2778" s="8"/>
      <c r="AN2778" s="8"/>
      <c r="AO2778" s="8"/>
      <c r="AP2778" s="8"/>
      <c r="AQ2778" s="8"/>
      <c r="AR2778" s="8"/>
      <c r="AS2778" s="8"/>
      <c r="AT2778" s="8"/>
      <c r="AU2778" s="8"/>
      <c r="AV2778" s="8"/>
      <c r="AW2778" s="8"/>
      <c r="AX2778" s="8"/>
      <c r="AY2778" s="8"/>
      <c r="AZ2778" s="8"/>
      <c r="BA2778" s="8"/>
      <c r="BB2778" s="8"/>
      <c r="BC2778" s="8"/>
      <c r="BD2778" s="8"/>
      <c r="BE2778" s="8"/>
      <c r="BF2778" s="8"/>
      <c r="BG2778" s="8"/>
      <c r="BH2778" s="8"/>
      <c r="BI2778" s="8"/>
      <c r="BJ2778" s="8"/>
      <c r="BK2778" s="8"/>
      <c r="BL2778" s="8"/>
      <c r="BM2778" s="8"/>
      <c r="BN2778" s="8"/>
      <c r="BO2778" s="8"/>
      <c r="BP2778" s="8"/>
      <c r="BQ2778" s="8"/>
      <c r="BR2778" s="8"/>
      <c r="BS2778" s="8"/>
      <c r="BT2778" s="8"/>
      <c r="BU2778" s="8"/>
      <c r="BV2778" s="8"/>
      <c r="BW2778" s="8"/>
      <c r="BX2778" s="8"/>
      <c r="BY2778" s="8"/>
      <c r="BZ2778" s="8"/>
      <c r="CA2778" s="8"/>
      <c r="CB2778" s="8"/>
      <c r="CC2778" s="8"/>
      <c r="CD2778" s="8"/>
      <c r="CE2778" s="8"/>
      <c r="CF2778" s="8"/>
      <c r="CG2778" s="8"/>
      <c r="CH2778" s="8"/>
      <c r="CI2778" s="8"/>
      <c r="CJ2778" s="8"/>
      <c r="CK2778" s="8"/>
      <c r="CL2778" s="8"/>
      <c r="CM2778" s="8"/>
      <c r="CN2778" s="8"/>
      <c r="CO2778" s="8"/>
      <c r="CP2778" s="8"/>
    </row>
    <row r="2779" spans="1:94" x14ac:dyDescent="0.2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  <c r="AA2779" s="8"/>
      <c r="AB2779" s="8"/>
      <c r="AC2779" s="8"/>
      <c r="AD2779" s="8"/>
      <c r="AE2779" s="8"/>
      <c r="AF2779" s="8"/>
      <c r="AG2779" s="8"/>
      <c r="AH2779" s="8"/>
      <c r="AI2779" s="8"/>
      <c r="AJ2779" s="8"/>
      <c r="AK2779" s="8"/>
      <c r="AL2779" s="8"/>
      <c r="AM2779" s="8"/>
      <c r="AN2779" s="8"/>
      <c r="AO2779" s="8"/>
      <c r="AP2779" s="8"/>
      <c r="AQ2779" s="8"/>
      <c r="AR2779" s="8"/>
      <c r="AS2779" s="8"/>
      <c r="AT2779" s="8"/>
      <c r="AU2779" s="8"/>
      <c r="AV2779" s="8"/>
      <c r="AW2779" s="8"/>
      <c r="AX2779" s="8"/>
      <c r="AY2779" s="8"/>
      <c r="AZ2779" s="8"/>
      <c r="BA2779" s="8"/>
      <c r="BB2779" s="8"/>
      <c r="BC2779" s="8"/>
      <c r="BD2779" s="8"/>
      <c r="BE2779" s="8"/>
      <c r="BF2779" s="8"/>
      <c r="BG2779" s="8"/>
      <c r="BH2779" s="8"/>
      <c r="BI2779" s="8"/>
      <c r="BJ2779" s="8"/>
      <c r="BK2779" s="8"/>
      <c r="BL2779" s="8"/>
      <c r="BM2779" s="8"/>
      <c r="BN2779" s="8"/>
      <c r="BO2779" s="8"/>
      <c r="BP2779" s="8"/>
      <c r="BQ2779" s="8"/>
      <c r="BR2779" s="8"/>
      <c r="BS2779" s="8"/>
      <c r="BT2779" s="8"/>
      <c r="BU2779" s="8"/>
      <c r="BV2779" s="8"/>
      <c r="BW2779" s="8"/>
      <c r="BX2779" s="8"/>
      <c r="BY2779" s="8"/>
      <c r="BZ2779" s="8"/>
      <c r="CA2779" s="8"/>
      <c r="CB2779" s="8"/>
      <c r="CC2779" s="8"/>
      <c r="CD2779" s="8"/>
      <c r="CE2779" s="8"/>
      <c r="CF2779" s="8"/>
      <c r="CG2779" s="8"/>
      <c r="CH2779" s="8"/>
      <c r="CI2779" s="8"/>
      <c r="CJ2779" s="8"/>
      <c r="CK2779" s="8"/>
      <c r="CL2779" s="8"/>
      <c r="CM2779" s="8"/>
      <c r="CN2779" s="8"/>
      <c r="CO2779" s="8"/>
      <c r="CP2779" s="8"/>
    </row>
    <row r="2780" spans="1:94" x14ac:dyDescent="0.2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  <c r="AD2780" s="8"/>
      <c r="AE2780" s="8"/>
      <c r="AF2780" s="8"/>
      <c r="AG2780" s="8"/>
      <c r="AH2780" s="8"/>
      <c r="AI2780" s="8"/>
      <c r="AJ2780" s="8"/>
      <c r="AK2780" s="8"/>
      <c r="AL2780" s="8"/>
      <c r="AM2780" s="8"/>
      <c r="AN2780" s="8"/>
      <c r="AO2780" s="8"/>
      <c r="AP2780" s="8"/>
      <c r="AQ2780" s="8"/>
      <c r="AR2780" s="8"/>
      <c r="AS2780" s="8"/>
      <c r="AT2780" s="8"/>
      <c r="AU2780" s="8"/>
      <c r="AV2780" s="8"/>
      <c r="AW2780" s="8"/>
      <c r="AX2780" s="8"/>
      <c r="AY2780" s="8"/>
      <c r="AZ2780" s="8"/>
      <c r="BA2780" s="8"/>
      <c r="BB2780" s="8"/>
      <c r="BC2780" s="8"/>
      <c r="BD2780" s="8"/>
      <c r="BE2780" s="8"/>
      <c r="BF2780" s="8"/>
      <c r="BG2780" s="8"/>
      <c r="BH2780" s="8"/>
      <c r="BI2780" s="8"/>
      <c r="BJ2780" s="8"/>
      <c r="BK2780" s="8"/>
      <c r="BL2780" s="8"/>
      <c r="BM2780" s="8"/>
      <c r="BN2780" s="8"/>
      <c r="BO2780" s="8"/>
      <c r="BP2780" s="8"/>
      <c r="BQ2780" s="8"/>
      <c r="BR2780" s="8"/>
      <c r="BS2780" s="8"/>
      <c r="BT2780" s="8"/>
      <c r="BU2780" s="8"/>
      <c r="BV2780" s="8"/>
      <c r="BW2780" s="8"/>
      <c r="BX2780" s="8"/>
      <c r="BY2780" s="8"/>
      <c r="BZ2780" s="8"/>
      <c r="CA2780" s="8"/>
      <c r="CB2780" s="8"/>
      <c r="CC2780" s="8"/>
      <c r="CD2780" s="8"/>
      <c r="CE2780" s="8"/>
      <c r="CF2780" s="8"/>
      <c r="CG2780" s="8"/>
      <c r="CH2780" s="8"/>
      <c r="CI2780" s="8"/>
      <c r="CJ2780" s="8"/>
      <c r="CK2780" s="8"/>
      <c r="CL2780" s="8"/>
      <c r="CM2780" s="8"/>
      <c r="CN2780" s="8"/>
      <c r="CO2780" s="8"/>
      <c r="CP2780" s="8"/>
    </row>
    <row r="2781" spans="1:94" x14ac:dyDescent="0.2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  <c r="AD2781" s="8"/>
      <c r="AE2781" s="8"/>
      <c r="AF2781" s="8"/>
      <c r="AG2781" s="8"/>
      <c r="AH2781" s="8"/>
      <c r="AI2781" s="8"/>
      <c r="AJ2781" s="8"/>
      <c r="AK2781" s="8"/>
      <c r="AL2781" s="8"/>
      <c r="AM2781" s="8"/>
      <c r="AN2781" s="8"/>
      <c r="AO2781" s="8"/>
      <c r="AP2781" s="8"/>
      <c r="AQ2781" s="8"/>
      <c r="AR2781" s="8"/>
      <c r="AS2781" s="8"/>
      <c r="AT2781" s="8"/>
      <c r="AU2781" s="8"/>
      <c r="AV2781" s="8"/>
      <c r="AW2781" s="8"/>
      <c r="AX2781" s="8"/>
      <c r="AY2781" s="8"/>
      <c r="AZ2781" s="8"/>
      <c r="BA2781" s="8"/>
      <c r="BB2781" s="8"/>
      <c r="BC2781" s="8"/>
      <c r="BD2781" s="8"/>
      <c r="BE2781" s="8"/>
      <c r="BF2781" s="8"/>
      <c r="BG2781" s="8"/>
      <c r="BH2781" s="8"/>
      <c r="BI2781" s="8"/>
      <c r="BJ2781" s="8"/>
      <c r="BK2781" s="8"/>
      <c r="BL2781" s="8"/>
      <c r="BM2781" s="8"/>
      <c r="BN2781" s="8"/>
      <c r="BO2781" s="8"/>
      <c r="BP2781" s="8"/>
      <c r="BQ2781" s="8"/>
      <c r="BR2781" s="8"/>
      <c r="BS2781" s="8"/>
      <c r="BT2781" s="8"/>
      <c r="BU2781" s="8"/>
      <c r="BV2781" s="8"/>
      <c r="BW2781" s="8"/>
      <c r="BX2781" s="8"/>
      <c r="BY2781" s="8"/>
      <c r="BZ2781" s="8"/>
      <c r="CA2781" s="8"/>
      <c r="CB2781" s="8"/>
      <c r="CC2781" s="8"/>
      <c r="CD2781" s="8"/>
      <c r="CE2781" s="8"/>
      <c r="CF2781" s="8"/>
      <c r="CG2781" s="8"/>
      <c r="CH2781" s="8"/>
      <c r="CI2781" s="8"/>
      <c r="CJ2781" s="8"/>
      <c r="CK2781" s="8"/>
      <c r="CL2781" s="8"/>
      <c r="CM2781" s="8"/>
      <c r="CN2781" s="8"/>
      <c r="CO2781" s="8"/>
      <c r="CP2781" s="8"/>
    </row>
    <row r="2782" spans="1:94" x14ac:dyDescent="0.2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  <c r="AA2782" s="8"/>
      <c r="AB2782" s="8"/>
      <c r="AC2782" s="8"/>
      <c r="AD2782" s="8"/>
      <c r="AE2782" s="8"/>
      <c r="AF2782" s="8"/>
      <c r="AG2782" s="8"/>
      <c r="AH2782" s="8"/>
      <c r="AI2782" s="8"/>
      <c r="AJ2782" s="8"/>
      <c r="AK2782" s="8"/>
      <c r="AL2782" s="8"/>
      <c r="AM2782" s="8"/>
      <c r="AN2782" s="8"/>
      <c r="AO2782" s="8"/>
      <c r="AP2782" s="8"/>
      <c r="AQ2782" s="8"/>
      <c r="AR2782" s="8"/>
      <c r="AS2782" s="8"/>
      <c r="AT2782" s="8"/>
      <c r="AU2782" s="8"/>
      <c r="AV2782" s="8"/>
      <c r="AW2782" s="8"/>
      <c r="AX2782" s="8"/>
      <c r="AY2782" s="8"/>
      <c r="AZ2782" s="8"/>
      <c r="BA2782" s="8"/>
      <c r="BB2782" s="8"/>
      <c r="BC2782" s="8"/>
      <c r="BD2782" s="8"/>
      <c r="BE2782" s="8"/>
      <c r="BF2782" s="8"/>
      <c r="BG2782" s="8"/>
      <c r="BH2782" s="8"/>
      <c r="BI2782" s="8"/>
      <c r="BJ2782" s="8"/>
      <c r="BK2782" s="8"/>
      <c r="BL2782" s="8"/>
      <c r="BM2782" s="8"/>
      <c r="BN2782" s="8"/>
      <c r="BO2782" s="8"/>
      <c r="BP2782" s="8"/>
      <c r="BQ2782" s="8"/>
      <c r="BR2782" s="8"/>
      <c r="BS2782" s="8"/>
      <c r="BT2782" s="8"/>
      <c r="BU2782" s="8"/>
      <c r="BV2782" s="8"/>
      <c r="BW2782" s="8"/>
      <c r="BX2782" s="8"/>
      <c r="BY2782" s="8"/>
      <c r="BZ2782" s="8"/>
      <c r="CA2782" s="8"/>
      <c r="CB2782" s="8"/>
      <c r="CC2782" s="8"/>
      <c r="CD2782" s="8"/>
      <c r="CE2782" s="8"/>
      <c r="CF2782" s="8"/>
      <c r="CG2782" s="8"/>
      <c r="CH2782" s="8"/>
      <c r="CI2782" s="8"/>
      <c r="CJ2782" s="8"/>
      <c r="CK2782" s="8"/>
      <c r="CL2782" s="8"/>
      <c r="CM2782" s="8"/>
      <c r="CN2782" s="8"/>
      <c r="CO2782" s="8"/>
      <c r="CP2782" s="8"/>
    </row>
    <row r="2783" spans="1:94" x14ac:dyDescent="0.2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  <c r="AA2783" s="8"/>
      <c r="AB2783" s="8"/>
      <c r="AC2783" s="8"/>
      <c r="AD2783" s="8"/>
      <c r="AE2783" s="8"/>
      <c r="AF2783" s="8"/>
      <c r="AG2783" s="8"/>
      <c r="AH2783" s="8"/>
      <c r="AI2783" s="8"/>
      <c r="AJ2783" s="8"/>
      <c r="AK2783" s="8"/>
      <c r="AL2783" s="8"/>
      <c r="AM2783" s="8"/>
      <c r="AN2783" s="8"/>
      <c r="AO2783" s="8"/>
      <c r="AP2783" s="8"/>
      <c r="AQ2783" s="8"/>
      <c r="AR2783" s="8"/>
      <c r="AS2783" s="8"/>
      <c r="AT2783" s="8"/>
      <c r="AU2783" s="8"/>
      <c r="AV2783" s="8"/>
      <c r="AW2783" s="8"/>
      <c r="AX2783" s="8"/>
      <c r="AY2783" s="8"/>
      <c r="AZ2783" s="8"/>
      <c r="BA2783" s="8"/>
      <c r="BB2783" s="8"/>
      <c r="BC2783" s="8"/>
      <c r="BD2783" s="8"/>
      <c r="BE2783" s="8"/>
      <c r="BF2783" s="8"/>
      <c r="BG2783" s="8"/>
      <c r="BH2783" s="8"/>
      <c r="BI2783" s="8"/>
      <c r="BJ2783" s="8"/>
      <c r="BK2783" s="8"/>
      <c r="BL2783" s="8"/>
      <c r="BM2783" s="8"/>
      <c r="BN2783" s="8"/>
      <c r="BO2783" s="8"/>
      <c r="BP2783" s="8"/>
      <c r="BQ2783" s="8"/>
      <c r="BR2783" s="8"/>
      <c r="BS2783" s="8"/>
      <c r="BT2783" s="8"/>
      <c r="BU2783" s="8"/>
      <c r="BV2783" s="8"/>
      <c r="BW2783" s="8"/>
      <c r="BX2783" s="8"/>
      <c r="BY2783" s="8"/>
      <c r="BZ2783" s="8"/>
      <c r="CA2783" s="8"/>
      <c r="CB2783" s="8"/>
      <c r="CC2783" s="8"/>
      <c r="CD2783" s="8"/>
      <c r="CE2783" s="8"/>
      <c r="CF2783" s="8"/>
      <c r="CG2783" s="8"/>
      <c r="CH2783" s="8"/>
      <c r="CI2783" s="8"/>
      <c r="CJ2783" s="8"/>
      <c r="CK2783" s="8"/>
      <c r="CL2783" s="8"/>
      <c r="CM2783" s="8"/>
      <c r="CN2783" s="8"/>
      <c r="CO2783" s="8"/>
      <c r="CP2783" s="8"/>
    </row>
    <row r="2784" spans="1:94" x14ac:dyDescent="0.2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  <c r="AA2784" s="8"/>
      <c r="AB2784" s="8"/>
      <c r="AC2784" s="8"/>
      <c r="AD2784" s="8"/>
      <c r="AE2784" s="8"/>
      <c r="AF2784" s="8"/>
      <c r="AG2784" s="8"/>
      <c r="AH2784" s="8"/>
      <c r="AI2784" s="8"/>
      <c r="AJ2784" s="8"/>
      <c r="AK2784" s="8"/>
      <c r="AL2784" s="8"/>
      <c r="AM2784" s="8"/>
      <c r="AN2784" s="8"/>
      <c r="AO2784" s="8"/>
      <c r="AP2784" s="8"/>
      <c r="AQ2784" s="8"/>
      <c r="AR2784" s="8"/>
      <c r="AS2784" s="8"/>
      <c r="AT2784" s="8"/>
      <c r="AU2784" s="8"/>
      <c r="AV2784" s="8"/>
      <c r="AW2784" s="8"/>
      <c r="AX2784" s="8"/>
      <c r="AY2784" s="8"/>
      <c r="AZ2784" s="8"/>
      <c r="BA2784" s="8"/>
      <c r="BB2784" s="8"/>
      <c r="BC2784" s="8"/>
      <c r="BD2784" s="8"/>
      <c r="BE2784" s="8"/>
      <c r="BF2784" s="8"/>
      <c r="BG2784" s="8"/>
      <c r="BH2784" s="8"/>
      <c r="BI2784" s="8"/>
      <c r="BJ2784" s="8"/>
      <c r="BK2784" s="8"/>
      <c r="BL2784" s="8"/>
      <c r="BM2784" s="8"/>
      <c r="BN2784" s="8"/>
      <c r="BO2784" s="8"/>
      <c r="BP2784" s="8"/>
      <c r="BQ2784" s="8"/>
      <c r="BR2784" s="8"/>
      <c r="BS2784" s="8"/>
      <c r="BT2784" s="8"/>
      <c r="BU2784" s="8"/>
      <c r="BV2784" s="8"/>
      <c r="BW2784" s="8"/>
      <c r="BX2784" s="8"/>
      <c r="BY2784" s="8"/>
      <c r="BZ2784" s="8"/>
      <c r="CA2784" s="8"/>
      <c r="CB2784" s="8"/>
      <c r="CC2784" s="8"/>
      <c r="CD2784" s="8"/>
      <c r="CE2784" s="8"/>
      <c r="CF2784" s="8"/>
      <c r="CG2784" s="8"/>
      <c r="CH2784" s="8"/>
      <c r="CI2784" s="8"/>
      <c r="CJ2784" s="8"/>
      <c r="CK2784" s="8"/>
      <c r="CL2784" s="8"/>
      <c r="CM2784" s="8"/>
      <c r="CN2784" s="8"/>
      <c r="CO2784" s="8"/>
      <c r="CP2784" s="8"/>
    </row>
    <row r="2785" spans="1:94" x14ac:dyDescent="0.2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  <c r="AA2785" s="8"/>
      <c r="AB2785" s="8"/>
      <c r="AC2785" s="8"/>
      <c r="AD2785" s="8"/>
      <c r="AE2785" s="8"/>
      <c r="AF2785" s="8"/>
      <c r="AG2785" s="8"/>
      <c r="AH2785" s="8"/>
      <c r="AI2785" s="8"/>
      <c r="AJ2785" s="8"/>
      <c r="AK2785" s="8"/>
      <c r="AL2785" s="8"/>
      <c r="AM2785" s="8"/>
      <c r="AN2785" s="8"/>
      <c r="AO2785" s="8"/>
      <c r="AP2785" s="8"/>
      <c r="AQ2785" s="8"/>
      <c r="AR2785" s="8"/>
      <c r="AS2785" s="8"/>
      <c r="AT2785" s="8"/>
      <c r="AU2785" s="8"/>
      <c r="AV2785" s="8"/>
      <c r="AW2785" s="8"/>
      <c r="AX2785" s="8"/>
      <c r="AY2785" s="8"/>
      <c r="AZ2785" s="8"/>
      <c r="BA2785" s="8"/>
      <c r="BB2785" s="8"/>
      <c r="BC2785" s="8"/>
      <c r="BD2785" s="8"/>
      <c r="BE2785" s="8"/>
      <c r="BF2785" s="8"/>
      <c r="BG2785" s="8"/>
      <c r="BH2785" s="8"/>
      <c r="BI2785" s="8"/>
      <c r="BJ2785" s="8"/>
      <c r="BK2785" s="8"/>
      <c r="BL2785" s="8"/>
      <c r="BM2785" s="8"/>
      <c r="BN2785" s="8"/>
      <c r="BO2785" s="8"/>
      <c r="BP2785" s="8"/>
      <c r="BQ2785" s="8"/>
      <c r="BR2785" s="8"/>
      <c r="BS2785" s="8"/>
      <c r="BT2785" s="8"/>
      <c r="BU2785" s="8"/>
      <c r="BV2785" s="8"/>
      <c r="BW2785" s="8"/>
      <c r="BX2785" s="8"/>
      <c r="BY2785" s="8"/>
      <c r="BZ2785" s="8"/>
      <c r="CA2785" s="8"/>
      <c r="CB2785" s="8"/>
      <c r="CC2785" s="8"/>
      <c r="CD2785" s="8"/>
      <c r="CE2785" s="8"/>
      <c r="CF2785" s="8"/>
      <c r="CG2785" s="8"/>
      <c r="CH2785" s="8"/>
      <c r="CI2785" s="8"/>
      <c r="CJ2785" s="8"/>
      <c r="CK2785" s="8"/>
      <c r="CL2785" s="8"/>
      <c r="CM2785" s="8"/>
      <c r="CN2785" s="8"/>
      <c r="CO2785" s="8"/>
      <c r="CP2785" s="8"/>
    </row>
    <row r="2786" spans="1:94" x14ac:dyDescent="0.2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  <c r="AA2786" s="8"/>
      <c r="AB2786" s="8"/>
      <c r="AC2786" s="8"/>
      <c r="AD2786" s="8"/>
      <c r="AE2786" s="8"/>
      <c r="AF2786" s="8"/>
      <c r="AG2786" s="8"/>
      <c r="AH2786" s="8"/>
      <c r="AI2786" s="8"/>
      <c r="AJ2786" s="8"/>
      <c r="AK2786" s="8"/>
      <c r="AL2786" s="8"/>
      <c r="AM2786" s="8"/>
      <c r="AN2786" s="8"/>
      <c r="AO2786" s="8"/>
      <c r="AP2786" s="8"/>
      <c r="AQ2786" s="8"/>
      <c r="AR2786" s="8"/>
      <c r="AS2786" s="8"/>
      <c r="AT2786" s="8"/>
      <c r="AU2786" s="8"/>
      <c r="AV2786" s="8"/>
      <c r="AW2786" s="8"/>
      <c r="AX2786" s="8"/>
      <c r="AY2786" s="8"/>
      <c r="AZ2786" s="8"/>
      <c r="BA2786" s="8"/>
      <c r="BB2786" s="8"/>
      <c r="BC2786" s="8"/>
      <c r="BD2786" s="8"/>
      <c r="BE2786" s="8"/>
      <c r="BF2786" s="8"/>
      <c r="BG2786" s="8"/>
      <c r="BH2786" s="8"/>
      <c r="BI2786" s="8"/>
      <c r="BJ2786" s="8"/>
      <c r="BK2786" s="8"/>
      <c r="BL2786" s="8"/>
      <c r="BM2786" s="8"/>
      <c r="BN2786" s="8"/>
      <c r="BO2786" s="8"/>
      <c r="BP2786" s="8"/>
      <c r="BQ2786" s="8"/>
      <c r="BR2786" s="8"/>
      <c r="BS2786" s="8"/>
      <c r="BT2786" s="8"/>
      <c r="BU2786" s="8"/>
      <c r="BV2786" s="8"/>
      <c r="BW2786" s="8"/>
      <c r="BX2786" s="8"/>
      <c r="BY2786" s="8"/>
      <c r="BZ2786" s="8"/>
      <c r="CA2786" s="8"/>
      <c r="CB2786" s="8"/>
      <c r="CC2786" s="8"/>
      <c r="CD2786" s="8"/>
      <c r="CE2786" s="8"/>
      <c r="CF2786" s="8"/>
      <c r="CG2786" s="8"/>
      <c r="CH2786" s="8"/>
      <c r="CI2786" s="8"/>
      <c r="CJ2786" s="8"/>
      <c r="CK2786" s="8"/>
      <c r="CL2786" s="8"/>
      <c r="CM2786" s="8"/>
      <c r="CN2786" s="8"/>
      <c r="CO2786" s="8"/>
      <c r="CP2786" s="8"/>
    </row>
    <row r="2787" spans="1:94" x14ac:dyDescent="0.2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  <c r="AA2787" s="8"/>
      <c r="AB2787" s="8"/>
      <c r="AC2787" s="8"/>
      <c r="AD2787" s="8"/>
      <c r="AE2787" s="8"/>
      <c r="AF2787" s="8"/>
      <c r="AG2787" s="8"/>
      <c r="AH2787" s="8"/>
      <c r="AI2787" s="8"/>
      <c r="AJ2787" s="8"/>
      <c r="AK2787" s="8"/>
      <c r="AL2787" s="8"/>
      <c r="AM2787" s="8"/>
      <c r="AN2787" s="8"/>
      <c r="AO2787" s="8"/>
      <c r="AP2787" s="8"/>
      <c r="AQ2787" s="8"/>
      <c r="AR2787" s="8"/>
      <c r="AS2787" s="8"/>
      <c r="AT2787" s="8"/>
      <c r="AU2787" s="8"/>
      <c r="AV2787" s="8"/>
      <c r="AW2787" s="8"/>
      <c r="AX2787" s="8"/>
      <c r="AY2787" s="8"/>
      <c r="AZ2787" s="8"/>
      <c r="BA2787" s="8"/>
      <c r="BB2787" s="8"/>
      <c r="BC2787" s="8"/>
      <c r="BD2787" s="8"/>
      <c r="BE2787" s="8"/>
      <c r="BF2787" s="8"/>
      <c r="BG2787" s="8"/>
      <c r="BH2787" s="8"/>
      <c r="BI2787" s="8"/>
      <c r="BJ2787" s="8"/>
      <c r="BK2787" s="8"/>
      <c r="BL2787" s="8"/>
      <c r="BM2787" s="8"/>
      <c r="BN2787" s="8"/>
      <c r="BO2787" s="8"/>
      <c r="BP2787" s="8"/>
      <c r="BQ2787" s="8"/>
      <c r="BR2787" s="8"/>
      <c r="BS2787" s="8"/>
      <c r="BT2787" s="8"/>
      <c r="BU2787" s="8"/>
      <c r="BV2787" s="8"/>
      <c r="BW2787" s="8"/>
      <c r="BX2787" s="8"/>
      <c r="BY2787" s="8"/>
      <c r="BZ2787" s="8"/>
      <c r="CA2787" s="8"/>
      <c r="CB2787" s="8"/>
      <c r="CC2787" s="8"/>
      <c r="CD2787" s="8"/>
      <c r="CE2787" s="8"/>
      <c r="CF2787" s="8"/>
      <c r="CG2787" s="8"/>
      <c r="CH2787" s="8"/>
      <c r="CI2787" s="8"/>
      <c r="CJ2787" s="8"/>
      <c r="CK2787" s="8"/>
      <c r="CL2787" s="8"/>
      <c r="CM2787" s="8"/>
      <c r="CN2787" s="8"/>
      <c r="CO2787" s="8"/>
      <c r="CP2787" s="8"/>
    </row>
    <row r="2788" spans="1:94" x14ac:dyDescent="0.2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  <c r="AA2788" s="8"/>
      <c r="AB2788" s="8"/>
      <c r="AC2788" s="8"/>
      <c r="AD2788" s="8"/>
      <c r="AE2788" s="8"/>
      <c r="AF2788" s="8"/>
      <c r="AG2788" s="8"/>
      <c r="AH2788" s="8"/>
      <c r="AI2788" s="8"/>
      <c r="AJ2788" s="8"/>
      <c r="AK2788" s="8"/>
      <c r="AL2788" s="8"/>
      <c r="AM2788" s="8"/>
      <c r="AN2788" s="8"/>
      <c r="AO2788" s="8"/>
      <c r="AP2788" s="8"/>
      <c r="AQ2788" s="8"/>
      <c r="AR2788" s="8"/>
      <c r="AS2788" s="8"/>
      <c r="AT2788" s="8"/>
      <c r="AU2788" s="8"/>
      <c r="AV2788" s="8"/>
      <c r="AW2788" s="8"/>
      <c r="AX2788" s="8"/>
      <c r="AY2788" s="8"/>
      <c r="AZ2788" s="8"/>
      <c r="BA2788" s="8"/>
      <c r="BB2788" s="8"/>
      <c r="BC2788" s="8"/>
      <c r="BD2788" s="8"/>
      <c r="BE2788" s="8"/>
      <c r="BF2788" s="8"/>
      <c r="BG2788" s="8"/>
      <c r="BH2788" s="8"/>
      <c r="BI2788" s="8"/>
      <c r="BJ2788" s="8"/>
      <c r="BK2788" s="8"/>
      <c r="BL2788" s="8"/>
      <c r="BM2788" s="8"/>
      <c r="BN2788" s="8"/>
      <c r="BO2788" s="8"/>
      <c r="BP2788" s="8"/>
      <c r="BQ2788" s="8"/>
      <c r="BR2788" s="8"/>
      <c r="BS2788" s="8"/>
      <c r="BT2788" s="8"/>
      <c r="BU2788" s="8"/>
      <c r="BV2788" s="8"/>
      <c r="BW2788" s="8"/>
      <c r="BX2788" s="8"/>
      <c r="BY2788" s="8"/>
      <c r="BZ2788" s="8"/>
      <c r="CA2788" s="8"/>
      <c r="CB2788" s="8"/>
      <c r="CC2788" s="8"/>
      <c r="CD2788" s="8"/>
      <c r="CE2788" s="8"/>
      <c r="CF2788" s="8"/>
      <c r="CG2788" s="8"/>
      <c r="CH2788" s="8"/>
      <c r="CI2788" s="8"/>
      <c r="CJ2788" s="8"/>
      <c r="CK2788" s="8"/>
      <c r="CL2788" s="8"/>
      <c r="CM2788" s="8"/>
      <c r="CN2788" s="8"/>
      <c r="CO2788" s="8"/>
      <c r="CP2788" s="8"/>
    </row>
    <row r="2789" spans="1:94" x14ac:dyDescent="0.2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  <c r="AA2789" s="8"/>
      <c r="AB2789" s="8"/>
      <c r="AC2789" s="8"/>
      <c r="AD2789" s="8"/>
      <c r="AE2789" s="8"/>
      <c r="AF2789" s="8"/>
      <c r="AG2789" s="8"/>
      <c r="AH2789" s="8"/>
      <c r="AI2789" s="8"/>
      <c r="AJ2789" s="8"/>
      <c r="AK2789" s="8"/>
      <c r="AL2789" s="8"/>
      <c r="AM2789" s="8"/>
      <c r="AN2789" s="8"/>
      <c r="AO2789" s="8"/>
      <c r="AP2789" s="8"/>
      <c r="AQ2789" s="8"/>
      <c r="AR2789" s="8"/>
      <c r="AS2789" s="8"/>
      <c r="AT2789" s="8"/>
      <c r="AU2789" s="8"/>
      <c r="AV2789" s="8"/>
      <c r="AW2789" s="8"/>
      <c r="AX2789" s="8"/>
      <c r="AY2789" s="8"/>
      <c r="AZ2789" s="8"/>
      <c r="BA2789" s="8"/>
      <c r="BB2789" s="8"/>
      <c r="BC2789" s="8"/>
      <c r="BD2789" s="8"/>
      <c r="BE2789" s="8"/>
      <c r="BF2789" s="8"/>
      <c r="BG2789" s="8"/>
      <c r="BH2789" s="8"/>
      <c r="BI2789" s="8"/>
      <c r="BJ2789" s="8"/>
      <c r="BK2789" s="8"/>
      <c r="BL2789" s="8"/>
      <c r="BM2789" s="8"/>
      <c r="BN2789" s="8"/>
      <c r="BO2789" s="8"/>
      <c r="BP2789" s="8"/>
      <c r="BQ2789" s="8"/>
      <c r="BR2789" s="8"/>
      <c r="BS2789" s="8"/>
      <c r="BT2789" s="8"/>
      <c r="BU2789" s="8"/>
      <c r="BV2789" s="8"/>
      <c r="BW2789" s="8"/>
      <c r="BX2789" s="8"/>
      <c r="BY2789" s="8"/>
      <c r="BZ2789" s="8"/>
      <c r="CA2789" s="8"/>
      <c r="CB2789" s="8"/>
      <c r="CC2789" s="8"/>
      <c r="CD2789" s="8"/>
      <c r="CE2789" s="8"/>
      <c r="CF2789" s="8"/>
      <c r="CG2789" s="8"/>
      <c r="CH2789" s="8"/>
      <c r="CI2789" s="8"/>
      <c r="CJ2789" s="8"/>
      <c r="CK2789" s="8"/>
      <c r="CL2789" s="8"/>
      <c r="CM2789" s="8"/>
      <c r="CN2789" s="8"/>
      <c r="CO2789" s="8"/>
      <c r="CP2789" s="8"/>
    </row>
    <row r="2790" spans="1:94" x14ac:dyDescent="0.2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  <c r="AA2790" s="8"/>
      <c r="AB2790" s="8"/>
      <c r="AC2790" s="8"/>
      <c r="AD2790" s="8"/>
      <c r="AE2790" s="8"/>
      <c r="AF2790" s="8"/>
      <c r="AG2790" s="8"/>
      <c r="AH2790" s="8"/>
      <c r="AI2790" s="8"/>
      <c r="AJ2790" s="8"/>
      <c r="AK2790" s="8"/>
      <c r="AL2790" s="8"/>
      <c r="AM2790" s="8"/>
      <c r="AN2790" s="8"/>
      <c r="AO2790" s="8"/>
      <c r="AP2790" s="8"/>
      <c r="AQ2790" s="8"/>
      <c r="AR2790" s="8"/>
      <c r="AS2790" s="8"/>
      <c r="AT2790" s="8"/>
      <c r="AU2790" s="8"/>
      <c r="AV2790" s="8"/>
      <c r="AW2790" s="8"/>
      <c r="AX2790" s="8"/>
      <c r="AY2790" s="8"/>
      <c r="AZ2790" s="8"/>
      <c r="BA2790" s="8"/>
      <c r="BB2790" s="8"/>
      <c r="BC2790" s="8"/>
      <c r="BD2790" s="8"/>
      <c r="BE2790" s="8"/>
      <c r="BF2790" s="8"/>
      <c r="BG2790" s="8"/>
      <c r="BH2790" s="8"/>
      <c r="BI2790" s="8"/>
      <c r="BJ2790" s="8"/>
      <c r="BK2790" s="8"/>
      <c r="BL2790" s="8"/>
      <c r="BM2790" s="8"/>
      <c r="BN2790" s="8"/>
      <c r="BO2790" s="8"/>
      <c r="BP2790" s="8"/>
      <c r="BQ2790" s="8"/>
      <c r="BR2790" s="8"/>
      <c r="BS2790" s="8"/>
      <c r="BT2790" s="8"/>
      <c r="BU2790" s="8"/>
      <c r="BV2790" s="8"/>
      <c r="BW2790" s="8"/>
      <c r="BX2790" s="8"/>
      <c r="BY2790" s="8"/>
      <c r="BZ2790" s="8"/>
      <c r="CA2790" s="8"/>
      <c r="CB2790" s="8"/>
      <c r="CC2790" s="8"/>
      <c r="CD2790" s="8"/>
      <c r="CE2790" s="8"/>
      <c r="CF2790" s="8"/>
      <c r="CG2790" s="8"/>
      <c r="CH2790" s="8"/>
      <c r="CI2790" s="8"/>
      <c r="CJ2790" s="8"/>
      <c r="CK2790" s="8"/>
      <c r="CL2790" s="8"/>
      <c r="CM2790" s="8"/>
      <c r="CN2790" s="8"/>
      <c r="CO2790" s="8"/>
      <c r="CP2790" s="8"/>
    </row>
    <row r="2791" spans="1:94" x14ac:dyDescent="0.2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  <c r="AA2791" s="8"/>
      <c r="AB2791" s="8"/>
      <c r="AC2791" s="8"/>
      <c r="AD2791" s="8"/>
      <c r="AE2791" s="8"/>
      <c r="AF2791" s="8"/>
      <c r="AG2791" s="8"/>
      <c r="AH2791" s="8"/>
      <c r="AI2791" s="8"/>
      <c r="AJ2791" s="8"/>
      <c r="AK2791" s="8"/>
      <c r="AL2791" s="8"/>
      <c r="AM2791" s="8"/>
      <c r="AN2791" s="8"/>
      <c r="AO2791" s="8"/>
      <c r="AP2791" s="8"/>
      <c r="AQ2791" s="8"/>
      <c r="AR2791" s="8"/>
      <c r="AS2791" s="8"/>
      <c r="AT2791" s="8"/>
      <c r="AU2791" s="8"/>
      <c r="AV2791" s="8"/>
      <c r="AW2791" s="8"/>
      <c r="AX2791" s="8"/>
      <c r="AY2791" s="8"/>
      <c r="AZ2791" s="8"/>
      <c r="BA2791" s="8"/>
      <c r="BB2791" s="8"/>
      <c r="BC2791" s="8"/>
      <c r="BD2791" s="8"/>
      <c r="BE2791" s="8"/>
      <c r="BF2791" s="8"/>
      <c r="BG2791" s="8"/>
      <c r="BH2791" s="8"/>
      <c r="BI2791" s="8"/>
      <c r="BJ2791" s="8"/>
      <c r="BK2791" s="8"/>
      <c r="BL2791" s="8"/>
      <c r="BM2791" s="8"/>
      <c r="BN2791" s="8"/>
      <c r="BO2791" s="8"/>
      <c r="BP2791" s="8"/>
      <c r="BQ2791" s="8"/>
      <c r="BR2791" s="8"/>
      <c r="BS2791" s="8"/>
      <c r="BT2791" s="8"/>
      <c r="BU2791" s="8"/>
      <c r="BV2791" s="8"/>
      <c r="BW2791" s="8"/>
      <c r="BX2791" s="8"/>
      <c r="BY2791" s="8"/>
      <c r="BZ2791" s="8"/>
      <c r="CA2791" s="8"/>
      <c r="CB2791" s="8"/>
      <c r="CC2791" s="8"/>
      <c r="CD2791" s="8"/>
      <c r="CE2791" s="8"/>
      <c r="CF2791" s="8"/>
      <c r="CG2791" s="8"/>
      <c r="CH2791" s="8"/>
      <c r="CI2791" s="8"/>
      <c r="CJ2791" s="8"/>
      <c r="CK2791" s="8"/>
      <c r="CL2791" s="8"/>
      <c r="CM2791" s="8"/>
      <c r="CN2791" s="8"/>
      <c r="CO2791" s="8"/>
      <c r="CP2791" s="8"/>
    </row>
    <row r="2792" spans="1:94" x14ac:dyDescent="0.2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  <c r="AA2792" s="8"/>
      <c r="AB2792" s="8"/>
      <c r="AC2792" s="8"/>
      <c r="AD2792" s="8"/>
      <c r="AE2792" s="8"/>
      <c r="AF2792" s="8"/>
      <c r="AG2792" s="8"/>
      <c r="AH2792" s="8"/>
      <c r="AI2792" s="8"/>
      <c r="AJ2792" s="8"/>
      <c r="AK2792" s="8"/>
      <c r="AL2792" s="8"/>
      <c r="AM2792" s="8"/>
      <c r="AN2792" s="8"/>
      <c r="AO2792" s="8"/>
      <c r="AP2792" s="8"/>
      <c r="AQ2792" s="8"/>
      <c r="AR2792" s="8"/>
      <c r="AS2792" s="8"/>
      <c r="AT2792" s="8"/>
      <c r="AU2792" s="8"/>
      <c r="AV2792" s="8"/>
      <c r="AW2792" s="8"/>
      <c r="AX2792" s="8"/>
      <c r="AY2792" s="8"/>
      <c r="AZ2792" s="8"/>
      <c r="BA2792" s="8"/>
      <c r="BB2792" s="8"/>
      <c r="BC2792" s="8"/>
      <c r="BD2792" s="8"/>
      <c r="BE2792" s="8"/>
      <c r="BF2792" s="8"/>
      <c r="BG2792" s="8"/>
      <c r="BH2792" s="8"/>
      <c r="BI2792" s="8"/>
      <c r="BJ2792" s="8"/>
      <c r="BK2792" s="8"/>
      <c r="BL2792" s="8"/>
      <c r="BM2792" s="8"/>
      <c r="BN2792" s="8"/>
      <c r="BO2792" s="8"/>
      <c r="BP2792" s="8"/>
      <c r="BQ2792" s="8"/>
      <c r="BR2792" s="8"/>
      <c r="BS2792" s="8"/>
      <c r="BT2792" s="8"/>
      <c r="BU2792" s="8"/>
      <c r="BV2792" s="8"/>
      <c r="BW2792" s="8"/>
      <c r="BX2792" s="8"/>
      <c r="BY2792" s="8"/>
      <c r="BZ2792" s="8"/>
      <c r="CA2792" s="8"/>
      <c r="CB2792" s="8"/>
      <c r="CC2792" s="8"/>
      <c r="CD2792" s="8"/>
      <c r="CE2792" s="8"/>
      <c r="CF2792" s="8"/>
      <c r="CG2792" s="8"/>
      <c r="CH2792" s="8"/>
      <c r="CI2792" s="8"/>
      <c r="CJ2792" s="8"/>
      <c r="CK2792" s="8"/>
      <c r="CL2792" s="8"/>
      <c r="CM2792" s="8"/>
      <c r="CN2792" s="8"/>
      <c r="CO2792" s="8"/>
      <c r="CP2792" s="8"/>
    </row>
    <row r="2793" spans="1:94" x14ac:dyDescent="0.2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  <c r="AA2793" s="8"/>
      <c r="AB2793" s="8"/>
      <c r="AC2793" s="8"/>
      <c r="AD2793" s="8"/>
      <c r="AE2793" s="8"/>
      <c r="AF2793" s="8"/>
      <c r="AG2793" s="8"/>
      <c r="AH2793" s="8"/>
      <c r="AI2793" s="8"/>
      <c r="AJ2793" s="8"/>
      <c r="AK2793" s="8"/>
      <c r="AL2793" s="8"/>
      <c r="AM2793" s="8"/>
      <c r="AN2793" s="8"/>
      <c r="AO2793" s="8"/>
      <c r="AP2793" s="8"/>
      <c r="AQ2793" s="8"/>
      <c r="AR2793" s="8"/>
      <c r="AS2793" s="8"/>
      <c r="AT2793" s="8"/>
      <c r="AU2793" s="8"/>
      <c r="AV2793" s="8"/>
      <c r="AW2793" s="8"/>
      <c r="AX2793" s="8"/>
      <c r="AY2793" s="8"/>
      <c r="AZ2793" s="8"/>
      <c r="BA2793" s="8"/>
      <c r="BB2793" s="8"/>
      <c r="BC2793" s="8"/>
      <c r="BD2793" s="8"/>
      <c r="BE2793" s="8"/>
      <c r="BF2793" s="8"/>
      <c r="BG2793" s="8"/>
      <c r="BH2793" s="8"/>
      <c r="BI2793" s="8"/>
      <c r="BJ2793" s="8"/>
      <c r="BK2793" s="8"/>
      <c r="BL2793" s="8"/>
      <c r="BM2793" s="8"/>
      <c r="BN2793" s="8"/>
      <c r="BO2793" s="8"/>
      <c r="BP2793" s="8"/>
      <c r="BQ2793" s="8"/>
      <c r="BR2793" s="8"/>
      <c r="BS2793" s="8"/>
      <c r="BT2793" s="8"/>
      <c r="BU2793" s="8"/>
      <c r="BV2793" s="8"/>
      <c r="BW2793" s="8"/>
      <c r="BX2793" s="8"/>
      <c r="BY2793" s="8"/>
      <c r="BZ2793" s="8"/>
      <c r="CA2793" s="8"/>
      <c r="CB2793" s="8"/>
      <c r="CC2793" s="8"/>
      <c r="CD2793" s="8"/>
      <c r="CE2793" s="8"/>
      <c r="CF2793" s="8"/>
      <c r="CG2793" s="8"/>
      <c r="CH2793" s="8"/>
      <c r="CI2793" s="8"/>
      <c r="CJ2793" s="8"/>
      <c r="CK2793" s="8"/>
      <c r="CL2793" s="8"/>
      <c r="CM2793" s="8"/>
      <c r="CN2793" s="8"/>
      <c r="CO2793" s="8"/>
      <c r="CP2793" s="8"/>
    </row>
    <row r="2794" spans="1:94" x14ac:dyDescent="0.2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  <c r="AD2794" s="8"/>
      <c r="AE2794" s="8"/>
      <c r="AF2794" s="8"/>
      <c r="AG2794" s="8"/>
      <c r="AH2794" s="8"/>
      <c r="AI2794" s="8"/>
      <c r="AJ2794" s="8"/>
      <c r="AK2794" s="8"/>
      <c r="AL2794" s="8"/>
      <c r="AM2794" s="8"/>
      <c r="AN2794" s="8"/>
      <c r="AO2794" s="8"/>
      <c r="AP2794" s="8"/>
      <c r="AQ2794" s="8"/>
      <c r="AR2794" s="8"/>
      <c r="AS2794" s="8"/>
      <c r="AT2794" s="8"/>
      <c r="AU2794" s="8"/>
      <c r="AV2794" s="8"/>
      <c r="AW2794" s="8"/>
      <c r="AX2794" s="8"/>
      <c r="AY2794" s="8"/>
      <c r="AZ2794" s="8"/>
      <c r="BA2794" s="8"/>
      <c r="BB2794" s="8"/>
      <c r="BC2794" s="8"/>
      <c r="BD2794" s="8"/>
      <c r="BE2794" s="8"/>
      <c r="BF2794" s="8"/>
      <c r="BG2794" s="8"/>
      <c r="BH2794" s="8"/>
      <c r="BI2794" s="8"/>
      <c r="BJ2794" s="8"/>
      <c r="BK2794" s="8"/>
      <c r="BL2794" s="8"/>
      <c r="BM2794" s="8"/>
      <c r="BN2794" s="8"/>
      <c r="BO2794" s="8"/>
      <c r="BP2794" s="8"/>
      <c r="BQ2794" s="8"/>
      <c r="BR2794" s="8"/>
      <c r="BS2794" s="8"/>
      <c r="BT2794" s="8"/>
      <c r="BU2794" s="8"/>
      <c r="BV2794" s="8"/>
      <c r="BW2794" s="8"/>
      <c r="BX2794" s="8"/>
      <c r="BY2794" s="8"/>
      <c r="BZ2794" s="8"/>
      <c r="CA2794" s="8"/>
      <c r="CB2794" s="8"/>
      <c r="CC2794" s="8"/>
      <c r="CD2794" s="8"/>
      <c r="CE2794" s="8"/>
      <c r="CF2794" s="8"/>
      <c r="CG2794" s="8"/>
      <c r="CH2794" s="8"/>
      <c r="CI2794" s="8"/>
      <c r="CJ2794" s="8"/>
      <c r="CK2794" s="8"/>
      <c r="CL2794" s="8"/>
      <c r="CM2794" s="8"/>
      <c r="CN2794" s="8"/>
      <c r="CO2794" s="8"/>
      <c r="CP2794" s="8"/>
    </row>
    <row r="2795" spans="1:94" x14ac:dyDescent="0.2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  <c r="AA2795" s="8"/>
      <c r="AB2795" s="8"/>
      <c r="AC2795" s="8"/>
      <c r="AD2795" s="8"/>
      <c r="AE2795" s="8"/>
      <c r="AF2795" s="8"/>
      <c r="AG2795" s="8"/>
      <c r="AH2795" s="8"/>
      <c r="AI2795" s="8"/>
      <c r="AJ2795" s="8"/>
      <c r="AK2795" s="8"/>
      <c r="AL2795" s="8"/>
      <c r="AM2795" s="8"/>
      <c r="AN2795" s="8"/>
      <c r="AO2795" s="8"/>
      <c r="AP2795" s="8"/>
      <c r="AQ2795" s="8"/>
      <c r="AR2795" s="8"/>
      <c r="AS2795" s="8"/>
      <c r="AT2795" s="8"/>
      <c r="AU2795" s="8"/>
      <c r="AV2795" s="8"/>
      <c r="AW2795" s="8"/>
      <c r="AX2795" s="8"/>
      <c r="AY2795" s="8"/>
      <c r="AZ2795" s="8"/>
      <c r="BA2795" s="8"/>
      <c r="BB2795" s="8"/>
      <c r="BC2795" s="8"/>
      <c r="BD2795" s="8"/>
      <c r="BE2795" s="8"/>
      <c r="BF2795" s="8"/>
      <c r="BG2795" s="8"/>
      <c r="BH2795" s="8"/>
      <c r="BI2795" s="8"/>
      <c r="BJ2795" s="8"/>
      <c r="BK2795" s="8"/>
      <c r="BL2795" s="8"/>
      <c r="BM2795" s="8"/>
      <c r="BN2795" s="8"/>
      <c r="BO2795" s="8"/>
      <c r="BP2795" s="8"/>
      <c r="BQ2795" s="8"/>
      <c r="BR2795" s="8"/>
      <c r="BS2795" s="8"/>
      <c r="BT2795" s="8"/>
      <c r="BU2795" s="8"/>
      <c r="BV2795" s="8"/>
      <c r="BW2795" s="8"/>
      <c r="BX2795" s="8"/>
      <c r="BY2795" s="8"/>
      <c r="BZ2795" s="8"/>
      <c r="CA2795" s="8"/>
      <c r="CB2795" s="8"/>
      <c r="CC2795" s="8"/>
      <c r="CD2795" s="8"/>
      <c r="CE2795" s="8"/>
      <c r="CF2795" s="8"/>
      <c r="CG2795" s="8"/>
      <c r="CH2795" s="8"/>
      <c r="CI2795" s="8"/>
      <c r="CJ2795" s="8"/>
      <c r="CK2795" s="8"/>
      <c r="CL2795" s="8"/>
      <c r="CM2795" s="8"/>
      <c r="CN2795" s="8"/>
      <c r="CO2795" s="8"/>
      <c r="CP2795" s="8"/>
    </row>
    <row r="2796" spans="1:94" x14ac:dyDescent="0.2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  <c r="AA2796" s="8"/>
      <c r="AB2796" s="8"/>
      <c r="AC2796" s="8"/>
      <c r="AD2796" s="8"/>
      <c r="AE2796" s="8"/>
      <c r="AF2796" s="8"/>
      <c r="AG2796" s="8"/>
      <c r="AH2796" s="8"/>
      <c r="AI2796" s="8"/>
      <c r="AJ2796" s="8"/>
      <c r="AK2796" s="8"/>
      <c r="AL2796" s="8"/>
      <c r="AM2796" s="8"/>
      <c r="AN2796" s="8"/>
      <c r="AO2796" s="8"/>
      <c r="AP2796" s="8"/>
      <c r="AQ2796" s="8"/>
      <c r="AR2796" s="8"/>
      <c r="AS2796" s="8"/>
      <c r="AT2796" s="8"/>
      <c r="AU2796" s="8"/>
      <c r="AV2796" s="8"/>
      <c r="AW2796" s="8"/>
      <c r="AX2796" s="8"/>
      <c r="AY2796" s="8"/>
      <c r="AZ2796" s="8"/>
      <c r="BA2796" s="8"/>
      <c r="BB2796" s="8"/>
      <c r="BC2796" s="8"/>
      <c r="BD2796" s="8"/>
      <c r="BE2796" s="8"/>
      <c r="BF2796" s="8"/>
      <c r="BG2796" s="8"/>
      <c r="BH2796" s="8"/>
      <c r="BI2796" s="8"/>
      <c r="BJ2796" s="8"/>
      <c r="BK2796" s="8"/>
      <c r="BL2796" s="8"/>
      <c r="BM2796" s="8"/>
      <c r="BN2796" s="8"/>
      <c r="BO2796" s="8"/>
      <c r="BP2796" s="8"/>
      <c r="BQ2796" s="8"/>
      <c r="BR2796" s="8"/>
      <c r="BS2796" s="8"/>
      <c r="BT2796" s="8"/>
      <c r="BU2796" s="8"/>
      <c r="BV2796" s="8"/>
      <c r="BW2796" s="8"/>
      <c r="BX2796" s="8"/>
      <c r="BY2796" s="8"/>
      <c r="BZ2796" s="8"/>
      <c r="CA2796" s="8"/>
      <c r="CB2796" s="8"/>
      <c r="CC2796" s="8"/>
      <c r="CD2796" s="8"/>
      <c r="CE2796" s="8"/>
      <c r="CF2796" s="8"/>
      <c r="CG2796" s="8"/>
      <c r="CH2796" s="8"/>
      <c r="CI2796" s="8"/>
      <c r="CJ2796" s="8"/>
      <c r="CK2796" s="8"/>
      <c r="CL2796" s="8"/>
      <c r="CM2796" s="8"/>
      <c r="CN2796" s="8"/>
      <c r="CO2796" s="8"/>
      <c r="CP2796" s="8"/>
    </row>
    <row r="2797" spans="1:94" x14ac:dyDescent="0.2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  <c r="AD2797" s="8"/>
      <c r="AE2797" s="8"/>
      <c r="AF2797" s="8"/>
      <c r="AG2797" s="8"/>
      <c r="AH2797" s="8"/>
      <c r="AI2797" s="8"/>
      <c r="AJ2797" s="8"/>
      <c r="AK2797" s="8"/>
      <c r="AL2797" s="8"/>
      <c r="AM2797" s="8"/>
      <c r="AN2797" s="8"/>
      <c r="AO2797" s="8"/>
      <c r="AP2797" s="8"/>
      <c r="AQ2797" s="8"/>
      <c r="AR2797" s="8"/>
      <c r="AS2797" s="8"/>
      <c r="AT2797" s="8"/>
      <c r="AU2797" s="8"/>
      <c r="AV2797" s="8"/>
      <c r="AW2797" s="8"/>
      <c r="AX2797" s="8"/>
      <c r="AY2797" s="8"/>
      <c r="AZ2797" s="8"/>
      <c r="BA2797" s="8"/>
      <c r="BB2797" s="8"/>
      <c r="BC2797" s="8"/>
      <c r="BD2797" s="8"/>
      <c r="BE2797" s="8"/>
      <c r="BF2797" s="8"/>
      <c r="BG2797" s="8"/>
      <c r="BH2797" s="8"/>
      <c r="BI2797" s="8"/>
      <c r="BJ2797" s="8"/>
      <c r="BK2797" s="8"/>
      <c r="BL2797" s="8"/>
      <c r="BM2797" s="8"/>
      <c r="BN2797" s="8"/>
      <c r="BO2797" s="8"/>
      <c r="BP2797" s="8"/>
      <c r="BQ2797" s="8"/>
      <c r="BR2797" s="8"/>
      <c r="BS2797" s="8"/>
      <c r="BT2797" s="8"/>
      <c r="BU2797" s="8"/>
      <c r="BV2797" s="8"/>
      <c r="BW2797" s="8"/>
      <c r="BX2797" s="8"/>
      <c r="BY2797" s="8"/>
      <c r="BZ2797" s="8"/>
      <c r="CA2797" s="8"/>
      <c r="CB2797" s="8"/>
      <c r="CC2797" s="8"/>
      <c r="CD2797" s="8"/>
      <c r="CE2797" s="8"/>
      <c r="CF2797" s="8"/>
      <c r="CG2797" s="8"/>
      <c r="CH2797" s="8"/>
      <c r="CI2797" s="8"/>
      <c r="CJ2797" s="8"/>
      <c r="CK2797" s="8"/>
      <c r="CL2797" s="8"/>
      <c r="CM2797" s="8"/>
      <c r="CN2797" s="8"/>
      <c r="CO2797" s="8"/>
      <c r="CP2797" s="8"/>
    </row>
    <row r="2798" spans="1:94" x14ac:dyDescent="0.2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  <c r="AD2798" s="8"/>
      <c r="AE2798" s="8"/>
      <c r="AF2798" s="8"/>
      <c r="AG2798" s="8"/>
      <c r="AH2798" s="8"/>
      <c r="AI2798" s="8"/>
      <c r="AJ2798" s="8"/>
      <c r="AK2798" s="8"/>
      <c r="AL2798" s="8"/>
      <c r="AM2798" s="8"/>
      <c r="AN2798" s="8"/>
      <c r="AO2798" s="8"/>
      <c r="AP2798" s="8"/>
      <c r="AQ2798" s="8"/>
      <c r="AR2798" s="8"/>
      <c r="AS2798" s="8"/>
      <c r="AT2798" s="8"/>
      <c r="AU2798" s="8"/>
      <c r="AV2798" s="8"/>
      <c r="AW2798" s="8"/>
      <c r="AX2798" s="8"/>
      <c r="AY2798" s="8"/>
      <c r="AZ2798" s="8"/>
      <c r="BA2798" s="8"/>
      <c r="BB2798" s="8"/>
      <c r="BC2798" s="8"/>
      <c r="BD2798" s="8"/>
      <c r="BE2798" s="8"/>
      <c r="BF2798" s="8"/>
      <c r="BG2798" s="8"/>
      <c r="BH2798" s="8"/>
      <c r="BI2798" s="8"/>
      <c r="BJ2798" s="8"/>
      <c r="BK2798" s="8"/>
      <c r="BL2798" s="8"/>
      <c r="BM2798" s="8"/>
      <c r="BN2798" s="8"/>
      <c r="BO2798" s="8"/>
      <c r="BP2798" s="8"/>
      <c r="BQ2798" s="8"/>
      <c r="BR2798" s="8"/>
      <c r="BS2798" s="8"/>
      <c r="BT2798" s="8"/>
      <c r="BU2798" s="8"/>
      <c r="BV2798" s="8"/>
      <c r="BW2798" s="8"/>
      <c r="BX2798" s="8"/>
      <c r="BY2798" s="8"/>
      <c r="BZ2798" s="8"/>
      <c r="CA2798" s="8"/>
      <c r="CB2798" s="8"/>
      <c r="CC2798" s="8"/>
      <c r="CD2798" s="8"/>
      <c r="CE2798" s="8"/>
      <c r="CF2798" s="8"/>
      <c r="CG2798" s="8"/>
      <c r="CH2798" s="8"/>
      <c r="CI2798" s="8"/>
      <c r="CJ2798" s="8"/>
      <c r="CK2798" s="8"/>
      <c r="CL2798" s="8"/>
      <c r="CM2798" s="8"/>
      <c r="CN2798" s="8"/>
      <c r="CO2798" s="8"/>
      <c r="CP2798" s="8"/>
    </row>
    <row r="2799" spans="1:94" x14ac:dyDescent="0.2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  <c r="AD2799" s="8"/>
      <c r="AE2799" s="8"/>
      <c r="AF2799" s="8"/>
      <c r="AG2799" s="8"/>
      <c r="AH2799" s="8"/>
      <c r="AI2799" s="8"/>
      <c r="AJ2799" s="8"/>
      <c r="AK2799" s="8"/>
      <c r="AL2799" s="8"/>
      <c r="AM2799" s="8"/>
      <c r="AN2799" s="8"/>
      <c r="AO2799" s="8"/>
      <c r="AP2799" s="8"/>
      <c r="AQ2799" s="8"/>
      <c r="AR2799" s="8"/>
      <c r="AS2799" s="8"/>
      <c r="AT2799" s="8"/>
      <c r="AU2799" s="8"/>
      <c r="AV2799" s="8"/>
      <c r="AW2799" s="8"/>
      <c r="AX2799" s="8"/>
      <c r="AY2799" s="8"/>
      <c r="AZ2799" s="8"/>
      <c r="BA2799" s="8"/>
      <c r="BB2799" s="8"/>
      <c r="BC2799" s="8"/>
      <c r="BD2799" s="8"/>
      <c r="BE2799" s="8"/>
      <c r="BF2799" s="8"/>
      <c r="BG2799" s="8"/>
      <c r="BH2799" s="8"/>
      <c r="BI2799" s="8"/>
      <c r="BJ2799" s="8"/>
      <c r="BK2799" s="8"/>
      <c r="BL2799" s="8"/>
      <c r="BM2799" s="8"/>
      <c r="BN2799" s="8"/>
      <c r="BO2799" s="8"/>
      <c r="BP2799" s="8"/>
      <c r="BQ2799" s="8"/>
      <c r="BR2799" s="8"/>
      <c r="BS2799" s="8"/>
      <c r="BT2799" s="8"/>
      <c r="BU2799" s="8"/>
      <c r="BV2799" s="8"/>
      <c r="BW2799" s="8"/>
      <c r="BX2799" s="8"/>
      <c r="BY2799" s="8"/>
      <c r="BZ2799" s="8"/>
      <c r="CA2799" s="8"/>
      <c r="CB2799" s="8"/>
      <c r="CC2799" s="8"/>
      <c r="CD2799" s="8"/>
      <c r="CE2799" s="8"/>
      <c r="CF2799" s="8"/>
      <c r="CG2799" s="8"/>
      <c r="CH2799" s="8"/>
      <c r="CI2799" s="8"/>
      <c r="CJ2799" s="8"/>
      <c r="CK2799" s="8"/>
      <c r="CL2799" s="8"/>
      <c r="CM2799" s="8"/>
      <c r="CN2799" s="8"/>
      <c r="CO2799" s="8"/>
      <c r="CP2799" s="8"/>
    </row>
    <row r="2800" spans="1:94" x14ac:dyDescent="0.2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  <c r="AD2800" s="8"/>
      <c r="AE2800" s="8"/>
      <c r="AF2800" s="8"/>
      <c r="AG2800" s="8"/>
      <c r="AH2800" s="8"/>
      <c r="AI2800" s="8"/>
      <c r="AJ2800" s="8"/>
      <c r="AK2800" s="8"/>
      <c r="AL2800" s="8"/>
      <c r="AM2800" s="8"/>
      <c r="AN2800" s="8"/>
      <c r="AO2800" s="8"/>
      <c r="AP2800" s="8"/>
      <c r="AQ2800" s="8"/>
      <c r="AR2800" s="8"/>
      <c r="AS2800" s="8"/>
      <c r="AT2800" s="8"/>
      <c r="AU2800" s="8"/>
      <c r="AV2800" s="8"/>
      <c r="AW2800" s="8"/>
      <c r="AX2800" s="8"/>
      <c r="AY2800" s="8"/>
      <c r="AZ2800" s="8"/>
      <c r="BA2800" s="8"/>
      <c r="BB2800" s="8"/>
      <c r="BC2800" s="8"/>
      <c r="BD2800" s="8"/>
      <c r="BE2800" s="8"/>
      <c r="BF2800" s="8"/>
      <c r="BG2800" s="8"/>
      <c r="BH2800" s="8"/>
      <c r="BI2800" s="8"/>
      <c r="BJ2800" s="8"/>
      <c r="BK2800" s="8"/>
      <c r="BL2800" s="8"/>
      <c r="BM2800" s="8"/>
      <c r="BN2800" s="8"/>
      <c r="BO2800" s="8"/>
      <c r="BP2800" s="8"/>
      <c r="BQ2800" s="8"/>
      <c r="BR2800" s="8"/>
      <c r="BS2800" s="8"/>
      <c r="BT2800" s="8"/>
      <c r="BU2800" s="8"/>
      <c r="BV2800" s="8"/>
      <c r="BW2800" s="8"/>
      <c r="BX2800" s="8"/>
      <c r="BY2800" s="8"/>
      <c r="BZ2800" s="8"/>
      <c r="CA2800" s="8"/>
      <c r="CB2800" s="8"/>
      <c r="CC2800" s="8"/>
      <c r="CD2800" s="8"/>
      <c r="CE2800" s="8"/>
      <c r="CF2800" s="8"/>
      <c r="CG2800" s="8"/>
      <c r="CH2800" s="8"/>
      <c r="CI2800" s="8"/>
      <c r="CJ2800" s="8"/>
      <c r="CK2800" s="8"/>
      <c r="CL2800" s="8"/>
      <c r="CM2800" s="8"/>
      <c r="CN2800" s="8"/>
      <c r="CO2800" s="8"/>
      <c r="CP2800" s="8"/>
    </row>
    <row r="2801" spans="1:94" x14ac:dyDescent="0.2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  <c r="AD2801" s="8"/>
      <c r="AE2801" s="8"/>
      <c r="AF2801" s="8"/>
      <c r="AG2801" s="8"/>
      <c r="AH2801" s="8"/>
      <c r="AI2801" s="8"/>
      <c r="AJ2801" s="8"/>
      <c r="AK2801" s="8"/>
      <c r="AL2801" s="8"/>
      <c r="AM2801" s="8"/>
      <c r="AN2801" s="8"/>
      <c r="AO2801" s="8"/>
      <c r="AP2801" s="8"/>
      <c r="AQ2801" s="8"/>
      <c r="AR2801" s="8"/>
      <c r="AS2801" s="8"/>
      <c r="AT2801" s="8"/>
      <c r="AU2801" s="8"/>
      <c r="AV2801" s="8"/>
      <c r="AW2801" s="8"/>
      <c r="AX2801" s="8"/>
      <c r="AY2801" s="8"/>
      <c r="AZ2801" s="8"/>
      <c r="BA2801" s="8"/>
      <c r="BB2801" s="8"/>
      <c r="BC2801" s="8"/>
      <c r="BD2801" s="8"/>
      <c r="BE2801" s="8"/>
      <c r="BF2801" s="8"/>
      <c r="BG2801" s="8"/>
      <c r="BH2801" s="8"/>
      <c r="BI2801" s="8"/>
      <c r="BJ2801" s="8"/>
      <c r="BK2801" s="8"/>
      <c r="BL2801" s="8"/>
      <c r="BM2801" s="8"/>
      <c r="BN2801" s="8"/>
      <c r="BO2801" s="8"/>
      <c r="BP2801" s="8"/>
      <c r="BQ2801" s="8"/>
      <c r="BR2801" s="8"/>
      <c r="BS2801" s="8"/>
      <c r="BT2801" s="8"/>
      <c r="BU2801" s="8"/>
      <c r="BV2801" s="8"/>
      <c r="BW2801" s="8"/>
      <c r="BX2801" s="8"/>
      <c r="BY2801" s="8"/>
      <c r="BZ2801" s="8"/>
      <c r="CA2801" s="8"/>
      <c r="CB2801" s="8"/>
      <c r="CC2801" s="8"/>
      <c r="CD2801" s="8"/>
      <c r="CE2801" s="8"/>
      <c r="CF2801" s="8"/>
      <c r="CG2801" s="8"/>
      <c r="CH2801" s="8"/>
      <c r="CI2801" s="8"/>
      <c r="CJ2801" s="8"/>
      <c r="CK2801" s="8"/>
      <c r="CL2801" s="8"/>
      <c r="CM2801" s="8"/>
      <c r="CN2801" s="8"/>
      <c r="CO2801" s="8"/>
      <c r="CP2801" s="8"/>
    </row>
    <row r="2802" spans="1:94" x14ac:dyDescent="0.2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  <c r="AA2802" s="8"/>
      <c r="AB2802" s="8"/>
      <c r="AC2802" s="8"/>
      <c r="AD2802" s="8"/>
      <c r="AE2802" s="8"/>
      <c r="AF2802" s="8"/>
      <c r="AG2802" s="8"/>
      <c r="AH2802" s="8"/>
      <c r="AI2802" s="8"/>
      <c r="AJ2802" s="8"/>
      <c r="AK2802" s="8"/>
      <c r="AL2802" s="8"/>
      <c r="AM2802" s="8"/>
      <c r="AN2802" s="8"/>
      <c r="AO2802" s="8"/>
      <c r="AP2802" s="8"/>
      <c r="AQ2802" s="8"/>
      <c r="AR2802" s="8"/>
      <c r="AS2802" s="8"/>
      <c r="AT2802" s="8"/>
      <c r="AU2802" s="8"/>
      <c r="AV2802" s="8"/>
      <c r="AW2802" s="8"/>
      <c r="AX2802" s="8"/>
      <c r="AY2802" s="8"/>
      <c r="AZ2802" s="8"/>
      <c r="BA2802" s="8"/>
      <c r="BB2802" s="8"/>
      <c r="BC2802" s="8"/>
      <c r="BD2802" s="8"/>
      <c r="BE2802" s="8"/>
      <c r="BF2802" s="8"/>
      <c r="BG2802" s="8"/>
      <c r="BH2802" s="8"/>
      <c r="BI2802" s="8"/>
      <c r="BJ2802" s="8"/>
      <c r="BK2802" s="8"/>
      <c r="BL2802" s="8"/>
      <c r="BM2802" s="8"/>
      <c r="BN2802" s="8"/>
      <c r="BO2802" s="8"/>
      <c r="BP2802" s="8"/>
      <c r="BQ2802" s="8"/>
      <c r="BR2802" s="8"/>
      <c r="BS2802" s="8"/>
      <c r="BT2802" s="8"/>
      <c r="BU2802" s="8"/>
      <c r="BV2802" s="8"/>
      <c r="BW2802" s="8"/>
      <c r="BX2802" s="8"/>
      <c r="BY2802" s="8"/>
      <c r="BZ2802" s="8"/>
      <c r="CA2802" s="8"/>
      <c r="CB2802" s="8"/>
      <c r="CC2802" s="8"/>
      <c r="CD2802" s="8"/>
      <c r="CE2802" s="8"/>
      <c r="CF2802" s="8"/>
      <c r="CG2802" s="8"/>
      <c r="CH2802" s="8"/>
      <c r="CI2802" s="8"/>
      <c r="CJ2802" s="8"/>
      <c r="CK2802" s="8"/>
      <c r="CL2802" s="8"/>
      <c r="CM2802" s="8"/>
      <c r="CN2802" s="8"/>
      <c r="CO2802" s="8"/>
      <c r="CP2802" s="8"/>
    </row>
    <row r="2803" spans="1:94" x14ac:dyDescent="0.2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  <c r="AA2803" s="8"/>
      <c r="AB2803" s="8"/>
      <c r="AC2803" s="8"/>
      <c r="AD2803" s="8"/>
      <c r="AE2803" s="8"/>
      <c r="AF2803" s="8"/>
      <c r="AG2803" s="8"/>
      <c r="AH2803" s="8"/>
      <c r="AI2803" s="8"/>
      <c r="AJ2803" s="8"/>
      <c r="AK2803" s="8"/>
      <c r="AL2803" s="8"/>
      <c r="AM2803" s="8"/>
      <c r="AN2803" s="8"/>
      <c r="AO2803" s="8"/>
      <c r="AP2803" s="8"/>
      <c r="AQ2803" s="8"/>
      <c r="AR2803" s="8"/>
      <c r="AS2803" s="8"/>
      <c r="AT2803" s="8"/>
      <c r="AU2803" s="8"/>
      <c r="AV2803" s="8"/>
      <c r="AW2803" s="8"/>
      <c r="AX2803" s="8"/>
      <c r="AY2803" s="8"/>
      <c r="AZ2803" s="8"/>
      <c r="BA2803" s="8"/>
      <c r="BB2803" s="8"/>
      <c r="BC2803" s="8"/>
      <c r="BD2803" s="8"/>
      <c r="BE2803" s="8"/>
      <c r="BF2803" s="8"/>
      <c r="BG2803" s="8"/>
      <c r="BH2803" s="8"/>
      <c r="BI2803" s="8"/>
      <c r="BJ2803" s="8"/>
      <c r="BK2803" s="8"/>
      <c r="BL2803" s="8"/>
      <c r="BM2803" s="8"/>
      <c r="BN2803" s="8"/>
      <c r="BO2803" s="8"/>
      <c r="BP2803" s="8"/>
      <c r="BQ2803" s="8"/>
      <c r="BR2803" s="8"/>
      <c r="BS2803" s="8"/>
      <c r="BT2803" s="8"/>
      <c r="BU2803" s="8"/>
      <c r="BV2803" s="8"/>
      <c r="BW2803" s="8"/>
      <c r="BX2803" s="8"/>
      <c r="BY2803" s="8"/>
      <c r="BZ2803" s="8"/>
      <c r="CA2803" s="8"/>
      <c r="CB2803" s="8"/>
      <c r="CC2803" s="8"/>
      <c r="CD2803" s="8"/>
      <c r="CE2803" s="8"/>
      <c r="CF2803" s="8"/>
      <c r="CG2803" s="8"/>
      <c r="CH2803" s="8"/>
      <c r="CI2803" s="8"/>
      <c r="CJ2803" s="8"/>
      <c r="CK2803" s="8"/>
      <c r="CL2803" s="8"/>
      <c r="CM2803" s="8"/>
      <c r="CN2803" s="8"/>
      <c r="CO2803" s="8"/>
      <c r="CP2803" s="8"/>
    </row>
    <row r="2804" spans="1:94" x14ac:dyDescent="0.2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  <c r="AA2804" s="8"/>
      <c r="AB2804" s="8"/>
      <c r="AC2804" s="8"/>
      <c r="AD2804" s="8"/>
      <c r="AE2804" s="8"/>
      <c r="AF2804" s="8"/>
      <c r="AG2804" s="8"/>
      <c r="AH2804" s="8"/>
      <c r="AI2804" s="8"/>
      <c r="AJ2804" s="8"/>
      <c r="AK2804" s="8"/>
      <c r="AL2804" s="8"/>
      <c r="AM2804" s="8"/>
      <c r="AN2804" s="8"/>
      <c r="AO2804" s="8"/>
      <c r="AP2804" s="8"/>
      <c r="AQ2804" s="8"/>
      <c r="AR2804" s="8"/>
      <c r="AS2804" s="8"/>
      <c r="AT2804" s="8"/>
      <c r="AU2804" s="8"/>
      <c r="AV2804" s="8"/>
      <c r="AW2804" s="8"/>
      <c r="AX2804" s="8"/>
      <c r="AY2804" s="8"/>
      <c r="AZ2804" s="8"/>
      <c r="BA2804" s="8"/>
      <c r="BB2804" s="8"/>
      <c r="BC2804" s="8"/>
      <c r="BD2804" s="8"/>
      <c r="BE2804" s="8"/>
      <c r="BF2804" s="8"/>
      <c r="BG2804" s="8"/>
      <c r="BH2804" s="8"/>
      <c r="BI2804" s="8"/>
      <c r="BJ2804" s="8"/>
      <c r="BK2804" s="8"/>
      <c r="BL2804" s="8"/>
      <c r="BM2804" s="8"/>
      <c r="BN2804" s="8"/>
      <c r="BO2804" s="8"/>
      <c r="BP2804" s="8"/>
      <c r="BQ2804" s="8"/>
      <c r="BR2804" s="8"/>
      <c r="BS2804" s="8"/>
      <c r="BT2804" s="8"/>
      <c r="BU2804" s="8"/>
      <c r="BV2804" s="8"/>
      <c r="BW2804" s="8"/>
      <c r="BX2804" s="8"/>
      <c r="BY2804" s="8"/>
      <c r="BZ2804" s="8"/>
      <c r="CA2804" s="8"/>
      <c r="CB2804" s="8"/>
      <c r="CC2804" s="8"/>
      <c r="CD2804" s="8"/>
      <c r="CE2804" s="8"/>
      <c r="CF2804" s="8"/>
      <c r="CG2804" s="8"/>
      <c r="CH2804" s="8"/>
      <c r="CI2804" s="8"/>
      <c r="CJ2804" s="8"/>
      <c r="CK2804" s="8"/>
      <c r="CL2804" s="8"/>
      <c r="CM2804" s="8"/>
      <c r="CN2804" s="8"/>
      <c r="CO2804" s="8"/>
      <c r="CP2804" s="8"/>
    </row>
    <row r="2805" spans="1:94" x14ac:dyDescent="0.2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  <c r="AA2805" s="8"/>
      <c r="AB2805" s="8"/>
      <c r="AC2805" s="8"/>
      <c r="AD2805" s="8"/>
      <c r="AE2805" s="8"/>
      <c r="AF2805" s="8"/>
      <c r="AG2805" s="8"/>
      <c r="AH2805" s="8"/>
      <c r="AI2805" s="8"/>
      <c r="AJ2805" s="8"/>
      <c r="AK2805" s="8"/>
      <c r="AL2805" s="8"/>
      <c r="AM2805" s="8"/>
      <c r="AN2805" s="8"/>
      <c r="AO2805" s="8"/>
      <c r="AP2805" s="8"/>
      <c r="AQ2805" s="8"/>
      <c r="AR2805" s="8"/>
      <c r="AS2805" s="8"/>
      <c r="AT2805" s="8"/>
      <c r="AU2805" s="8"/>
      <c r="AV2805" s="8"/>
      <c r="AW2805" s="8"/>
      <c r="AX2805" s="8"/>
      <c r="AY2805" s="8"/>
      <c r="AZ2805" s="8"/>
      <c r="BA2805" s="8"/>
      <c r="BB2805" s="8"/>
      <c r="BC2805" s="8"/>
      <c r="BD2805" s="8"/>
      <c r="BE2805" s="8"/>
      <c r="BF2805" s="8"/>
      <c r="BG2805" s="8"/>
      <c r="BH2805" s="8"/>
      <c r="BI2805" s="8"/>
      <c r="BJ2805" s="8"/>
      <c r="BK2805" s="8"/>
      <c r="BL2805" s="8"/>
      <c r="BM2805" s="8"/>
      <c r="BN2805" s="8"/>
      <c r="BO2805" s="8"/>
      <c r="BP2805" s="8"/>
      <c r="BQ2805" s="8"/>
      <c r="BR2805" s="8"/>
      <c r="BS2805" s="8"/>
      <c r="BT2805" s="8"/>
      <c r="BU2805" s="8"/>
      <c r="BV2805" s="8"/>
      <c r="BW2805" s="8"/>
      <c r="BX2805" s="8"/>
      <c r="BY2805" s="8"/>
      <c r="BZ2805" s="8"/>
      <c r="CA2805" s="8"/>
      <c r="CB2805" s="8"/>
      <c r="CC2805" s="8"/>
      <c r="CD2805" s="8"/>
      <c r="CE2805" s="8"/>
      <c r="CF2805" s="8"/>
      <c r="CG2805" s="8"/>
      <c r="CH2805" s="8"/>
      <c r="CI2805" s="8"/>
      <c r="CJ2805" s="8"/>
      <c r="CK2805" s="8"/>
      <c r="CL2805" s="8"/>
      <c r="CM2805" s="8"/>
      <c r="CN2805" s="8"/>
      <c r="CO2805" s="8"/>
      <c r="CP2805" s="8"/>
    </row>
    <row r="2806" spans="1:94" x14ac:dyDescent="0.2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  <c r="AA2806" s="8"/>
      <c r="AB2806" s="8"/>
      <c r="AC2806" s="8"/>
      <c r="AD2806" s="8"/>
      <c r="AE2806" s="8"/>
      <c r="AF2806" s="8"/>
      <c r="AG2806" s="8"/>
      <c r="AH2806" s="8"/>
      <c r="AI2806" s="8"/>
      <c r="AJ2806" s="8"/>
      <c r="AK2806" s="8"/>
      <c r="AL2806" s="8"/>
      <c r="AM2806" s="8"/>
      <c r="AN2806" s="8"/>
      <c r="AO2806" s="8"/>
      <c r="AP2806" s="8"/>
      <c r="AQ2806" s="8"/>
      <c r="AR2806" s="8"/>
      <c r="AS2806" s="8"/>
      <c r="AT2806" s="8"/>
      <c r="AU2806" s="8"/>
      <c r="AV2806" s="8"/>
      <c r="AW2806" s="8"/>
      <c r="AX2806" s="8"/>
      <c r="AY2806" s="8"/>
      <c r="AZ2806" s="8"/>
      <c r="BA2806" s="8"/>
      <c r="BB2806" s="8"/>
      <c r="BC2806" s="8"/>
      <c r="BD2806" s="8"/>
      <c r="BE2806" s="8"/>
      <c r="BF2806" s="8"/>
      <c r="BG2806" s="8"/>
      <c r="BH2806" s="8"/>
      <c r="BI2806" s="8"/>
      <c r="BJ2806" s="8"/>
      <c r="BK2806" s="8"/>
      <c r="BL2806" s="8"/>
      <c r="BM2806" s="8"/>
      <c r="BN2806" s="8"/>
      <c r="BO2806" s="8"/>
      <c r="BP2806" s="8"/>
      <c r="BQ2806" s="8"/>
      <c r="BR2806" s="8"/>
      <c r="BS2806" s="8"/>
      <c r="BT2806" s="8"/>
      <c r="BU2806" s="8"/>
      <c r="BV2806" s="8"/>
      <c r="BW2806" s="8"/>
      <c r="BX2806" s="8"/>
      <c r="BY2806" s="8"/>
      <c r="BZ2806" s="8"/>
      <c r="CA2806" s="8"/>
      <c r="CB2806" s="8"/>
      <c r="CC2806" s="8"/>
      <c r="CD2806" s="8"/>
      <c r="CE2806" s="8"/>
      <c r="CF2806" s="8"/>
      <c r="CG2806" s="8"/>
      <c r="CH2806" s="8"/>
      <c r="CI2806" s="8"/>
      <c r="CJ2806" s="8"/>
      <c r="CK2806" s="8"/>
      <c r="CL2806" s="8"/>
      <c r="CM2806" s="8"/>
      <c r="CN2806" s="8"/>
      <c r="CO2806" s="8"/>
      <c r="CP2806" s="8"/>
    </row>
    <row r="2807" spans="1:94" x14ac:dyDescent="0.2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  <c r="AA2807" s="8"/>
      <c r="AB2807" s="8"/>
      <c r="AC2807" s="8"/>
      <c r="AD2807" s="8"/>
      <c r="AE2807" s="8"/>
      <c r="AF2807" s="8"/>
      <c r="AG2807" s="8"/>
      <c r="AH2807" s="8"/>
      <c r="AI2807" s="8"/>
      <c r="AJ2807" s="8"/>
      <c r="AK2807" s="8"/>
      <c r="AL2807" s="8"/>
      <c r="AM2807" s="8"/>
      <c r="AN2807" s="8"/>
      <c r="AO2807" s="8"/>
      <c r="AP2807" s="8"/>
      <c r="AQ2807" s="8"/>
      <c r="AR2807" s="8"/>
      <c r="AS2807" s="8"/>
      <c r="AT2807" s="8"/>
      <c r="AU2807" s="8"/>
      <c r="AV2807" s="8"/>
      <c r="AW2807" s="8"/>
      <c r="AX2807" s="8"/>
      <c r="AY2807" s="8"/>
      <c r="AZ2807" s="8"/>
      <c r="BA2807" s="8"/>
      <c r="BB2807" s="8"/>
      <c r="BC2807" s="8"/>
      <c r="BD2807" s="8"/>
      <c r="BE2807" s="8"/>
      <c r="BF2807" s="8"/>
      <c r="BG2807" s="8"/>
      <c r="BH2807" s="8"/>
      <c r="BI2807" s="8"/>
      <c r="BJ2807" s="8"/>
      <c r="BK2807" s="8"/>
      <c r="BL2807" s="8"/>
      <c r="BM2807" s="8"/>
      <c r="BN2807" s="8"/>
      <c r="BO2807" s="8"/>
      <c r="BP2807" s="8"/>
      <c r="BQ2807" s="8"/>
      <c r="BR2807" s="8"/>
      <c r="BS2807" s="8"/>
      <c r="BT2807" s="8"/>
      <c r="BU2807" s="8"/>
      <c r="BV2807" s="8"/>
      <c r="BW2807" s="8"/>
      <c r="BX2807" s="8"/>
      <c r="BY2807" s="8"/>
      <c r="BZ2807" s="8"/>
      <c r="CA2807" s="8"/>
      <c r="CB2807" s="8"/>
      <c r="CC2807" s="8"/>
      <c r="CD2807" s="8"/>
      <c r="CE2807" s="8"/>
      <c r="CF2807" s="8"/>
      <c r="CG2807" s="8"/>
      <c r="CH2807" s="8"/>
      <c r="CI2807" s="8"/>
      <c r="CJ2807" s="8"/>
      <c r="CK2807" s="8"/>
      <c r="CL2807" s="8"/>
      <c r="CM2807" s="8"/>
      <c r="CN2807" s="8"/>
      <c r="CO2807" s="8"/>
      <c r="CP2807" s="8"/>
    </row>
    <row r="2808" spans="1:94" x14ac:dyDescent="0.2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  <c r="AA2808" s="8"/>
      <c r="AB2808" s="8"/>
      <c r="AC2808" s="8"/>
      <c r="AD2808" s="8"/>
      <c r="AE2808" s="8"/>
      <c r="AF2808" s="8"/>
      <c r="AG2808" s="8"/>
      <c r="AH2808" s="8"/>
      <c r="AI2808" s="8"/>
      <c r="AJ2808" s="8"/>
      <c r="AK2808" s="8"/>
      <c r="AL2808" s="8"/>
      <c r="AM2808" s="8"/>
      <c r="AN2808" s="8"/>
      <c r="AO2808" s="8"/>
      <c r="AP2808" s="8"/>
      <c r="AQ2808" s="8"/>
      <c r="AR2808" s="8"/>
      <c r="AS2808" s="8"/>
      <c r="AT2808" s="8"/>
      <c r="AU2808" s="8"/>
      <c r="AV2808" s="8"/>
      <c r="AW2808" s="8"/>
      <c r="AX2808" s="8"/>
      <c r="AY2808" s="8"/>
      <c r="AZ2808" s="8"/>
      <c r="BA2808" s="8"/>
      <c r="BB2808" s="8"/>
      <c r="BC2808" s="8"/>
      <c r="BD2808" s="8"/>
      <c r="BE2808" s="8"/>
      <c r="BF2808" s="8"/>
      <c r="BG2808" s="8"/>
      <c r="BH2808" s="8"/>
      <c r="BI2808" s="8"/>
      <c r="BJ2808" s="8"/>
      <c r="BK2808" s="8"/>
      <c r="BL2808" s="8"/>
      <c r="BM2808" s="8"/>
      <c r="BN2808" s="8"/>
      <c r="BO2808" s="8"/>
      <c r="BP2808" s="8"/>
      <c r="BQ2808" s="8"/>
      <c r="BR2808" s="8"/>
      <c r="BS2808" s="8"/>
      <c r="BT2808" s="8"/>
      <c r="BU2808" s="8"/>
      <c r="BV2808" s="8"/>
      <c r="BW2808" s="8"/>
      <c r="BX2808" s="8"/>
      <c r="BY2808" s="8"/>
      <c r="BZ2808" s="8"/>
      <c r="CA2808" s="8"/>
      <c r="CB2808" s="8"/>
      <c r="CC2808" s="8"/>
      <c r="CD2808" s="8"/>
      <c r="CE2808" s="8"/>
      <c r="CF2808" s="8"/>
      <c r="CG2808" s="8"/>
      <c r="CH2808" s="8"/>
      <c r="CI2808" s="8"/>
      <c r="CJ2808" s="8"/>
      <c r="CK2808" s="8"/>
      <c r="CL2808" s="8"/>
      <c r="CM2808" s="8"/>
      <c r="CN2808" s="8"/>
      <c r="CO2808" s="8"/>
      <c r="CP2808" s="8"/>
    </row>
    <row r="2809" spans="1:94" x14ac:dyDescent="0.2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  <c r="AA2809" s="8"/>
      <c r="AB2809" s="8"/>
      <c r="AC2809" s="8"/>
      <c r="AD2809" s="8"/>
      <c r="AE2809" s="8"/>
      <c r="AF2809" s="8"/>
      <c r="AG2809" s="8"/>
      <c r="AH2809" s="8"/>
      <c r="AI2809" s="8"/>
      <c r="AJ2809" s="8"/>
      <c r="AK2809" s="8"/>
      <c r="AL2809" s="8"/>
      <c r="AM2809" s="8"/>
      <c r="AN2809" s="8"/>
      <c r="AO2809" s="8"/>
      <c r="AP2809" s="8"/>
      <c r="AQ2809" s="8"/>
      <c r="AR2809" s="8"/>
      <c r="AS2809" s="8"/>
      <c r="AT2809" s="8"/>
      <c r="AU2809" s="8"/>
      <c r="AV2809" s="8"/>
      <c r="AW2809" s="8"/>
      <c r="AX2809" s="8"/>
      <c r="AY2809" s="8"/>
      <c r="AZ2809" s="8"/>
      <c r="BA2809" s="8"/>
      <c r="BB2809" s="8"/>
      <c r="BC2809" s="8"/>
      <c r="BD2809" s="8"/>
      <c r="BE2809" s="8"/>
      <c r="BF2809" s="8"/>
      <c r="BG2809" s="8"/>
      <c r="BH2809" s="8"/>
      <c r="BI2809" s="8"/>
      <c r="BJ2809" s="8"/>
      <c r="BK2809" s="8"/>
      <c r="BL2809" s="8"/>
      <c r="BM2809" s="8"/>
      <c r="BN2809" s="8"/>
      <c r="BO2809" s="8"/>
      <c r="BP2809" s="8"/>
      <c r="BQ2809" s="8"/>
      <c r="BR2809" s="8"/>
      <c r="BS2809" s="8"/>
      <c r="BT2809" s="8"/>
      <c r="BU2809" s="8"/>
      <c r="BV2809" s="8"/>
      <c r="BW2809" s="8"/>
      <c r="BX2809" s="8"/>
      <c r="BY2809" s="8"/>
      <c r="BZ2809" s="8"/>
      <c r="CA2809" s="8"/>
      <c r="CB2809" s="8"/>
      <c r="CC2809" s="8"/>
      <c r="CD2809" s="8"/>
      <c r="CE2809" s="8"/>
      <c r="CF2809" s="8"/>
      <c r="CG2809" s="8"/>
      <c r="CH2809" s="8"/>
      <c r="CI2809" s="8"/>
      <c r="CJ2809" s="8"/>
      <c r="CK2809" s="8"/>
      <c r="CL2809" s="8"/>
      <c r="CM2809" s="8"/>
      <c r="CN2809" s="8"/>
      <c r="CO2809" s="8"/>
      <c r="CP2809" s="8"/>
    </row>
    <row r="2810" spans="1:94" x14ac:dyDescent="0.2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  <c r="AD2810" s="8"/>
      <c r="AE2810" s="8"/>
      <c r="AF2810" s="8"/>
      <c r="AG2810" s="8"/>
      <c r="AH2810" s="8"/>
      <c r="AI2810" s="8"/>
      <c r="AJ2810" s="8"/>
      <c r="AK2810" s="8"/>
      <c r="AL2810" s="8"/>
      <c r="AM2810" s="8"/>
      <c r="AN2810" s="8"/>
      <c r="AO2810" s="8"/>
      <c r="AP2810" s="8"/>
      <c r="AQ2810" s="8"/>
      <c r="AR2810" s="8"/>
      <c r="AS2810" s="8"/>
      <c r="AT2810" s="8"/>
      <c r="AU2810" s="8"/>
      <c r="AV2810" s="8"/>
      <c r="AW2810" s="8"/>
      <c r="AX2810" s="8"/>
      <c r="AY2810" s="8"/>
      <c r="AZ2810" s="8"/>
      <c r="BA2810" s="8"/>
      <c r="BB2810" s="8"/>
      <c r="BC2810" s="8"/>
      <c r="BD2810" s="8"/>
      <c r="BE2810" s="8"/>
      <c r="BF2810" s="8"/>
      <c r="BG2810" s="8"/>
      <c r="BH2810" s="8"/>
      <c r="BI2810" s="8"/>
      <c r="BJ2810" s="8"/>
      <c r="BK2810" s="8"/>
      <c r="BL2810" s="8"/>
      <c r="BM2810" s="8"/>
      <c r="BN2810" s="8"/>
      <c r="BO2810" s="8"/>
      <c r="BP2810" s="8"/>
      <c r="BQ2810" s="8"/>
      <c r="BR2810" s="8"/>
      <c r="BS2810" s="8"/>
      <c r="BT2810" s="8"/>
      <c r="BU2810" s="8"/>
      <c r="BV2810" s="8"/>
      <c r="BW2810" s="8"/>
      <c r="BX2810" s="8"/>
      <c r="BY2810" s="8"/>
      <c r="BZ2810" s="8"/>
      <c r="CA2810" s="8"/>
      <c r="CB2810" s="8"/>
      <c r="CC2810" s="8"/>
      <c r="CD2810" s="8"/>
      <c r="CE2810" s="8"/>
      <c r="CF2810" s="8"/>
      <c r="CG2810" s="8"/>
      <c r="CH2810" s="8"/>
      <c r="CI2810" s="8"/>
      <c r="CJ2810" s="8"/>
      <c r="CK2810" s="8"/>
      <c r="CL2810" s="8"/>
      <c r="CM2810" s="8"/>
      <c r="CN2810" s="8"/>
      <c r="CO2810" s="8"/>
      <c r="CP2810" s="8"/>
    </row>
    <row r="2811" spans="1:94" x14ac:dyDescent="0.2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  <c r="AD2811" s="8"/>
      <c r="AE2811" s="8"/>
      <c r="AF2811" s="8"/>
      <c r="AG2811" s="8"/>
      <c r="AH2811" s="8"/>
      <c r="AI2811" s="8"/>
      <c r="AJ2811" s="8"/>
      <c r="AK2811" s="8"/>
      <c r="AL2811" s="8"/>
      <c r="AM2811" s="8"/>
      <c r="AN2811" s="8"/>
      <c r="AO2811" s="8"/>
      <c r="AP2811" s="8"/>
      <c r="AQ2811" s="8"/>
      <c r="AR2811" s="8"/>
      <c r="AS2811" s="8"/>
      <c r="AT2811" s="8"/>
      <c r="AU2811" s="8"/>
      <c r="AV2811" s="8"/>
      <c r="AW2811" s="8"/>
      <c r="AX2811" s="8"/>
      <c r="AY2811" s="8"/>
      <c r="AZ2811" s="8"/>
      <c r="BA2811" s="8"/>
      <c r="BB2811" s="8"/>
      <c r="BC2811" s="8"/>
      <c r="BD2811" s="8"/>
      <c r="BE2811" s="8"/>
      <c r="BF2811" s="8"/>
      <c r="BG2811" s="8"/>
      <c r="BH2811" s="8"/>
      <c r="BI2811" s="8"/>
      <c r="BJ2811" s="8"/>
      <c r="BK2811" s="8"/>
      <c r="BL2811" s="8"/>
      <c r="BM2811" s="8"/>
      <c r="BN2811" s="8"/>
      <c r="BO2811" s="8"/>
      <c r="BP2811" s="8"/>
      <c r="BQ2811" s="8"/>
      <c r="BR2811" s="8"/>
      <c r="BS2811" s="8"/>
      <c r="BT2811" s="8"/>
      <c r="BU2811" s="8"/>
      <c r="BV2811" s="8"/>
      <c r="BW2811" s="8"/>
      <c r="BX2811" s="8"/>
      <c r="BY2811" s="8"/>
      <c r="BZ2811" s="8"/>
      <c r="CA2811" s="8"/>
      <c r="CB2811" s="8"/>
      <c r="CC2811" s="8"/>
      <c r="CD2811" s="8"/>
      <c r="CE2811" s="8"/>
      <c r="CF2811" s="8"/>
      <c r="CG2811" s="8"/>
      <c r="CH2811" s="8"/>
      <c r="CI2811" s="8"/>
      <c r="CJ2811" s="8"/>
      <c r="CK2811" s="8"/>
      <c r="CL2811" s="8"/>
      <c r="CM2811" s="8"/>
      <c r="CN2811" s="8"/>
      <c r="CO2811" s="8"/>
      <c r="CP2811" s="8"/>
    </row>
    <row r="2812" spans="1:94" x14ac:dyDescent="0.2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  <c r="AD2812" s="8"/>
      <c r="AE2812" s="8"/>
      <c r="AF2812" s="8"/>
      <c r="AG2812" s="8"/>
      <c r="AH2812" s="8"/>
      <c r="AI2812" s="8"/>
      <c r="AJ2812" s="8"/>
      <c r="AK2812" s="8"/>
      <c r="AL2812" s="8"/>
      <c r="AM2812" s="8"/>
      <c r="AN2812" s="8"/>
      <c r="AO2812" s="8"/>
      <c r="AP2812" s="8"/>
      <c r="AQ2812" s="8"/>
      <c r="AR2812" s="8"/>
      <c r="AS2812" s="8"/>
      <c r="AT2812" s="8"/>
      <c r="AU2812" s="8"/>
      <c r="AV2812" s="8"/>
      <c r="AW2812" s="8"/>
      <c r="AX2812" s="8"/>
      <c r="AY2812" s="8"/>
      <c r="AZ2812" s="8"/>
      <c r="BA2812" s="8"/>
      <c r="BB2812" s="8"/>
      <c r="BC2812" s="8"/>
      <c r="BD2812" s="8"/>
      <c r="BE2812" s="8"/>
      <c r="BF2812" s="8"/>
      <c r="BG2812" s="8"/>
      <c r="BH2812" s="8"/>
      <c r="BI2812" s="8"/>
      <c r="BJ2812" s="8"/>
      <c r="BK2812" s="8"/>
      <c r="BL2812" s="8"/>
      <c r="BM2812" s="8"/>
      <c r="BN2812" s="8"/>
      <c r="BO2812" s="8"/>
      <c r="BP2812" s="8"/>
      <c r="BQ2812" s="8"/>
      <c r="BR2812" s="8"/>
      <c r="BS2812" s="8"/>
      <c r="BT2812" s="8"/>
      <c r="BU2812" s="8"/>
      <c r="BV2812" s="8"/>
      <c r="BW2812" s="8"/>
      <c r="BX2812" s="8"/>
      <c r="BY2812" s="8"/>
      <c r="BZ2812" s="8"/>
      <c r="CA2812" s="8"/>
      <c r="CB2812" s="8"/>
      <c r="CC2812" s="8"/>
      <c r="CD2812" s="8"/>
      <c r="CE2812" s="8"/>
      <c r="CF2812" s="8"/>
      <c r="CG2812" s="8"/>
      <c r="CH2812" s="8"/>
      <c r="CI2812" s="8"/>
      <c r="CJ2812" s="8"/>
      <c r="CK2812" s="8"/>
      <c r="CL2812" s="8"/>
      <c r="CM2812" s="8"/>
      <c r="CN2812" s="8"/>
      <c r="CO2812" s="8"/>
      <c r="CP2812" s="8"/>
    </row>
    <row r="2813" spans="1:94" x14ac:dyDescent="0.2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  <c r="AA2813" s="8"/>
      <c r="AB2813" s="8"/>
      <c r="AC2813" s="8"/>
      <c r="AD2813" s="8"/>
      <c r="AE2813" s="8"/>
      <c r="AF2813" s="8"/>
      <c r="AG2813" s="8"/>
      <c r="AH2813" s="8"/>
      <c r="AI2813" s="8"/>
      <c r="AJ2813" s="8"/>
      <c r="AK2813" s="8"/>
      <c r="AL2813" s="8"/>
      <c r="AM2813" s="8"/>
      <c r="AN2813" s="8"/>
      <c r="AO2813" s="8"/>
      <c r="AP2813" s="8"/>
      <c r="AQ2813" s="8"/>
      <c r="AR2813" s="8"/>
      <c r="AS2813" s="8"/>
      <c r="AT2813" s="8"/>
      <c r="AU2813" s="8"/>
      <c r="AV2813" s="8"/>
      <c r="AW2813" s="8"/>
      <c r="AX2813" s="8"/>
      <c r="AY2813" s="8"/>
      <c r="AZ2813" s="8"/>
      <c r="BA2813" s="8"/>
      <c r="BB2813" s="8"/>
      <c r="BC2813" s="8"/>
      <c r="BD2813" s="8"/>
      <c r="BE2813" s="8"/>
      <c r="BF2813" s="8"/>
      <c r="BG2813" s="8"/>
      <c r="BH2813" s="8"/>
      <c r="BI2813" s="8"/>
      <c r="BJ2813" s="8"/>
      <c r="BK2813" s="8"/>
      <c r="BL2813" s="8"/>
      <c r="BM2813" s="8"/>
      <c r="BN2813" s="8"/>
      <c r="BO2813" s="8"/>
      <c r="BP2813" s="8"/>
      <c r="BQ2813" s="8"/>
      <c r="BR2813" s="8"/>
      <c r="BS2813" s="8"/>
      <c r="BT2813" s="8"/>
      <c r="BU2813" s="8"/>
      <c r="BV2813" s="8"/>
      <c r="BW2813" s="8"/>
      <c r="BX2813" s="8"/>
      <c r="BY2813" s="8"/>
      <c r="BZ2813" s="8"/>
      <c r="CA2813" s="8"/>
      <c r="CB2813" s="8"/>
      <c r="CC2813" s="8"/>
      <c r="CD2813" s="8"/>
      <c r="CE2813" s="8"/>
      <c r="CF2813" s="8"/>
      <c r="CG2813" s="8"/>
      <c r="CH2813" s="8"/>
      <c r="CI2813" s="8"/>
      <c r="CJ2813" s="8"/>
      <c r="CK2813" s="8"/>
      <c r="CL2813" s="8"/>
      <c r="CM2813" s="8"/>
      <c r="CN2813" s="8"/>
      <c r="CO2813" s="8"/>
      <c r="CP2813" s="8"/>
    </row>
    <row r="2814" spans="1:94" x14ac:dyDescent="0.2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  <c r="AA2814" s="8"/>
      <c r="AB2814" s="8"/>
      <c r="AC2814" s="8"/>
      <c r="AD2814" s="8"/>
      <c r="AE2814" s="8"/>
      <c r="AF2814" s="8"/>
      <c r="AG2814" s="8"/>
      <c r="AH2814" s="8"/>
      <c r="AI2814" s="8"/>
      <c r="AJ2814" s="8"/>
      <c r="AK2814" s="8"/>
      <c r="AL2814" s="8"/>
      <c r="AM2814" s="8"/>
      <c r="AN2814" s="8"/>
      <c r="AO2814" s="8"/>
      <c r="AP2814" s="8"/>
      <c r="AQ2814" s="8"/>
      <c r="AR2814" s="8"/>
      <c r="AS2814" s="8"/>
      <c r="AT2814" s="8"/>
      <c r="AU2814" s="8"/>
      <c r="AV2814" s="8"/>
      <c r="AW2814" s="8"/>
      <c r="AX2814" s="8"/>
      <c r="AY2814" s="8"/>
      <c r="AZ2814" s="8"/>
      <c r="BA2814" s="8"/>
      <c r="BB2814" s="8"/>
      <c r="BC2814" s="8"/>
      <c r="BD2814" s="8"/>
      <c r="BE2814" s="8"/>
      <c r="BF2814" s="8"/>
      <c r="BG2814" s="8"/>
      <c r="BH2814" s="8"/>
      <c r="BI2814" s="8"/>
      <c r="BJ2814" s="8"/>
      <c r="BK2814" s="8"/>
      <c r="BL2814" s="8"/>
      <c r="BM2814" s="8"/>
      <c r="BN2814" s="8"/>
      <c r="BO2814" s="8"/>
      <c r="BP2814" s="8"/>
      <c r="BQ2814" s="8"/>
      <c r="BR2814" s="8"/>
      <c r="BS2814" s="8"/>
      <c r="BT2814" s="8"/>
      <c r="BU2814" s="8"/>
      <c r="BV2814" s="8"/>
      <c r="BW2814" s="8"/>
      <c r="BX2814" s="8"/>
      <c r="BY2814" s="8"/>
      <c r="BZ2814" s="8"/>
      <c r="CA2814" s="8"/>
      <c r="CB2814" s="8"/>
      <c r="CC2814" s="8"/>
      <c r="CD2814" s="8"/>
      <c r="CE2814" s="8"/>
      <c r="CF2814" s="8"/>
      <c r="CG2814" s="8"/>
      <c r="CH2814" s="8"/>
      <c r="CI2814" s="8"/>
      <c r="CJ2814" s="8"/>
      <c r="CK2814" s="8"/>
      <c r="CL2814" s="8"/>
      <c r="CM2814" s="8"/>
      <c r="CN2814" s="8"/>
      <c r="CO2814" s="8"/>
      <c r="CP2814" s="8"/>
    </row>
    <row r="2815" spans="1:94" x14ac:dyDescent="0.2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  <c r="AA2815" s="8"/>
      <c r="AB2815" s="8"/>
      <c r="AC2815" s="8"/>
      <c r="AD2815" s="8"/>
      <c r="AE2815" s="8"/>
      <c r="AF2815" s="8"/>
      <c r="AG2815" s="8"/>
      <c r="AH2815" s="8"/>
      <c r="AI2815" s="8"/>
      <c r="AJ2815" s="8"/>
      <c r="AK2815" s="8"/>
      <c r="AL2815" s="8"/>
      <c r="AM2815" s="8"/>
      <c r="AN2815" s="8"/>
      <c r="AO2815" s="8"/>
      <c r="AP2815" s="8"/>
      <c r="AQ2815" s="8"/>
      <c r="AR2815" s="8"/>
      <c r="AS2815" s="8"/>
      <c r="AT2815" s="8"/>
      <c r="AU2815" s="8"/>
      <c r="AV2815" s="8"/>
      <c r="AW2815" s="8"/>
      <c r="AX2815" s="8"/>
      <c r="AY2815" s="8"/>
      <c r="AZ2815" s="8"/>
      <c r="BA2815" s="8"/>
      <c r="BB2815" s="8"/>
      <c r="BC2815" s="8"/>
      <c r="BD2815" s="8"/>
      <c r="BE2815" s="8"/>
      <c r="BF2815" s="8"/>
      <c r="BG2815" s="8"/>
      <c r="BH2815" s="8"/>
      <c r="BI2815" s="8"/>
      <c r="BJ2815" s="8"/>
      <c r="BK2815" s="8"/>
      <c r="BL2815" s="8"/>
      <c r="BM2815" s="8"/>
      <c r="BN2815" s="8"/>
      <c r="BO2815" s="8"/>
      <c r="BP2815" s="8"/>
      <c r="BQ2815" s="8"/>
      <c r="BR2815" s="8"/>
      <c r="BS2815" s="8"/>
      <c r="BT2815" s="8"/>
      <c r="BU2815" s="8"/>
      <c r="BV2815" s="8"/>
      <c r="BW2815" s="8"/>
      <c r="BX2815" s="8"/>
      <c r="BY2815" s="8"/>
      <c r="BZ2815" s="8"/>
      <c r="CA2815" s="8"/>
      <c r="CB2815" s="8"/>
      <c r="CC2815" s="8"/>
      <c r="CD2815" s="8"/>
      <c r="CE2815" s="8"/>
      <c r="CF2815" s="8"/>
      <c r="CG2815" s="8"/>
      <c r="CH2815" s="8"/>
      <c r="CI2815" s="8"/>
      <c r="CJ2815" s="8"/>
      <c r="CK2815" s="8"/>
      <c r="CL2815" s="8"/>
      <c r="CM2815" s="8"/>
      <c r="CN2815" s="8"/>
      <c r="CO2815" s="8"/>
      <c r="CP2815" s="8"/>
    </row>
    <row r="2816" spans="1:94" x14ac:dyDescent="0.2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  <c r="AD2816" s="8"/>
      <c r="AE2816" s="8"/>
      <c r="AF2816" s="8"/>
      <c r="AG2816" s="8"/>
      <c r="AH2816" s="8"/>
      <c r="AI2816" s="8"/>
      <c r="AJ2816" s="8"/>
      <c r="AK2816" s="8"/>
      <c r="AL2816" s="8"/>
      <c r="AM2816" s="8"/>
      <c r="AN2816" s="8"/>
      <c r="AO2816" s="8"/>
      <c r="AP2816" s="8"/>
      <c r="AQ2816" s="8"/>
      <c r="AR2816" s="8"/>
      <c r="AS2816" s="8"/>
      <c r="AT2816" s="8"/>
      <c r="AU2816" s="8"/>
      <c r="AV2816" s="8"/>
      <c r="AW2816" s="8"/>
      <c r="AX2816" s="8"/>
      <c r="AY2816" s="8"/>
      <c r="AZ2816" s="8"/>
      <c r="BA2816" s="8"/>
      <c r="BB2816" s="8"/>
      <c r="BC2816" s="8"/>
      <c r="BD2816" s="8"/>
      <c r="BE2816" s="8"/>
      <c r="BF2816" s="8"/>
      <c r="BG2816" s="8"/>
      <c r="BH2816" s="8"/>
      <c r="BI2816" s="8"/>
      <c r="BJ2816" s="8"/>
      <c r="BK2816" s="8"/>
      <c r="BL2816" s="8"/>
      <c r="BM2816" s="8"/>
      <c r="BN2816" s="8"/>
      <c r="BO2816" s="8"/>
      <c r="BP2816" s="8"/>
      <c r="BQ2816" s="8"/>
      <c r="BR2816" s="8"/>
      <c r="BS2816" s="8"/>
      <c r="BT2816" s="8"/>
      <c r="BU2816" s="8"/>
      <c r="BV2816" s="8"/>
      <c r="BW2816" s="8"/>
      <c r="BX2816" s="8"/>
      <c r="BY2816" s="8"/>
      <c r="BZ2816" s="8"/>
      <c r="CA2816" s="8"/>
      <c r="CB2816" s="8"/>
      <c r="CC2816" s="8"/>
      <c r="CD2816" s="8"/>
      <c r="CE2816" s="8"/>
      <c r="CF2816" s="8"/>
      <c r="CG2816" s="8"/>
      <c r="CH2816" s="8"/>
      <c r="CI2816" s="8"/>
      <c r="CJ2816" s="8"/>
      <c r="CK2816" s="8"/>
      <c r="CL2816" s="8"/>
      <c r="CM2816" s="8"/>
      <c r="CN2816" s="8"/>
      <c r="CO2816" s="8"/>
      <c r="CP2816" s="8"/>
    </row>
    <row r="2817" spans="1:94" x14ac:dyDescent="0.2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  <c r="AD2817" s="8"/>
      <c r="AE2817" s="8"/>
      <c r="AF2817" s="8"/>
      <c r="AG2817" s="8"/>
      <c r="AH2817" s="8"/>
      <c r="AI2817" s="8"/>
      <c r="AJ2817" s="8"/>
      <c r="AK2817" s="8"/>
      <c r="AL2817" s="8"/>
      <c r="AM2817" s="8"/>
      <c r="AN2817" s="8"/>
      <c r="AO2817" s="8"/>
      <c r="AP2817" s="8"/>
      <c r="AQ2817" s="8"/>
      <c r="AR2817" s="8"/>
      <c r="AS2817" s="8"/>
      <c r="AT2817" s="8"/>
      <c r="AU2817" s="8"/>
      <c r="AV2817" s="8"/>
      <c r="AW2817" s="8"/>
      <c r="AX2817" s="8"/>
      <c r="AY2817" s="8"/>
      <c r="AZ2817" s="8"/>
      <c r="BA2817" s="8"/>
      <c r="BB2817" s="8"/>
      <c r="BC2817" s="8"/>
      <c r="BD2817" s="8"/>
      <c r="BE2817" s="8"/>
      <c r="BF2817" s="8"/>
      <c r="BG2817" s="8"/>
      <c r="BH2817" s="8"/>
      <c r="BI2817" s="8"/>
      <c r="BJ2817" s="8"/>
      <c r="BK2817" s="8"/>
      <c r="BL2817" s="8"/>
      <c r="BM2817" s="8"/>
      <c r="BN2817" s="8"/>
      <c r="BO2817" s="8"/>
      <c r="BP2817" s="8"/>
      <c r="BQ2817" s="8"/>
      <c r="BR2817" s="8"/>
      <c r="BS2817" s="8"/>
      <c r="BT2817" s="8"/>
      <c r="BU2817" s="8"/>
      <c r="BV2817" s="8"/>
      <c r="BW2817" s="8"/>
      <c r="BX2817" s="8"/>
      <c r="BY2817" s="8"/>
      <c r="BZ2817" s="8"/>
      <c r="CA2817" s="8"/>
      <c r="CB2817" s="8"/>
      <c r="CC2817" s="8"/>
      <c r="CD2817" s="8"/>
      <c r="CE2817" s="8"/>
      <c r="CF2817" s="8"/>
      <c r="CG2817" s="8"/>
      <c r="CH2817" s="8"/>
      <c r="CI2817" s="8"/>
      <c r="CJ2817" s="8"/>
      <c r="CK2817" s="8"/>
      <c r="CL2817" s="8"/>
      <c r="CM2817" s="8"/>
      <c r="CN2817" s="8"/>
      <c r="CO2817" s="8"/>
      <c r="CP2817" s="8"/>
    </row>
    <row r="2818" spans="1:94" x14ac:dyDescent="0.2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  <c r="AA2818" s="8"/>
      <c r="AB2818" s="8"/>
      <c r="AC2818" s="8"/>
      <c r="AD2818" s="8"/>
      <c r="AE2818" s="8"/>
      <c r="AF2818" s="8"/>
      <c r="AG2818" s="8"/>
      <c r="AH2818" s="8"/>
      <c r="AI2818" s="8"/>
      <c r="AJ2818" s="8"/>
      <c r="AK2818" s="8"/>
      <c r="AL2818" s="8"/>
      <c r="AM2818" s="8"/>
      <c r="AN2818" s="8"/>
      <c r="AO2818" s="8"/>
      <c r="AP2818" s="8"/>
      <c r="AQ2818" s="8"/>
      <c r="AR2818" s="8"/>
      <c r="AS2818" s="8"/>
      <c r="AT2818" s="8"/>
      <c r="AU2818" s="8"/>
      <c r="AV2818" s="8"/>
      <c r="AW2818" s="8"/>
      <c r="AX2818" s="8"/>
      <c r="AY2818" s="8"/>
      <c r="AZ2818" s="8"/>
      <c r="BA2818" s="8"/>
      <c r="BB2818" s="8"/>
      <c r="BC2818" s="8"/>
      <c r="BD2818" s="8"/>
      <c r="BE2818" s="8"/>
      <c r="BF2818" s="8"/>
      <c r="BG2818" s="8"/>
      <c r="BH2818" s="8"/>
      <c r="BI2818" s="8"/>
      <c r="BJ2818" s="8"/>
      <c r="BK2818" s="8"/>
      <c r="BL2818" s="8"/>
      <c r="BM2818" s="8"/>
      <c r="BN2818" s="8"/>
      <c r="BO2818" s="8"/>
      <c r="BP2818" s="8"/>
      <c r="BQ2818" s="8"/>
      <c r="BR2818" s="8"/>
      <c r="BS2818" s="8"/>
      <c r="BT2818" s="8"/>
      <c r="BU2818" s="8"/>
      <c r="BV2818" s="8"/>
      <c r="BW2818" s="8"/>
      <c r="BX2818" s="8"/>
      <c r="BY2818" s="8"/>
      <c r="BZ2818" s="8"/>
      <c r="CA2818" s="8"/>
      <c r="CB2818" s="8"/>
      <c r="CC2818" s="8"/>
      <c r="CD2818" s="8"/>
      <c r="CE2818" s="8"/>
      <c r="CF2818" s="8"/>
      <c r="CG2818" s="8"/>
      <c r="CH2818" s="8"/>
      <c r="CI2818" s="8"/>
      <c r="CJ2818" s="8"/>
      <c r="CK2818" s="8"/>
      <c r="CL2818" s="8"/>
      <c r="CM2818" s="8"/>
      <c r="CN2818" s="8"/>
      <c r="CO2818" s="8"/>
      <c r="CP2818" s="8"/>
    </row>
    <row r="2819" spans="1:94" x14ac:dyDescent="0.2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  <c r="AA2819" s="8"/>
      <c r="AB2819" s="8"/>
      <c r="AC2819" s="8"/>
      <c r="AD2819" s="8"/>
      <c r="AE2819" s="8"/>
      <c r="AF2819" s="8"/>
      <c r="AG2819" s="8"/>
      <c r="AH2819" s="8"/>
      <c r="AI2819" s="8"/>
      <c r="AJ2819" s="8"/>
      <c r="AK2819" s="8"/>
      <c r="AL2819" s="8"/>
      <c r="AM2819" s="8"/>
      <c r="AN2819" s="8"/>
      <c r="AO2819" s="8"/>
      <c r="AP2819" s="8"/>
      <c r="AQ2819" s="8"/>
      <c r="AR2819" s="8"/>
      <c r="AS2819" s="8"/>
      <c r="AT2819" s="8"/>
      <c r="AU2819" s="8"/>
      <c r="AV2819" s="8"/>
      <c r="AW2819" s="8"/>
      <c r="AX2819" s="8"/>
      <c r="AY2819" s="8"/>
      <c r="AZ2819" s="8"/>
      <c r="BA2819" s="8"/>
      <c r="BB2819" s="8"/>
      <c r="BC2819" s="8"/>
      <c r="BD2819" s="8"/>
      <c r="BE2819" s="8"/>
      <c r="BF2819" s="8"/>
      <c r="BG2819" s="8"/>
      <c r="BH2819" s="8"/>
      <c r="BI2819" s="8"/>
      <c r="BJ2819" s="8"/>
      <c r="BK2819" s="8"/>
      <c r="BL2819" s="8"/>
      <c r="BM2819" s="8"/>
      <c r="BN2819" s="8"/>
      <c r="BO2819" s="8"/>
      <c r="BP2819" s="8"/>
      <c r="BQ2819" s="8"/>
      <c r="BR2819" s="8"/>
      <c r="BS2819" s="8"/>
      <c r="BT2819" s="8"/>
      <c r="BU2819" s="8"/>
      <c r="BV2819" s="8"/>
      <c r="BW2819" s="8"/>
      <c r="BX2819" s="8"/>
      <c r="BY2819" s="8"/>
      <c r="BZ2819" s="8"/>
      <c r="CA2819" s="8"/>
      <c r="CB2819" s="8"/>
      <c r="CC2819" s="8"/>
      <c r="CD2819" s="8"/>
      <c r="CE2819" s="8"/>
      <c r="CF2819" s="8"/>
      <c r="CG2819" s="8"/>
      <c r="CH2819" s="8"/>
      <c r="CI2819" s="8"/>
      <c r="CJ2819" s="8"/>
      <c r="CK2819" s="8"/>
      <c r="CL2819" s="8"/>
      <c r="CM2819" s="8"/>
      <c r="CN2819" s="8"/>
      <c r="CO2819" s="8"/>
      <c r="CP2819" s="8"/>
    </row>
    <row r="2820" spans="1:94" x14ac:dyDescent="0.2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  <c r="AA2820" s="8"/>
      <c r="AB2820" s="8"/>
      <c r="AC2820" s="8"/>
      <c r="AD2820" s="8"/>
      <c r="AE2820" s="8"/>
      <c r="AF2820" s="8"/>
      <c r="AG2820" s="8"/>
      <c r="AH2820" s="8"/>
      <c r="AI2820" s="8"/>
      <c r="AJ2820" s="8"/>
      <c r="AK2820" s="8"/>
      <c r="AL2820" s="8"/>
      <c r="AM2820" s="8"/>
      <c r="AN2820" s="8"/>
      <c r="AO2820" s="8"/>
      <c r="AP2820" s="8"/>
      <c r="AQ2820" s="8"/>
      <c r="AR2820" s="8"/>
      <c r="AS2820" s="8"/>
      <c r="AT2820" s="8"/>
      <c r="AU2820" s="8"/>
      <c r="AV2820" s="8"/>
      <c r="AW2820" s="8"/>
      <c r="AX2820" s="8"/>
      <c r="AY2820" s="8"/>
      <c r="AZ2820" s="8"/>
      <c r="BA2820" s="8"/>
      <c r="BB2820" s="8"/>
      <c r="BC2820" s="8"/>
      <c r="BD2820" s="8"/>
      <c r="BE2820" s="8"/>
      <c r="BF2820" s="8"/>
      <c r="BG2820" s="8"/>
      <c r="BH2820" s="8"/>
      <c r="BI2820" s="8"/>
      <c r="BJ2820" s="8"/>
      <c r="BK2820" s="8"/>
      <c r="BL2820" s="8"/>
      <c r="BM2820" s="8"/>
      <c r="BN2820" s="8"/>
      <c r="BO2820" s="8"/>
      <c r="BP2820" s="8"/>
      <c r="BQ2820" s="8"/>
      <c r="BR2820" s="8"/>
      <c r="BS2820" s="8"/>
      <c r="BT2820" s="8"/>
      <c r="BU2820" s="8"/>
      <c r="BV2820" s="8"/>
      <c r="BW2820" s="8"/>
      <c r="BX2820" s="8"/>
      <c r="BY2820" s="8"/>
      <c r="BZ2820" s="8"/>
      <c r="CA2820" s="8"/>
      <c r="CB2820" s="8"/>
      <c r="CC2820" s="8"/>
      <c r="CD2820" s="8"/>
      <c r="CE2820" s="8"/>
      <c r="CF2820" s="8"/>
      <c r="CG2820" s="8"/>
      <c r="CH2820" s="8"/>
      <c r="CI2820" s="8"/>
      <c r="CJ2820" s="8"/>
      <c r="CK2820" s="8"/>
      <c r="CL2820" s="8"/>
      <c r="CM2820" s="8"/>
      <c r="CN2820" s="8"/>
      <c r="CO2820" s="8"/>
      <c r="CP2820" s="8"/>
    </row>
    <row r="2821" spans="1:94" x14ac:dyDescent="0.2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  <c r="AA2821" s="8"/>
      <c r="AB2821" s="8"/>
      <c r="AC2821" s="8"/>
      <c r="AD2821" s="8"/>
      <c r="AE2821" s="8"/>
      <c r="AF2821" s="8"/>
      <c r="AG2821" s="8"/>
      <c r="AH2821" s="8"/>
      <c r="AI2821" s="8"/>
      <c r="AJ2821" s="8"/>
      <c r="AK2821" s="8"/>
      <c r="AL2821" s="8"/>
      <c r="AM2821" s="8"/>
      <c r="AN2821" s="8"/>
      <c r="AO2821" s="8"/>
      <c r="AP2821" s="8"/>
      <c r="AQ2821" s="8"/>
      <c r="AR2821" s="8"/>
      <c r="AS2821" s="8"/>
      <c r="AT2821" s="8"/>
      <c r="AU2821" s="8"/>
      <c r="AV2821" s="8"/>
      <c r="AW2821" s="8"/>
      <c r="AX2821" s="8"/>
      <c r="AY2821" s="8"/>
      <c r="AZ2821" s="8"/>
      <c r="BA2821" s="8"/>
      <c r="BB2821" s="8"/>
      <c r="BC2821" s="8"/>
      <c r="BD2821" s="8"/>
      <c r="BE2821" s="8"/>
      <c r="BF2821" s="8"/>
      <c r="BG2821" s="8"/>
      <c r="BH2821" s="8"/>
      <c r="BI2821" s="8"/>
      <c r="BJ2821" s="8"/>
      <c r="BK2821" s="8"/>
      <c r="BL2821" s="8"/>
      <c r="BM2821" s="8"/>
      <c r="BN2821" s="8"/>
      <c r="BO2821" s="8"/>
      <c r="BP2821" s="8"/>
      <c r="BQ2821" s="8"/>
      <c r="BR2821" s="8"/>
      <c r="BS2821" s="8"/>
      <c r="BT2821" s="8"/>
      <c r="BU2821" s="8"/>
      <c r="BV2821" s="8"/>
      <c r="BW2821" s="8"/>
      <c r="BX2821" s="8"/>
      <c r="BY2821" s="8"/>
      <c r="BZ2821" s="8"/>
      <c r="CA2821" s="8"/>
      <c r="CB2821" s="8"/>
      <c r="CC2821" s="8"/>
      <c r="CD2821" s="8"/>
      <c r="CE2821" s="8"/>
      <c r="CF2821" s="8"/>
      <c r="CG2821" s="8"/>
      <c r="CH2821" s="8"/>
      <c r="CI2821" s="8"/>
      <c r="CJ2821" s="8"/>
      <c r="CK2821" s="8"/>
      <c r="CL2821" s="8"/>
      <c r="CM2821" s="8"/>
      <c r="CN2821" s="8"/>
      <c r="CO2821" s="8"/>
      <c r="CP2821" s="8"/>
    </row>
    <row r="2822" spans="1:94" x14ac:dyDescent="0.2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  <c r="AA2822" s="8"/>
      <c r="AB2822" s="8"/>
      <c r="AC2822" s="8"/>
      <c r="AD2822" s="8"/>
      <c r="AE2822" s="8"/>
      <c r="AF2822" s="8"/>
      <c r="AG2822" s="8"/>
      <c r="AH2822" s="8"/>
      <c r="AI2822" s="8"/>
      <c r="AJ2822" s="8"/>
      <c r="AK2822" s="8"/>
      <c r="AL2822" s="8"/>
      <c r="AM2822" s="8"/>
      <c r="AN2822" s="8"/>
      <c r="AO2822" s="8"/>
      <c r="AP2822" s="8"/>
      <c r="AQ2822" s="8"/>
      <c r="AR2822" s="8"/>
      <c r="AS2822" s="8"/>
      <c r="AT2822" s="8"/>
      <c r="AU2822" s="8"/>
      <c r="AV2822" s="8"/>
      <c r="AW2822" s="8"/>
      <c r="AX2822" s="8"/>
      <c r="AY2822" s="8"/>
      <c r="AZ2822" s="8"/>
      <c r="BA2822" s="8"/>
      <c r="BB2822" s="8"/>
      <c r="BC2822" s="8"/>
      <c r="BD2822" s="8"/>
      <c r="BE2822" s="8"/>
      <c r="BF2822" s="8"/>
      <c r="BG2822" s="8"/>
      <c r="BH2822" s="8"/>
      <c r="BI2822" s="8"/>
      <c r="BJ2822" s="8"/>
      <c r="BK2822" s="8"/>
      <c r="BL2822" s="8"/>
      <c r="BM2822" s="8"/>
      <c r="BN2822" s="8"/>
      <c r="BO2822" s="8"/>
      <c r="BP2822" s="8"/>
      <c r="BQ2822" s="8"/>
      <c r="BR2822" s="8"/>
      <c r="BS2822" s="8"/>
      <c r="BT2822" s="8"/>
      <c r="BU2822" s="8"/>
      <c r="BV2822" s="8"/>
      <c r="BW2822" s="8"/>
      <c r="BX2822" s="8"/>
      <c r="BY2822" s="8"/>
      <c r="BZ2822" s="8"/>
      <c r="CA2822" s="8"/>
      <c r="CB2822" s="8"/>
      <c r="CC2822" s="8"/>
      <c r="CD2822" s="8"/>
      <c r="CE2822" s="8"/>
      <c r="CF2822" s="8"/>
      <c r="CG2822" s="8"/>
      <c r="CH2822" s="8"/>
      <c r="CI2822" s="8"/>
      <c r="CJ2822" s="8"/>
      <c r="CK2822" s="8"/>
      <c r="CL2822" s="8"/>
      <c r="CM2822" s="8"/>
      <c r="CN2822" s="8"/>
      <c r="CO2822" s="8"/>
      <c r="CP2822" s="8"/>
    </row>
    <row r="2823" spans="1:94" x14ac:dyDescent="0.2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  <c r="AA2823" s="8"/>
      <c r="AB2823" s="8"/>
      <c r="AC2823" s="8"/>
      <c r="AD2823" s="8"/>
      <c r="AE2823" s="8"/>
      <c r="AF2823" s="8"/>
      <c r="AG2823" s="8"/>
      <c r="AH2823" s="8"/>
      <c r="AI2823" s="8"/>
      <c r="AJ2823" s="8"/>
      <c r="AK2823" s="8"/>
      <c r="AL2823" s="8"/>
      <c r="AM2823" s="8"/>
      <c r="AN2823" s="8"/>
      <c r="AO2823" s="8"/>
      <c r="AP2823" s="8"/>
      <c r="AQ2823" s="8"/>
      <c r="AR2823" s="8"/>
      <c r="AS2823" s="8"/>
      <c r="AT2823" s="8"/>
      <c r="AU2823" s="8"/>
      <c r="AV2823" s="8"/>
      <c r="AW2823" s="8"/>
      <c r="AX2823" s="8"/>
      <c r="AY2823" s="8"/>
      <c r="AZ2823" s="8"/>
      <c r="BA2823" s="8"/>
      <c r="BB2823" s="8"/>
      <c r="BC2823" s="8"/>
      <c r="BD2823" s="8"/>
      <c r="BE2823" s="8"/>
      <c r="BF2823" s="8"/>
      <c r="BG2823" s="8"/>
      <c r="BH2823" s="8"/>
      <c r="BI2823" s="8"/>
      <c r="BJ2823" s="8"/>
      <c r="BK2823" s="8"/>
      <c r="BL2823" s="8"/>
      <c r="BM2823" s="8"/>
      <c r="BN2823" s="8"/>
      <c r="BO2823" s="8"/>
      <c r="BP2823" s="8"/>
      <c r="BQ2823" s="8"/>
      <c r="BR2823" s="8"/>
      <c r="BS2823" s="8"/>
      <c r="BT2823" s="8"/>
      <c r="BU2823" s="8"/>
      <c r="BV2823" s="8"/>
      <c r="BW2823" s="8"/>
      <c r="BX2823" s="8"/>
      <c r="BY2823" s="8"/>
      <c r="BZ2823" s="8"/>
      <c r="CA2823" s="8"/>
      <c r="CB2823" s="8"/>
      <c r="CC2823" s="8"/>
      <c r="CD2823" s="8"/>
      <c r="CE2823" s="8"/>
      <c r="CF2823" s="8"/>
      <c r="CG2823" s="8"/>
      <c r="CH2823" s="8"/>
      <c r="CI2823" s="8"/>
      <c r="CJ2823" s="8"/>
      <c r="CK2823" s="8"/>
      <c r="CL2823" s="8"/>
      <c r="CM2823" s="8"/>
      <c r="CN2823" s="8"/>
      <c r="CO2823" s="8"/>
      <c r="CP2823" s="8"/>
    </row>
    <row r="2824" spans="1:94" x14ac:dyDescent="0.2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  <c r="AA2824" s="8"/>
      <c r="AB2824" s="8"/>
      <c r="AC2824" s="8"/>
      <c r="AD2824" s="8"/>
      <c r="AE2824" s="8"/>
      <c r="AF2824" s="8"/>
      <c r="AG2824" s="8"/>
      <c r="AH2824" s="8"/>
      <c r="AI2824" s="8"/>
      <c r="AJ2824" s="8"/>
      <c r="AK2824" s="8"/>
      <c r="AL2824" s="8"/>
      <c r="AM2824" s="8"/>
      <c r="AN2824" s="8"/>
      <c r="AO2824" s="8"/>
      <c r="AP2824" s="8"/>
      <c r="AQ2824" s="8"/>
      <c r="AR2824" s="8"/>
      <c r="AS2824" s="8"/>
      <c r="AT2824" s="8"/>
      <c r="AU2824" s="8"/>
      <c r="AV2824" s="8"/>
      <c r="AW2824" s="8"/>
      <c r="AX2824" s="8"/>
      <c r="AY2824" s="8"/>
      <c r="AZ2824" s="8"/>
      <c r="BA2824" s="8"/>
      <c r="BB2824" s="8"/>
      <c r="BC2824" s="8"/>
      <c r="BD2824" s="8"/>
      <c r="BE2824" s="8"/>
      <c r="BF2824" s="8"/>
      <c r="BG2824" s="8"/>
      <c r="BH2824" s="8"/>
      <c r="BI2824" s="8"/>
      <c r="BJ2824" s="8"/>
      <c r="BK2824" s="8"/>
      <c r="BL2824" s="8"/>
      <c r="BM2824" s="8"/>
      <c r="BN2824" s="8"/>
      <c r="BO2824" s="8"/>
      <c r="BP2824" s="8"/>
      <c r="BQ2824" s="8"/>
      <c r="BR2824" s="8"/>
      <c r="BS2824" s="8"/>
      <c r="BT2824" s="8"/>
      <c r="BU2824" s="8"/>
      <c r="BV2824" s="8"/>
      <c r="BW2824" s="8"/>
      <c r="BX2824" s="8"/>
      <c r="BY2824" s="8"/>
      <c r="BZ2824" s="8"/>
      <c r="CA2824" s="8"/>
      <c r="CB2824" s="8"/>
      <c r="CC2824" s="8"/>
      <c r="CD2824" s="8"/>
      <c r="CE2824" s="8"/>
      <c r="CF2824" s="8"/>
      <c r="CG2824" s="8"/>
      <c r="CH2824" s="8"/>
      <c r="CI2824" s="8"/>
      <c r="CJ2824" s="8"/>
      <c r="CK2824" s="8"/>
      <c r="CL2824" s="8"/>
      <c r="CM2824" s="8"/>
      <c r="CN2824" s="8"/>
      <c r="CO2824" s="8"/>
      <c r="CP2824" s="8"/>
    </row>
    <row r="2825" spans="1:94" x14ac:dyDescent="0.2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  <c r="AA2825" s="8"/>
      <c r="AB2825" s="8"/>
      <c r="AC2825" s="8"/>
      <c r="AD2825" s="8"/>
      <c r="AE2825" s="8"/>
      <c r="AF2825" s="8"/>
      <c r="AG2825" s="8"/>
      <c r="AH2825" s="8"/>
      <c r="AI2825" s="8"/>
      <c r="AJ2825" s="8"/>
      <c r="AK2825" s="8"/>
      <c r="AL2825" s="8"/>
      <c r="AM2825" s="8"/>
      <c r="AN2825" s="8"/>
      <c r="AO2825" s="8"/>
      <c r="AP2825" s="8"/>
      <c r="AQ2825" s="8"/>
      <c r="AR2825" s="8"/>
      <c r="AS2825" s="8"/>
      <c r="AT2825" s="8"/>
      <c r="AU2825" s="8"/>
      <c r="AV2825" s="8"/>
      <c r="AW2825" s="8"/>
      <c r="AX2825" s="8"/>
      <c r="AY2825" s="8"/>
      <c r="AZ2825" s="8"/>
      <c r="BA2825" s="8"/>
      <c r="BB2825" s="8"/>
      <c r="BC2825" s="8"/>
      <c r="BD2825" s="8"/>
      <c r="BE2825" s="8"/>
      <c r="BF2825" s="8"/>
      <c r="BG2825" s="8"/>
      <c r="BH2825" s="8"/>
      <c r="BI2825" s="8"/>
      <c r="BJ2825" s="8"/>
      <c r="BK2825" s="8"/>
      <c r="BL2825" s="8"/>
      <c r="BM2825" s="8"/>
      <c r="BN2825" s="8"/>
      <c r="BO2825" s="8"/>
      <c r="BP2825" s="8"/>
      <c r="BQ2825" s="8"/>
      <c r="BR2825" s="8"/>
      <c r="BS2825" s="8"/>
      <c r="BT2825" s="8"/>
      <c r="BU2825" s="8"/>
      <c r="BV2825" s="8"/>
      <c r="BW2825" s="8"/>
      <c r="BX2825" s="8"/>
      <c r="BY2825" s="8"/>
      <c r="BZ2825" s="8"/>
      <c r="CA2825" s="8"/>
      <c r="CB2825" s="8"/>
      <c r="CC2825" s="8"/>
      <c r="CD2825" s="8"/>
      <c r="CE2825" s="8"/>
      <c r="CF2825" s="8"/>
      <c r="CG2825" s="8"/>
      <c r="CH2825" s="8"/>
      <c r="CI2825" s="8"/>
      <c r="CJ2825" s="8"/>
      <c r="CK2825" s="8"/>
      <c r="CL2825" s="8"/>
      <c r="CM2825" s="8"/>
      <c r="CN2825" s="8"/>
      <c r="CO2825" s="8"/>
      <c r="CP2825" s="8"/>
    </row>
    <row r="2826" spans="1:94" x14ac:dyDescent="0.2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  <c r="AA2826" s="8"/>
      <c r="AB2826" s="8"/>
      <c r="AC2826" s="8"/>
      <c r="AD2826" s="8"/>
      <c r="AE2826" s="8"/>
      <c r="AF2826" s="8"/>
      <c r="AG2826" s="8"/>
      <c r="AH2826" s="8"/>
      <c r="AI2826" s="8"/>
      <c r="AJ2826" s="8"/>
      <c r="AK2826" s="8"/>
      <c r="AL2826" s="8"/>
      <c r="AM2826" s="8"/>
      <c r="AN2826" s="8"/>
      <c r="AO2826" s="8"/>
      <c r="AP2826" s="8"/>
      <c r="AQ2826" s="8"/>
      <c r="AR2826" s="8"/>
      <c r="AS2826" s="8"/>
      <c r="AT2826" s="8"/>
      <c r="AU2826" s="8"/>
      <c r="AV2826" s="8"/>
      <c r="AW2826" s="8"/>
      <c r="AX2826" s="8"/>
      <c r="AY2826" s="8"/>
      <c r="AZ2826" s="8"/>
      <c r="BA2826" s="8"/>
      <c r="BB2826" s="8"/>
      <c r="BC2826" s="8"/>
      <c r="BD2826" s="8"/>
      <c r="BE2826" s="8"/>
      <c r="BF2826" s="8"/>
      <c r="BG2826" s="8"/>
      <c r="BH2826" s="8"/>
      <c r="BI2826" s="8"/>
      <c r="BJ2826" s="8"/>
      <c r="BK2826" s="8"/>
      <c r="BL2826" s="8"/>
      <c r="BM2826" s="8"/>
      <c r="BN2826" s="8"/>
      <c r="BO2826" s="8"/>
      <c r="BP2826" s="8"/>
      <c r="BQ2826" s="8"/>
      <c r="BR2826" s="8"/>
      <c r="BS2826" s="8"/>
      <c r="BT2826" s="8"/>
      <c r="BU2826" s="8"/>
      <c r="BV2826" s="8"/>
      <c r="BW2826" s="8"/>
      <c r="BX2826" s="8"/>
      <c r="BY2826" s="8"/>
      <c r="BZ2826" s="8"/>
      <c r="CA2826" s="8"/>
      <c r="CB2826" s="8"/>
      <c r="CC2826" s="8"/>
      <c r="CD2826" s="8"/>
      <c r="CE2826" s="8"/>
      <c r="CF2826" s="8"/>
      <c r="CG2826" s="8"/>
      <c r="CH2826" s="8"/>
      <c r="CI2826" s="8"/>
      <c r="CJ2826" s="8"/>
      <c r="CK2826" s="8"/>
      <c r="CL2826" s="8"/>
      <c r="CM2826" s="8"/>
      <c r="CN2826" s="8"/>
      <c r="CO2826" s="8"/>
      <c r="CP2826" s="8"/>
    </row>
    <row r="2827" spans="1:94" x14ac:dyDescent="0.2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  <c r="AA2827" s="8"/>
      <c r="AB2827" s="8"/>
      <c r="AC2827" s="8"/>
      <c r="AD2827" s="8"/>
      <c r="AE2827" s="8"/>
      <c r="AF2827" s="8"/>
      <c r="AG2827" s="8"/>
      <c r="AH2827" s="8"/>
      <c r="AI2827" s="8"/>
      <c r="AJ2827" s="8"/>
      <c r="AK2827" s="8"/>
      <c r="AL2827" s="8"/>
      <c r="AM2827" s="8"/>
      <c r="AN2827" s="8"/>
      <c r="AO2827" s="8"/>
      <c r="AP2827" s="8"/>
      <c r="AQ2827" s="8"/>
      <c r="AR2827" s="8"/>
      <c r="AS2827" s="8"/>
      <c r="AT2827" s="8"/>
      <c r="AU2827" s="8"/>
      <c r="AV2827" s="8"/>
      <c r="AW2827" s="8"/>
      <c r="AX2827" s="8"/>
      <c r="AY2827" s="8"/>
      <c r="AZ2827" s="8"/>
      <c r="BA2827" s="8"/>
      <c r="BB2827" s="8"/>
      <c r="BC2827" s="8"/>
      <c r="BD2827" s="8"/>
      <c r="BE2827" s="8"/>
      <c r="BF2827" s="8"/>
      <c r="BG2827" s="8"/>
      <c r="BH2827" s="8"/>
      <c r="BI2827" s="8"/>
      <c r="BJ2827" s="8"/>
      <c r="BK2827" s="8"/>
      <c r="BL2827" s="8"/>
      <c r="BM2827" s="8"/>
      <c r="BN2827" s="8"/>
      <c r="BO2827" s="8"/>
      <c r="BP2827" s="8"/>
      <c r="BQ2827" s="8"/>
      <c r="BR2827" s="8"/>
      <c r="BS2827" s="8"/>
      <c r="BT2827" s="8"/>
      <c r="BU2827" s="8"/>
      <c r="BV2827" s="8"/>
      <c r="BW2827" s="8"/>
      <c r="BX2827" s="8"/>
      <c r="BY2827" s="8"/>
      <c r="BZ2827" s="8"/>
      <c r="CA2827" s="8"/>
      <c r="CB2827" s="8"/>
      <c r="CC2827" s="8"/>
      <c r="CD2827" s="8"/>
      <c r="CE2827" s="8"/>
      <c r="CF2827" s="8"/>
      <c r="CG2827" s="8"/>
      <c r="CH2827" s="8"/>
      <c r="CI2827" s="8"/>
      <c r="CJ2827" s="8"/>
      <c r="CK2827" s="8"/>
      <c r="CL2827" s="8"/>
      <c r="CM2827" s="8"/>
      <c r="CN2827" s="8"/>
      <c r="CO2827" s="8"/>
      <c r="CP2827" s="8"/>
    </row>
    <row r="2828" spans="1:94" x14ac:dyDescent="0.2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  <c r="AA2828" s="8"/>
      <c r="AB2828" s="8"/>
      <c r="AC2828" s="8"/>
      <c r="AD2828" s="8"/>
      <c r="AE2828" s="8"/>
      <c r="AF2828" s="8"/>
      <c r="AG2828" s="8"/>
      <c r="AH2828" s="8"/>
      <c r="AI2828" s="8"/>
      <c r="AJ2828" s="8"/>
      <c r="AK2828" s="8"/>
      <c r="AL2828" s="8"/>
      <c r="AM2828" s="8"/>
      <c r="AN2828" s="8"/>
      <c r="AO2828" s="8"/>
      <c r="AP2828" s="8"/>
      <c r="AQ2828" s="8"/>
      <c r="AR2828" s="8"/>
      <c r="AS2828" s="8"/>
      <c r="AT2828" s="8"/>
      <c r="AU2828" s="8"/>
      <c r="AV2828" s="8"/>
      <c r="AW2828" s="8"/>
      <c r="AX2828" s="8"/>
      <c r="AY2828" s="8"/>
      <c r="AZ2828" s="8"/>
      <c r="BA2828" s="8"/>
      <c r="BB2828" s="8"/>
      <c r="BC2828" s="8"/>
      <c r="BD2828" s="8"/>
      <c r="BE2828" s="8"/>
      <c r="BF2828" s="8"/>
      <c r="BG2828" s="8"/>
      <c r="BH2828" s="8"/>
      <c r="BI2828" s="8"/>
      <c r="BJ2828" s="8"/>
      <c r="BK2828" s="8"/>
      <c r="BL2828" s="8"/>
      <c r="BM2828" s="8"/>
      <c r="BN2828" s="8"/>
      <c r="BO2828" s="8"/>
      <c r="BP2828" s="8"/>
      <c r="BQ2828" s="8"/>
      <c r="BR2828" s="8"/>
      <c r="BS2828" s="8"/>
      <c r="BT2828" s="8"/>
      <c r="BU2828" s="8"/>
      <c r="BV2828" s="8"/>
      <c r="BW2828" s="8"/>
      <c r="BX2828" s="8"/>
      <c r="BY2828" s="8"/>
      <c r="BZ2828" s="8"/>
      <c r="CA2828" s="8"/>
      <c r="CB2828" s="8"/>
      <c r="CC2828" s="8"/>
      <c r="CD2828" s="8"/>
      <c r="CE2828" s="8"/>
      <c r="CF2828" s="8"/>
      <c r="CG2828" s="8"/>
      <c r="CH2828" s="8"/>
      <c r="CI2828" s="8"/>
      <c r="CJ2828" s="8"/>
      <c r="CK2828" s="8"/>
      <c r="CL2828" s="8"/>
      <c r="CM2828" s="8"/>
      <c r="CN2828" s="8"/>
      <c r="CO2828" s="8"/>
      <c r="CP2828" s="8"/>
    </row>
    <row r="2829" spans="1:94" x14ac:dyDescent="0.2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  <c r="AA2829" s="8"/>
      <c r="AB2829" s="8"/>
      <c r="AC2829" s="8"/>
      <c r="AD2829" s="8"/>
      <c r="AE2829" s="8"/>
      <c r="AF2829" s="8"/>
      <c r="AG2829" s="8"/>
      <c r="AH2829" s="8"/>
      <c r="AI2829" s="8"/>
      <c r="AJ2829" s="8"/>
      <c r="AK2829" s="8"/>
      <c r="AL2829" s="8"/>
      <c r="AM2829" s="8"/>
      <c r="AN2829" s="8"/>
      <c r="AO2829" s="8"/>
      <c r="AP2829" s="8"/>
      <c r="AQ2829" s="8"/>
      <c r="AR2829" s="8"/>
      <c r="AS2829" s="8"/>
      <c r="AT2829" s="8"/>
      <c r="AU2829" s="8"/>
      <c r="AV2829" s="8"/>
      <c r="AW2829" s="8"/>
      <c r="AX2829" s="8"/>
      <c r="AY2829" s="8"/>
      <c r="AZ2829" s="8"/>
      <c r="BA2829" s="8"/>
      <c r="BB2829" s="8"/>
      <c r="BC2829" s="8"/>
      <c r="BD2829" s="8"/>
      <c r="BE2829" s="8"/>
      <c r="BF2829" s="8"/>
      <c r="BG2829" s="8"/>
      <c r="BH2829" s="8"/>
      <c r="BI2829" s="8"/>
      <c r="BJ2829" s="8"/>
      <c r="BK2829" s="8"/>
      <c r="BL2829" s="8"/>
      <c r="BM2829" s="8"/>
      <c r="BN2829" s="8"/>
      <c r="BO2829" s="8"/>
      <c r="BP2829" s="8"/>
      <c r="BQ2829" s="8"/>
      <c r="BR2829" s="8"/>
      <c r="BS2829" s="8"/>
      <c r="BT2829" s="8"/>
      <c r="BU2829" s="8"/>
      <c r="BV2829" s="8"/>
      <c r="BW2829" s="8"/>
      <c r="BX2829" s="8"/>
      <c r="BY2829" s="8"/>
      <c r="BZ2829" s="8"/>
      <c r="CA2829" s="8"/>
      <c r="CB2829" s="8"/>
      <c r="CC2829" s="8"/>
      <c r="CD2829" s="8"/>
      <c r="CE2829" s="8"/>
      <c r="CF2829" s="8"/>
      <c r="CG2829" s="8"/>
      <c r="CH2829" s="8"/>
      <c r="CI2829" s="8"/>
      <c r="CJ2829" s="8"/>
      <c r="CK2829" s="8"/>
      <c r="CL2829" s="8"/>
      <c r="CM2829" s="8"/>
      <c r="CN2829" s="8"/>
      <c r="CO2829" s="8"/>
      <c r="CP2829" s="8"/>
    </row>
    <row r="2830" spans="1:94" x14ac:dyDescent="0.2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  <c r="AD2830" s="8"/>
      <c r="AE2830" s="8"/>
      <c r="AF2830" s="8"/>
      <c r="AG2830" s="8"/>
      <c r="AH2830" s="8"/>
      <c r="AI2830" s="8"/>
      <c r="AJ2830" s="8"/>
      <c r="AK2830" s="8"/>
      <c r="AL2830" s="8"/>
      <c r="AM2830" s="8"/>
      <c r="AN2830" s="8"/>
      <c r="AO2830" s="8"/>
      <c r="AP2830" s="8"/>
      <c r="AQ2830" s="8"/>
      <c r="AR2830" s="8"/>
      <c r="AS2830" s="8"/>
      <c r="AT2830" s="8"/>
      <c r="AU2830" s="8"/>
      <c r="AV2830" s="8"/>
      <c r="AW2830" s="8"/>
      <c r="AX2830" s="8"/>
      <c r="AY2830" s="8"/>
      <c r="AZ2830" s="8"/>
      <c r="BA2830" s="8"/>
      <c r="BB2830" s="8"/>
      <c r="BC2830" s="8"/>
      <c r="BD2830" s="8"/>
      <c r="BE2830" s="8"/>
      <c r="BF2830" s="8"/>
      <c r="BG2830" s="8"/>
      <c r="BH2830" s="8"/>
      <c r="BI2830" s="8"/>
      <c r="BJ2830" s="8"/>
      <c r="BK2830" s="8"/>
      <c r="BL2830" s="8"/>
      <c r="BM2830" s="8"/>
      <c r="BN2830" s="8"/>
      <c r="BO2830" s="8"/>
      <c r="BP2830" s="8"/>
      <c r="BQ2830" s="8"/>
      <c r="BR2830" s="8"/>
      <c r="BS2830" s="8"/>
      <c r="BT2830" s="8"/>
      <c r="BU2830" s="8"/>
      <c r="BV2830" s="8"/>
      <c r="BW2830" s="8"/>
      <c r="BX2830" s="8"/>
      <c r="BY2830" s="8"/>
      <c r="BZ2830" s="8"/>
      <c r="CA2830" s="8"/>
      <c r="CB2830" s="8"/>
      <c r="CC2830" s="8"/>
      <c r="CD2830" s="8"/>
      <c r="CE2830" s="8"/>
      <c r="CF2830" s="8"/>
      <c r="CG2830" s="8"/>
      <c r="CH2830" s="8"/>
      <c r="CI2830" s="8"/>
      <c r="CJ2830" s="8"/>
      <c r="CK2830" s="8"/>
      <c r="CL2830" s="8"/>
      <c r="CM2830" s="8"/>
      <c r="CN2830" s="8"/>
      <c r="CO2830" s="8"/>
      <c r="CP2830" s="8"/>
    </row>
    <row r="2831" spans="1:94" x14ac:dyDescent="0.2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  <c r="AA2831" s="8"/>
      <c r="AB2831" s="8"/>
      <c r="AC2831" s="8"/>
      <c r="AD2831" s="8"/>
      <c r="AE2831" s="8"/>
      <c r="AF2831" s="8"/>
      <c r="AG2831" s="8"/>
      <c r="AH2831" s="8"/>
      <c r="AI2831" s="8"/>
      <c r="AJ2831" s="8"/>
      <c r="AK2831" s="8"/>
      <c r="AL2831" s="8"/>
      <c r="AM2831" s="8"/>
      <c r="AN2831" s="8"/>
      <c r="AO2831" s="8"/>
      <c r="AP2831" s="8"/>
      <c r="AQ2831" s="8"/>
      <c r="AR2831" s="8"/>
      <c r="AS2831" s="8"/>
      <c r="AT2831" s="8"/>
      <c r="AU2831" s="8"/>
      <c r="AV2831" s="8"/>
      <c r="AW2831" s="8"/>
      <c r="AX2831" s="8"/>
      <c r="AY2831" s="8"/>
      <c r="AZ2831" s="8"/>
      <c r="BA2831" s="8"/>
      <c r="BB2831" s="8"/>
      <c r="BC2831" s="8"/>
      <c r="BD2831" s="8"/>
      <c r="BE2831" s="8"/>
      <c r="BF2831" s="8"/>
      <c r="BG2831" s="8"/>
      <c r="BH2831" s="8"/>
      <c r="BI2831" s="8"/>
      <c r="BJ2831" s="8"/>
      <c r="BK2831" s="8"/>
      <c r="BL2831" s="8"/>
      <c r="BM2831" s="8"/>
      <c r="BN2831" s="8"/>
      <c r="BO2831" s="8"/>
      <c r="BP2831" s="8"/>
      <c r="BQ2831" s="8"/>
      <c r="BR2831" s="8"/>
      <c r="BS2831" s="8"/>
      <c r="BT2831" s="8"/>
      <c r="BU2831" s="8"/>
      <c r="BV2831" s="8"/>
      <c r="BW2831" s="8"/>
      <c r="BX2831" s="8"/>
      <c r="BY2831" s="8"/>
      <c r="BZ2831" s="8"/>
      <c r="CA2831" s="8"/>
      <c r="CB2831" s="8"/>
      <c r="CC2831" s="8"/>
      <c r="CD2831" s="8"/>
      <c r="CE2831" s="8"/>
      <c r="CF2831" s="8"/>
      <c r="CG2831" s="8"/>
      <c r="CH2831" s="8"/>
      <c r="CI2831" s="8"/>
      <c r="CJ2831" s="8"/>
      <c r="CK2831" s="8"/>
      <c r="CL2831" s="8"/>
      <c r="CM2831" s="8"/>
      <c r="CN2831" s="8"/>
      <c r="CO2831" s="8"/>
      <c r="CP2831" s="8"/>
    </row>
    <row r="2832" spans="1:94" x14ac:dyDescent="0.2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  <c r="AA2832" s="8"/>
      <c r="AB2832" s="8"/>
      <c r="AC2832" s="8"/>
      <c r="AD2832" s="8"/>
      <c r="AE2832" s="8"/>
      <c r="AF2832" s="8"/>
      <c r="AG2832" s="8"/>
      <c r="AH2832" s="8"/>
      <c r="AI2832" s="8"/>
      <c r="AJ2832" s="8"/>
      <c r="AK2832" s="8"/>
      <c r="AL2832" s="8"/>
      <c r="AM2832" s="8"/>
      <c r="AN2832" s="8"/>
      <c r="AO2832" s="8"/>
      <c r="AP2832" s="8"/>
      <c r="AQ2832" s="8"/>
      <c r="AR2832" s="8"/>
      <c r="AS2832" s="8"/>
      <c r="AT2832" s="8"/>
      <c r="AU2832" s="8"/>
      <c r="AV2832" s="8"/>
      <c r="AW2832" s="8"/>
      <c r="AX2832" s="8"/>
      <c r="AY2832" s="8"/>
      <c r="AZ2832" s="8"/>
      <c r="BA2832" s="8"/>
      <c r="BB2832" s="8"/>
      <c r="BC2832" s="8"/>
      <c r="BD2832" s="8"/>
      <c r="BE2832" s="8"/>
      <c r="BF2832" s="8"/>
      <c r="BG2832" s="8"/>
      <c r="BH2832" s="8"/>
      <c r="BI2832" s="8"/>
      <c r="BJ2832" s="8"/>
      <c r="BK2832" s="8"/>
      <c r="BL2832" s="8"/>
      <c r="BM2832" s="8"/>
      <c r="BN2832" s="8"/>
      <c r="BO2832" s="8"/>
      <c r="BP2832" s="8"/>
      <c r="BQ2832" s="8"/>
      <c r="BR2832" s="8"/>
      <c r="BS2832" s="8"/>
      <c r="BT2832" s="8"/>
      <c r="BU2832" s="8"/>
      <c r="BV2832" s="8"/>
      <c r="BW2832" s="8"/>
      <c r="BX2832" s="8"/>
      <c r="BY2832" s="8"/>
      <c r="BZ2832" s="8"/>
      <c r="CA2832" s="8"/>
      <c r="CB2832" s="8"/>
      <c r="CC2832" s="8"/>
      <c r="CD2832" s="8"/>
      <c r="CE2832" s="8"/>
      <c r="CF2832" s="8"/>
      <c r="CG2832" s="8"/>
      <c r="CH2832" s="8"/>
      <c r="CI2832" s="8"/>
      <c r="CJ2832" s="8"/>
      <c r="CK2832" s="8"/>
      <c r="CL2832" s="8"/>
      <c r="CM2832" s="8"/>
      <c r="CN2832" s="8"/>
      <c r="CO2832" s="8"/>
      <c r="CP2832" s="8"/>
    </row>
    <row r="2833" spans="1:94" x14ac:dyDescent="0.2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  <c r="AD2833" s="8"/>
      <c r="AE2833" s="8"/>
      <c r="AF2833" s="8"/>
      <c r="AG2833" s="8"/>
      <c r="AH2833" s="8"/>
      <c r="AI2833" s="8"/>
      <c r="AJ2833" s="8"/>
      <c r="AK2833" s="8"/>
      <c r="AL2833" s="8"/>
      <c r="AM2833" s="8"/>
      <c r="AN2833" s="8"/>
      <c r="AO2833" s="8"/>
      <c r="AP2833" s="8"/>
      <c r="AQ2833" s="8"/>
      <c r="AR2833" s="8"/>
      <c r="AS2833" s="8"/>
      <c r="AT2833" s="8"/>
      <c r="AU2833" s="8"/>
      <c r="AV2833" s="8"/>
      <c r="AW2833" s="8"/>
      <c r="AX2833" s="8"/>
      <c r="AY2833" s="8"/>
      <c r="AZ2833" s="8"/>
      <c r="BA2833" s="8"/>
      <c r="BB2833" s="8"/>
      <c r="BC2833" s="8"/>
      <c r="BD2833" s="8"/>
      <c r="BE2833" s="8"/>
      <c r="BF2833" s="8"/>
      <c r="BG2833" s="8"/>
      <c r="BH2833" s="8"/>
      <c r="BI2833" s="8"/>
      <c r="BJ2833" s="8"/>
      <c r="BK2833" s="8"/>
      <c r="BL2833" s="8"/>
      <c r="BM2833" s="8"/>
      <c r="BN2833" s="8"/>
      <c r="BO2833" s="8"/>
      <c r="BP2833" s="8"/>
      <c r="BQ2833" s="8"/>
      <c r="BR2833" s="8"/>
      <c r="BS2833" s="8"/>
      <c r="BT2833" s="8"/>
      <c r="BU2833" s="8"/>
      <c r="BV2833" s="8"/>
      <c r="BW2833" s="8"/>
      <c r="BX2833" s="8"/>
      <c r="BY2833" s="8"/>
      <c r="BZ2833" s="8"/>
      <c r="CA2833" s="8"/>
      <c r="CB2833" s="8"/>
      <c r="CC2833" s="8"/>
      <c r="CD2833" s="8"/>
      <c r="CE2833" s="8"/>
      <c r="CF2833" s="8"/>
      <c r="CG2833" s="8"/>
      <c r="CH2833" s="8"/>
      <c r="CI2833" s="8"/>
      <c r="CJ2833" s="8"/>
      <c r="CK2833" s="8"/>
      <c r="CL2833" s="8"/>
      <c r="CM2833" s="8"/>
      <c r="CN2833" s="8"/>
      <c r="CO2833" s="8"/>
      <c r="CP2833" s="8"/>
    </row>
    <row r="2834" spans="1:94" x14ac:dyDescent="0.2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  <c r="AD2834" s="8"/>
      <c r="AE2834" s="8"/>
      <c r="AF2834" s="8"/>
      <c r="AG2834" s="8"/>
      <c r="AH2834" s="8"/>
      <c r="AI2834" s="8"/>
      <c r="AJ2834" s="8"/>
      <c r="AK2834" s="8"/>
      <c r="AL2834" s="8"/>
      <c r="AM2834" s="8"/>
      <c r="AN2834" s="8"/>
      <c r="AO2834" s="8"/>
      <c r="AP2834" s="8"/>
      <c r="AQ2834" s="8"/>
      <c r="AR2834" s="8"/>
      <c r="AS2834" s="8"/>
      <c r="AT2834" s="8"/>
      <c r="AU2834" s="8"/>
      <c r="AV2834" s="8"/>
      <c r="AW2834" s="8"/>
      <c r="AX2834" s="8"/>
      <c r="AY2834" s="8"/>
      <c r="AZ2834" s="8"/>
      <c r="BA2834" s="8"/>
      <c r="BB2834" s="8"/>
      <c r="BC2834" s="8"/>
      <c r="BD2834" s="8"/>
      <c r="BE2834" s="8"/>
      <c r="BF2834" s="8"/>
      <c r="BG2834" s="8"/>
      <c r="BH2834" s="8"/>
      <c r="BI2834" s="8"/>
      <c r="BJ2834" s="8"/>
      <c r="BK2834" s="8"/>
      <c r="BL2834" s="8"/>
      <c r="BM2834" s="8"/>
      <c r="BN2834" s="8"/>
      <c r="BO2834" s="8"/>
      <c r="BP2834" s="8"/>
      <c r="BQ2834" s="8"/>
      <c r="BR2834" s="8"/>
      <c r="BS2834" s="8"/>
      <c r="BT2834" s="8"/>
      <c r="BU2834" s="8"/>
      <c r="BV2834" s="8"/>
      <c r="BW2834" s="8"/>
      <c r="BX2834" s="8"/>
      <c r="BY2834" s="8"/>
      <c r="BZ2834" s="8"/>
      <c r="CA2834" s="8"/>
      <c r="CB2834" s="8"/>
      <c r="CC2834" s="8"/>
      <c r="CD2834" s="8"/>
      <c r="CE2834" s="8"/>
      <c r="CF2834" s="8"/>
      <c r="CG2834" s="8"/>
      <c r="CH2834" s="8"/>
      <c r="CI2834" s="8"/>
      <c r="CJ2834" s="8"/>
      <c r="CK2834" s="8"/>
      <c r="CL2834" s="8"/>
      <c r="CM2834" s="8"/>
      <c r="CN2834" s="8"/>
      <c r="CO2834" s="8"/>
      <c r="CP2834" s="8"/>
    </row>
    <row r="2835" spans="1:94" x14ac:dyDescent="0.2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  <c r="AD2835" s="8"/>
      <c r="AE2835" s="8"/>
      <c r="AF2835" s="8"/>
      <c r="AG2835" s="8"/>
      <c r="AH2835" s="8"/>
      <c r="AI2835" s="8"/>
      <c r="AJ2835" s="8"/>
      <c r="AK2835" s="8"/>
      <c r="AL2835" s="8"/>
      <c r="AM2835" s="8"/>
      <c r="AN2835" s="8"/>
      <c r="AO2835" s="8"/>
      <c r="AP2835" s="8"/>
      <c r="AQ2835" s="8"/>
      <c r="AR2835" s="8"/>
      <c r="AS2835" s="8"/>
      <c r="AT2835" s="8"/>
      <c r="AU2835" s="8"/>
      <c r="AV2835" s="8"/>
      <c r="AW2835" s="8"/>
      <c r="AX2835" s="8"/>
      <c r="AY2835" s="8"/>
      <c r="AZ2835" s="8"/>
      <c r="BA2835" s="8"/>
      <c r="BB2835" s="8"/>
      <c r="BC2835" s="8"/>
      <c r="BD2835" s="8"/>
      <c r="BE2835" s="8"/>
      <c r="BF2835" s="8"/>
      <c r="BG2835" s="8"/>
      <c r="BH2835" s="8"/>
      <c r="BI2835" s="8"/>
      <c r="BJ2835" s="8"/>
      <c r="BK2835" s="8"/>
      <c r="BL2835" s="8"/>
      <c r="BM2835" s="8"/>
      <c r="BN2835" s="8"/>
      <c r="BO2835" s="8"/>
      <c r="BP2835" s="8"/>
      <c r="BQ2835" s="8"/>
      <c r="BR2835" s="8"/>
      <c r="BS2835" s="8"/>
      <c r="BT2835" s="8"/>
      <c r="BU2835" s="8"/>
      <c r="BV2835" s="8"/>
      <c r="BW2835" s="8"/>
      <c r="BX2835" s="8"/>
      <c r="BY2835" s="8"/>
      <c r="BZ2835" s="8"/>
      <c r="CA2835" s="8"/>
      <c r="CB2835" s="8"/>
      <c r="CC2835" s="8"/>
      <c r="CD2835" s="8"/>
      <c r="CE2835" s="8"/>
      <c r="CF2835" s="8"/>
      <c r="CG2835" s="8"/>
      <c r="CH2835" s="8"/>
      <c r="CI2835" s="8"/>
      <c r="CJ2835" s="8"/>
      <c r="CK2835" s="8"/>
      <c r="CL2835" s="8"/>
      <c r="CM2835" s="8"/>
      <c r="CN2835" s="8"/>
      <c r="CO2835" s="8"/>
      <c r="CP2835" s="8"/>
    </row>
    <row r="2836" spans="1:94" x14ac:dyDescent="0.2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  <c r="AD2836" s="8"/>
      <c r="AE2836" s="8"/>
      <c r="AF2836" s="8"/>
      <c r="AG2836" s="8"/>
      <c r="AH2836" s="8"/>
      <c r="AI2836" s="8"/>
      <c r="AJ2836" s="8"/>
      <c r="AK2836" s="8"/>
      <c r="AL2836" s="8"/>
      <c r="AM2836" s="8"/>
      <c r="AN2836" s="8"/>
      <c r="AO2836" s="8"/>
      <c r="AP2836" s="8"/>
      <c r="AQ2836" s="8"/>
      <c r="AR2836" s="8"/>
      <c r="AS2836" s="8"/>
      <c r="AT2836" s="8"/>
      <c r="AU2836" s="8"/>
      <c r="AV2836" s="8"/>
      <c r="AW2836" s="8"/>
      <c r="AX2836" s="8"/>
      <c r="AY2836" s="8"/>
      <c r="AZ2836" s="8"/>
      <c r="BA2836" s="8"/>
      <c r="BB2836" s="8"/>
      <c r="BC2836" s="8"/>
      <c r="BD2836" s="8"/>
      <c r="BE2836" s="8"/>
      <c r="BF2836" s="8"/>
      <c r="BG2836" s="8"/>
      <c r="BH2836" s="8"/>
      <c r="BI2836" s="8"/>
      <c r="BJ2836" s="8"/>
      <c r="BK2836" s="8"/>
      <c r="BL2836" s="8"/>
      <c r="BM2836" s="8"/>
      <c r="BN2836" s="8"/>
      <c r="BO2836" s="8"/>
      <c r="BP2836" s="8"/>
      <c r="BQ2836" s="8"/>
      <c r="BR2836" s="8"/>
      <c r="BS2836" s="8"/>
      <c r="BT2836" s="8"/>
      <c r="BU2836" s="8"/>
      <c r="BV2836" s="8"/>
      <c r="BW2836" s="8"/>
      <c r="BX2836" s="8"/>
      <c r="BY2836" s="8"/>
      <c r="BZ2836" s="8"/>
      <c r="CA2836" s="8"/>
      <c r="CB2836" s="8"/>
      <c r="CC2836" s="8"/>
      <c r="CD2836" s="8"/>
      <c r="CE2836" s="8"/>
      <c r="CF2836" s="8"/>
      <c r="CG2836" s="8"/>
      <c r="CH2836" s="8"/>
      <c r="CI2836" s="8"/>
      <c r="CJ2836" s="8"/>
      <c r="CK2836" s="8"/>
      <c r="CL2836" s="8"/>
      <c r="CM2836" s="8"/>
      <c r="CN2836" s="8"/>
      <c r="CO2836" s="8"/>
      <c r="CP2836" s="8"/>
    </row>
    <row r="2837" spans="1:94" x14ac:dyDescent="0.2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  <c r="AD2837" s="8"/>
      <c r="AE2837" s="8"/>
      <c r="AF2837" s="8"/>
      <c r="AG2837" s="8"/>
      <c r="AH2837" s="8"/>
      <c r="AI2837" s="8"/>
      <c r="AJ2837" s="8"/>
      <c r="AK2837" s="8"/>
      <c r="AL2837" s="8"/>
      <c r="AM2837" s="8"/>
      <c r="AN2837" s="8"/>
      <c r="AO2837" s="8"/>
      <c r="AP2837" s="8"/>
      <c r="AQ2837" s="8"/>
      <c r="AR2837" s="8"/>
      <c r="AS2837" s="8"/>
      <c r="AT2837" s="8"/>
      <c r="AU2837" s="8"/>
      <c r="AV2837" s="8"/>
      <c r="AW2837" s="8"/>
      <c r="AX2837" s="8"/>
      <c r="AY2837" s="8"/>
      <c r="AZ2837" s="8"/>
      <c r="BA2837" s="8"/>
      <c r="BB2837" s="8"/>
      <c r="BC2837" s="8"/>
      <c r="BD2837" s="8"/>
      <c r="BE2837" s="8"/>
      <c r="BF2837" s="8"/>
      <c r="BG2837" s="8"/>
      <c r="BH2837" s="8"/>
      <c r="BI2837" s="8"/>
      <c r="BJ2837" s="8"/>
      <c r="BK2837" s="8"/>
      <c r="BL2837" s="8"/>
      <c r="BM2837" s="8"/>
      <c r="BN2837" s="8"/>
      <c r="BO2837" s="8"/>
      <c r="BP2837" s="8"/>
      <c r="BQ2837" s="8"/>
      <c r="BR2837" s="8"/>
      <c r="BS2837" s="8"/>
      <c r="BT2837" s="8"/>
      <c r="BU2837" s="8"/>
      <c r="BV2837" s="8"/>
      <c r="BW2837" s="8"/>
      <c r="BX2837" s="8"/>
      <c r="BY2837" s="8"/>
      <c r="BZ2837" s="8"/>
      <c r="CA2837" s="8"/>
      <c r="CB2837" s="8"/>
      <c r="CC2837" s="8"/>
      <c r="CD2837" s="8"/>
      <c r="CE2837" s="8"/>
      <c r="CF2837" s="8"/>
      <c r="CG2837" s="8"/>
      <c r="CH2837" s="8"/>
      <c r="CI2837" s="8"/>
      <c r="CJ2837" s="8"/>
      <c r="CK2837" s="8"/>
      <c r="CL2837" s="8"/>
      <c r="CM2837" s="8"/>
      <c r="CN2837" s="8"/>
      <c r="CO2837" s="8"/>
      <c r="CP2837" s="8"/>
    </row>
    <row r="2838" spans="1:94" x14ac:dyDescent="0.2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  <c r="AA2838" s="8"/>
      <c r="AB2838" s="8"/>
      <c r="AC2838" s="8"/>
      <c r="AD2838" s="8"/>
      <c r="AE2838" s="8"/>
      <c r="AF2838" s="8"/>
      <c r="AG2838" s="8"/>
      <c r="AH2838" s="8"/>
      <c r="AI2838" s="8"/>
      <c r="AJ2838" s="8"/>
      <c r="AK2838" s="8"/>
      <c r="AL2838" s="8"/>
      <c r="AM2838" s="8"/>
      <c r="AN2838" s="8"/>
      <c r="AO2838" s="8"/>
      <c r="AP2838" s="8"/>
      <c r="AQ2838" s="8"/>
      <c r="AR2838" s="8"/>
      <c r="AS2838" s="8"/>
      <c r="AT2838" s="8"/>
      <c r="AU2838" s="8"/>
      <c r="AV2838" s="8"/>
      <c r="AW2838" s="8"/>
      <c r="AX2838" s="8"/>
      <c r="AY2838" s="8"/>
      <c r="AZ2838" s="8"/>
      <c r="BA2838" s="8"/>
      <c r="BB2838" s="8"/>
      <c r="BC2838" s="8"/>
      <c r="BD2838" s="8"/>
      <c r="BE2838" s="8"/>
      <c r="BF2838" s="8"/>
      <c r="BG2838" s="8"/>
      <c r="BH2838" s="8"/>
      <c r="BI2838" s="8"/>
      <c r="BJ2838" s="8"/>
      <c r="BK2838" s="8"/>
      <c r="BL2838" s="8"/>
      <c r="BM2838" s="8"/>
      <c r="BN2838" s="8"/>
      <c r="BO2838" s="8"/>
      <c r="BP2838" s="8"/>
      <c r="BQ2838" s="8"/>
      <c r="BR2838" s="8"/>
      <c r="BS2838" s="8"/>
      <c r="BT2838" s="8"/>
      <c r="BU2838" s="8"/>
      <c r="BV2838" s="8"/>
      <c r="BW2838" s="8"/>
      <c r="BX2838" s="8"/>
      <c r="BY2838" s="8"/>
      <c r="BZ2838" s="8"/>
      <c r="CA2838" s="8"/>
      <c r="CB2838" s="8"/>
      <c r="CC2838" s="8"/>
      <c r="CD2838" s="8"/>
      <c r="CE2838" s="8"/>
      <c r="CF2838" s="8"/>
      <c r="CG2838" s="8"/>
      <c r="CH2838" s="8"/>
      <c r="CI2838" s="8"/>
      <c r="CJ2838" s="8"/>
      <c r="CK2838" s="8"/>
      <c r="CL2838" s="8"/>
      <c r="CM2838" s="8"/>
      <c r="CN2838" s="8"/>
      <c r="CO2838" s="8"/>
      <c r="CP2838" s="8"/>
    </row>
    <row r="2839" spans="1:94" x14ac:dyDescent="0.2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  <c r="AA2839" s="8"/>
      <c r="AB2839" s="8"/>
      <c r="AC2839" s="8"/>
      <c r="AD2839" s="8"/>
      <c r="AE2839" s="8"/>
      <c r="AF2839" s="8"/>
      <c r="AG2839" s="8"/>
      <c r="AH2839" s="8"/>
      <c r="AI2839" s="8"/>
      <c r="AJ2839" s="8"/>
      <c r="AK2839" s="8"/>
      <c r="AL2839" s="8"/>
      <c r="AM2839" s="8"/>
      <c r="AN2839" s="8"/>
      <c r="AO2839" s="8"/>
      <c r="AP2839" s="8"/>
      <c r="AQ2839" s="8"/>
      <c r="AR2839" s="8"/>
      <c r="AS2839" s="8"/>
      <c r="AT2839" s="8"/>
      <c r="AU2839" s="8"/>
      <c r="AV2839" s="8"/>
      <c r="AW2839" s="8"/>
      <c r="AX2839" s="8"/>
      <c r="AY2839" s="8"/>
      <c r="AZ2839" s="8"/>
      <c r="BA2839" s="8"/>
      <c r="BB2839" s="8"/>
      <c r="BC2839" s="8"/>
      <c r="BD2839" s="8"/>
      <c r="BE2839" s="8"/>
      <c r="BF2839" s="8"/>
      <c r="BG2839" s="8"/>
      <c r="BH2839" s="8"/>
      <c r="BI2839" s="8"/>
      <c r="BJ2839" s="8"/>
      <c r="BK2839" s="8"/>
      <c r="BL2839" s="8"/>
      <c r="BM2839" s="8"/>
      <c r="BN2839" s="8"/>
      <c r="BO2839" s="8"/>
      <c r="BP2839" s="8"/>
      <c r="BQ2839" s="8"/>
      <c r="BR2839" s="8"/>
      <c r="BS2839" s="8"/>
      <c r="BT2839" s="8"/>
      <c r="BU2839" s="8"/>
      <c r="BV2839" s="8"/>
      <c r="BW2839" s="8"/>
      <c r="BX2839" s="8"/>
      <c r="BY2839" s="8"/>
      <c r="BZ2839" s="8"/>
      <c r="CA2839" s="8"/>
      <c r="CB2839" s="8"/>
      <c r="CC2839" s="8"/>
      <c r="CD2839" s="8"/>
      <c r="CE2839" s="8"/>
      <c r="CF2839" s="8"/>
      <c r="CG2839" s="8"/>
      <c r="CH2839" s="8"/>
      <c r="CI2839" s="8"/>
      <c r="CJ2839" s="8"/>
      <c r="CK2839" s="8"/>
      <c r="CL2839" s="8"/>
      <c r="CM2839" s="8"/>
      <c r="CN2839" s="8"/>
      <c r="CO2839" s="8"/>
      <c r="CP2839" s="8"/>
    </row>
    <row r="2840" spans="1:94" x14ac:dyDescent="0.2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  <c r="AA2840" s="8"/>
      <c r="AB2840" s="8"/>
      <c r="AC2840" s="8"/>
      <c r="AD2840" s="8"/>
      <c r="AE2840" s="8"/>
      <c r="AF2840" s="8"/>
      <c r="AG2840" s="8"/>
      <c r="AH2840" s="8"/>
      <c r="AI2840" s="8"/>
      <c r="AJ2840" s="8"/>
      <c r="AK2840" s="8"/>
      <c r="AL2840" s="8"/>
      <c r="AM2840" s="8"/>
      <c r="AN2840" s="8"/>
      <c r="AO2840" s="8"/>
      <c r="AP2840" s="8"/>
      <c r="AQ2840" s="8"/>
      <c r="AR2840" s="8"/>
      <c r="AS2840" s="8"/>
      <c r="AT2840" s="8"/>
      <c r="AU2840" s="8"/>
      <c r="AV2840" s="8"/>
      <c r="AW2840" s="8"/>
      <c r="AX2840" s="8"/>
      <c r="AY2840" s="8"/>
      <c r="AZ2840" s="8"/>
      <c r="BA2840" s="8"/>
      <c r="BB2840" s="8"/>
      <c r="BC2840" s="8"/>
      <c r="BD2840" s="8"/>
      <c r="BE2840" s="8"/>
      <c r="BF2840" s="8"/>
      <c r="BG2840" s="8"/>
      <c r="BH2840" s="8"/>
      <c r="BI2840" s="8"/>
      <c r="BJ2840" s="8"/>
      <c r="BK2840" s="8"/>
      <c r="BL2840" s="8"/>
      <c r="BM2840" s="8"/>
      <c r="BN2840" s="8"/>
      <c r="BO2840" s="8"/>
      <c r="BP2840" s="8"/>
      <c r="BQ2840" s="8"/>
      <c r="BR2840" s="8"/>
      <c r="BS2840" s="8"/>
      <c r="BT2840" s="8"/>
      <c r="BU2840" s="8"/>
      <c r="BV2840" s="8"/>
      <c r="BW2840" s="8"/>
      <c r="BX2840" s="8"/>
      <c r="BY2840" s="8"/>
      <c r="BZ2840" s="8"/>
      <c r="CA2840" s="8"/>
      <c r="CB2840" s="8"/>
      <c r="CC2840" s="8"/>
      <c r="CD2840" s="8"/>
      <c r="CE2840" s="8"/>
      <c r="CF2840" s="8"/>
      <c r="CG2840" s="8"/>
      <c r="CH2840" s="8"/>
      <c r="CI2840" s="8"/>
      <c r="CJ2840" s="8"/>
      <c r="CK2840" s="8"/>
      <c r="CL2840" s="8"/>
      <c r="CM2840" s="8"/>
      <c r="CN2840" s="8"/>
      <c r="CO2840" s="8"/>
      <c r="CP2840" s="8"/>
    </row>
    <row r="2841" spans="1:94" x14ac:dyDescent="0.2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  <c r="AA2841" s="8"/>
      <c r="AB2841" s="8"/>
      <c r="AC2841" s="8"/>
      <c r="AD2841" s="8"/>
      <c r="AE2841" s="8"/>
      <c r="AF2841" s="8"/>
      <c r="AG2841" s="8"/>
      <c r="AH2841" s="8"/>
      <c r="AI2841" s="8"/>
      <c r="AJ2841" s="8"/>
      <c r="AK2841" s="8"/>
      <c r="AL2841" s="8"/>
      <c r="AM2841" s="8"/>
      <c r="AN2841" s="8"/>
      <c r="AO2841" s="8"/>
      <c r="AP2841" s="8"/>
      <c r="AQ2841" s="8"/>
      <c r="AR2841" s="8"/>
      <c r="AS2841" s="8"/>
      <c r="AT2841" s="8"/>
      <c r="AU2841" s="8"/>
      <c r="AV2841" s="8"/>
      <c r="AW2841" s="8"/>
      <c r="AX2841" s="8"/>
      <c r="AY2841" s="8"/>
      <c r="AZ2841" s="8"/>
      <c r="BA2841" s="8"/>
      <c r="BB2841" s="8"/>
      <c r="BC2841" s="8"/>
      <c r="BD2841" s="8"/>
      <c r="BE2841" s="8"/>
      <c r="BF2841" s="8"/>
      <c r="BG2841" s="8"/>
      <c r="BH2841" s="8"/>
      <c r="BI2841" s="8"/>
      <c r="BJ2841" s="8"/>
      <c r="BK2841" s="8"/>
      <c r="BL2841" s="8"/>
      <c r="BM2841" s="8"/>
      <c r="BN2841" s="8"/>
      <c r="BO2841" s="8"/>
      <c r="BP2841" s="8"/>
      <c r="BQ2841" s="8"/>
      <c r="BR2841" s="8"/>
      <c r="BS2841" s="8"/>
      <c r="BT2841" s="8"/>
      <c r="BU2841" s="8"/>
      <c r="BV2841" s="8"/>
      <c r="BW2841" s="8"/>
      <c r="BX2841" s="8"/>
      <c r="BY2841" s="8"/>
      <c r="BZ2841" s="8"/>
      <c r="CA2841" s="8"/>
      <c r="CB2841" s="8"/>
      <c r="CC2841" s="8"/>
      <c r="CD2841" s="8"/>
      <c r="CE2841" s="8"/>
      <c r="CF2841" s="8"/>
      <c r="CG2841" s="8"/>
      <c r="CH2841" s="8"/>
      <c r="CI2841" s="8"/>
      <c r="CJ2841" s="8"/>
      <c r="CK2841" s="8"/>
      <c r="CL2841" s="8"/>
      <c r="CM2841" s="8"/>
      <c r="CN2841" s="8"/>
      <c r="CO2841" s="8"/>
      <c r="CP2841" s="8"/>
    </row>
    <row r="2842" spans="1:94" x14ac:dyDescent="0.2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  <c r="AA2842" s="8"/>
      <c r="AB2842" s="8"/>
      <c r="AC2842" s="8"/>
      <c r="AD2842" s="8"/>
      <c r="AE2842" s="8"/>
      <c r="AF2842" s="8"/>
      <c r="AG2842" s="8"/>
      <c r="AH2842" s="8"/>
      <c r="AI2842" s="8"/>
      <c r="AJ2842" s="8"/>
      <c r="AK2842" s="8"/>
      <c r="AL2842" s="8"/>
      <c r="AM2842" s="8"/>
      <c r="AN2842" s="8"/>
      <c r="AO2842" s="8"/>
      <c r="AP2842" s="8"/>
      <c r="AQ2842" s="8"/>
      <c r="AR2842" s="8"/>
      <c r="AS2842" s="8"/>
      <c r="AT2842" s="8"/>
      <c r="AU2842" s="8"/>
      <c r="AV2842" s="8"/>
      <c r="AW2842" s="8"/>
      <c r="AX2842" s="8"/>
      <c r="AY2842" s="8"/>
      <c r="AZ2842" s="8"/>
      <c r="BA2842" s="8"/>
      <c r="BB2842" s="8"/>
      <c r="BC2842" s="8"/>
      <c r="BD2842" s="8"/>
      <c r="BE2842" s="8"/>
      <c r="BF2842" s="8"/>
      <c r="BG2842" s="8"/>
      <c r="BH2842" s="8"/>
      <c r="BI2842" s="8"/>
      <c r="BJ2842" s="8"/>
      <c r="BK2842" s="8"/>
      <c r="BL2842" s="8"/>
      <c r="BM2842" s="8"/>
      <c r="BN2842" s="8"/>
      <c r="BO2842" s="8"/>
      <c r="BP2842" s="8"/>
      <c r="BQ2842" s="8"/>
      <c r="BR2842" s="8"/>
      <c r="BS2842" s="8"/>
      <c r="BT2842" s="8"/>
      <c r="BU2842" s="8"/>
      <c r="BV2842" s="8"/>
      <c r="BW2842" s="8"/>
      <c r="BX2842" s="8"/>
      <c r="BY2842" s="8"/>
      <c r="BZ2842" s="8"/>
      <c r="CA2842" s="8"/>
      <c r="CB2842" s="8"/>
      <c r="CC2842" s="8"/>
      <c r="CD2842" s="8"/>
      <c r="CE2842" s="8"/>
      <c r="CF2842" s="8"/>
      <c r="CG2842" s="8"/>
      <c r="CH2842" s="8"/>
      <c r="CI2842" s="8"/>
      <c r="CJ2842" s="8"/>
      <c r="CK2842" s="8"/>
      <c r="CL2842" s="8"/>
      <c r="CM2842" s="8"/>
      <c r="CN2842" s="8"/>
      <c r="CO2842" s="8"/>
      <c r="CP2842" s="8"/>
    </row>
    <row r="2843" spans="1:94" x14ac:dyDescent="0.2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  <c r="AA2843" s="8"/>
      <c r="AB2843" s="8"/>
      <c r="AC2843" s="8"/>
      <c r="AD2843" s="8"/>
      <c r="AE2843" s="8"/>
      <c r="AF2843" s="8"/>
      <c r="AG2843" s="8"/>
      <c r="AH2843" s="8"/>
      <c r="AI2843" s="8"/>
      <c r="AJ2843" s="8"/>
      <c r="AK2843" s="8"/>
      <c r="AL2843" s="8"/>
      <c r="AM2843" s="8"/>
      <c r="AN2843" s="8"/>
      <c r="AO2843" s="8"/>
      <c r="AP2843" s="8"/>
      <c r="AQ2843" s="8"/>
      <c r="AR2843" s="8"/>
      <c r="AS2843" s="8"/>
      <c r="AT2843" s="8"/>
      <c r="AU2843" s="8"/>
      <c r="AV2843" s="8"/>
      <c r="AW2843" s="8"/>
      <c r="AX2843" s="8"/>
      <c r="AY2843" s="8"/>
      <c r="AZ2843" s="8"/>
      <c r="BA2843" s="8"/>
      <c r="BB2843" s="8"/>
      <c r="BC2843" s="8"/>
      <c r="BD2843" s="8"/>
      <c r="BE2843" s="8"/>
      <c r="BF2843" s="8"/>
      <c r="BG2843" s="8"/>
      <c r="BH2843" s="8"/>
      <c r="BI2843" s="8"/>
      <c r="BJ2843" s="8"/>
      <c r="BK2843" s="8"/>
      <c r="BL2843" s="8"/>
      <c r="BM2843" s="8"/>
      <c r="BN2843" s="8"/>
      <c r="BO2843" s="8"/>
      <c r="BP2843" s="8"/>
      <c r="BQ2843" s="8"/>
      <c r="BR2843" s="8"/>
      <c r="BS2843" s="8"/>
      <c r="BT2843" s="8"/>
      <c r="BU2843" s="8"/>
      <c r="BV2843" s="8"/>
      <c r="BW2843" s="8"/>
      <c r="BX2843" s="8"/>
      <c r="BY2843" s="8"/>
      <c r="BZ2843" s="8"/>
      <c r="CA2843" s="8"/>
      <c r="CB2843" s="8"/>
      <c r="CC2843" s="8"/>
      <c r="CD2843" s="8"/>
      <c r="CE2843" s="8"/>
      <c r="CF2843" s="8"/>
      <c r="CG2843" s="8"/>
      <c r="CH2843" s="8"/>
      <c r="CI2843" s="8"/>
      <c r="CJ2843" s="8"/>
      <c r="CK2843" s="8"/>
      <c r="CL2843" s="8"/>
      <c r="CM2843" s="8"/>
      <c r="CN2843" s="8"/>
      <c r="CO2843" s="8"/>
      <c r="CP2843" s="8"/>
    </row>
    <row r="2844" spans="1:94" x14ac:dyDescent="0.2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  <c r="AA2844" s="8"/>
      <c r="AB2844" s="8"/>
      <c r="AC2844" s="8"/>
      <c r="AD2844" s="8"/>
      <c r="AE2844" s="8"/>
      <c r="AF2844" s="8"/>
      <c r="AG2844" s="8"/>
      <c r="AH2844" s="8"/>
      <c r="AI2844" s="8"/>
      <c r="AJ2844" s="8"/>
      <c r="AK2844" s="8"/>
      <c r="AL2844" s="8"/>
      <c r="AM2844" s="8"/>
      <c r="AN2844" s="8"/>
      <c r="AO2844" s="8"/>
      <c r="AP2844" s="8"/>
      <c r="AQ2844" s="8"/>
      <c r="AR2844" s="8"/>
      <c r="AS2844" s="8"/>
      <c r="AT2844" s="8"/>
      <c r="AU2844" s="8"/>
      <c r="AV2844" s="8"/>
      <c r="AW2844" s="8"/>
      <c r="AX2844" s="8"/>
      <c r="AY2844" s="8"/>
      <c r="AZ2844" s="8"/>
      <c r="BA2844" s="8"/>
      <c r="BB2844" s="8"/>
      <c r="BC2844" s="8"/>
      <c r="BD2844" s="8"/>
      <c r="BE2844" s="8"/>
      <c r="BF2844" s="8"/>
      <c r="BG2844" s="8"/>
      <c r="BH2844" s="8"/>
      <c r="BI2844" s="8"/>
      <c r="BJ2844" s="8"/>
      <c r="BK2844" s="8"/>
      <c r="BL2844" s="8"/>
      <c r="BM2844" s="8"/>
      <c r="BN2844" s="8"/>
      <c r="BO2844" s="8"/>
      <c r="BP2844" s="8"/>
      <c r="BQ2844" s="8"/>
      <c r="BR2844" s="8"/>
      <c r="BS2844" s="8"/>
      <c r="BT2844" s="8"/>
      <c r="BU2844" s="8"/>
      <c r="BV2844" s="8"/>
      <c r="BW2844" s="8"/>
      <c r="BX2844" s="8"/>
      <c r="BY2844" s="8"/>
      <c r="BZ2844" s="8"/>
      <c r="CA2844" s="8"/>
      <c r="CB2844" s="8"/>
      <c r="CC2844" s="8"/>
      <c r="CD2844" s="8"/>
      <c r="CE2844" s="8"/>
      <c r="CF2844" s="8"/>
      <c r="CG2844" s="8"/>
      <c r="CH2844" s="8"/>
      <c r="CI2844" s="8"/>
      <c r="CJ2844" s="8"/>
      <c r="CK2844" s="8"/>
      <c r="CL2844" s="8"/>
      <c r="CM2844" s="8"/>
      <c r="CN2844" s="8"/>
      <c r="CO2844" s="8"/>
      <c r="CP2844" s="8"/>
    </row>
    <row r="2845" spans="1:94" x14ac:dyDescent="0.2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  <c r="AA2845" s="8"/>
      <c r="AB2845" s="8"/>
      <c r="AC2845" s="8"/>
      <c r="AD2845" s="8"/>
      <c r="AE2845" s="8"/>
      <c r="AF2845" s="8"/>
      <c r="AG2845" s="8"/>
      <c r="AH2845" s="8"/>
      <c r="AI2845" s="8"/>
      <c r="AJ2845" s="8"/>
      <c r="AK2845" s="8"/>
      <c r="AL2845" s="8"/>
      <c r="AM2845" s="8"/>
      <c r="AN2845" s="8"/>
      <c r="AO2845" s="8"/>
      <c r="AP2845" s="8"/>
      <c r="AQ2845" s="8"/>
      <c r="AR2845" s="8"/>
      <c r="AS2845" s="8"/>
      <c r="AT2845" s="8"/>
      <c r="AU2845" s="8"/>
      <c r="AV2845" s="8"/>
      <c r="AW2845" s="8"/>
      <c r="AX2845" s="8"/>
      <c r="AY2845" s="8"/>
      <c r="AZ2845" s="8"/>
      <c r="BA2845" s="8"/>
      <c r="BB2845" s="8"/>
      <c r="BC2845" s="8"/>
      <c r="BD2845" s="8"/>
      <c r="BE2845" s="8"/>
      <c r="BF2845" s="8"/>
      <c r="BG2845" s="8"/>
      <c r="BH2845" s="8"/>
      <c r="BI2845" s="8"/>
      <c r="BJ2845" s="8"/>
      <c r="BK2845" s="8"/>
      <c r="BL2845" s="8"/>
      <c r="BM2845" s="8"/>
      <c r="BN2845" s="8"/>
      <c r="BO2845" s="8"/>
      <c r="BP2845" s="8"/>
      <c r="BQ2845" s="8"/>
      <c r="BR2845" s="8"/>
      <c r="BS2845" s="8"/>
      <c r="BT2845" s="8"/>
      <c r="BU2845" s="8"/>
      <c r="BV2845" s="8"/>
      <c r="BW2845" s="8"/>
      <c r="BX2845" s="8"/>
      <c r="BY2845" s="8"/>
      <c r="BZ2845" s="8"/>
      <c r="CA2845" s="8"/>
      <c r="CB2845" s="8"/>
      <c r="CC2845" s="8"/>
      <c r="CD2845" s="8"/>
      <c r="CE2845" s="8"/>
      <c r="CF2845" s="8"/>
      <c r="CG2845" s="8"/>
      <c r="CH2845" s="8"/>
      <c r="CI2845" s="8"/>
      <c r="CJ2845" s="8"/>
      <c r="CK2845" s="8"/>
      <c r="CL2845" s="8"/>
      <c r="CM2845" s="8"/>
      <c r="CN2845" s="8"/>
      <c r="CO2845" s="8"/>
      <c r="CP2845" s="8"/>
    </row>
    <row r="2846" spans="1:94" x14ac:dyDescent="0.2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  <c r="AD2846" s="8"/>
      <c r="AE2846" s="8"/>
      <c r="AF2846" s="8"/>
      <c r="AG2846" s="8"/>
      <c r="AH2846" s="8"/>
      <c r="AI2846" s="8"/>
      <c r="AJ2846" s="8"/>
      <c r="AK2846" s="8"/>
      <c r="AL2846" s="8"/>
      <c r="AM2846" s="8"/>
      <c r="AN2846" s="8"/>
      <c r="AO2846" s="8"/>
      <c r="AP2846" s="8"/>
      <c r="AQ2846" s="8"/>
      <c r="AR2846" s="8"/>
      <c r="AS2846" s="8"/>
      <c r="AT2846" s="8"/>
      <c r="AU2846" s="8"/>
      <c r="AV2846" s="8"/>
      <c r="AW2846" s="8"/>
      <c r="AX2846" s="8"/>
      <c r="AY2846" s="8"/>
      <c r="AZ2846" s="8"/>
      <c r="BA2846" s="8"/>
      <c r="BB2846" s="8"/>
      <c r="BC2846" s="8"/>
      <c r="BD2846" s="8"/>
      <c r="BE2846" s="8"/>
      <c r="BF2846" s="8"/>
      <c r="BG2846" s="8"/>
      <c r="BH2846" s="8"/>
      <c r="BI2846" s="8"/>
      <c r="BJ2846" s="8"/>
      <c r="BK2846" s="8"/>
      <c r="BL2846" s="8"/>
      <c r="BM2846" s="8"/>
      <c r="BN2846" s="8"/>
      <c r="BO2846" s="8"/>
      <c r="BP2846" s="8"/>
      <c r="BQ2846" s="8"/>
      <c r="BR2846" s="8"/>
      <c r="BS2846" s="8"/>
      <c r="BT2846" s="8"/>
      <c r="BU2846" s="8"/>
      <c r="BV2846" s="8"/>
      <c r="BW2846" s="8"/>
      <c r="BX2846" s="8"/>
      <c r="BY2846" s="8"/>
      <c r="BZ2846" s="8"/>
      <c r="CA2846" s="8"/>
      <c r="CB2846" s="8"/>
      <c r="CC2846" s="8"/>
      <c r="CD2846" s="8"/>
      <c r="CE2846" s="8"/>
      <c r="CF2846" s="8"/>
      <c r="CG2846" s="8"/>
      <c r="CH2846" s="8"/>
      <c r="CI2846" s="8"/>
      <c r="CJ2846" s="8"/>
      <c r="CK2846" s="8"/>
      <c r="CL2846" s="8"/>
      <c r="CM2846" s="8"/>
      <c r="CN2846" s="8"/>
      <c r="CO2846" s="8"/>
      <c r="CP2846" s="8"/>
    </row>
    <row r="2847" spans="1:94" x14ac:dyDescent="0.2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  <c r="AD2847" s="8"/>
      <c r="AE2847" s="8"/>
      <c r="AF2847" s="8"/>
      <c r="AG2847" s="8"/>
      <c r="AH2847" s="8"/>
      <c r="AI2847" s="8"/>
      <c r="AJ2847" s="8"/>
      <c r="AK2847" s="8"/>
      <c r="AL2847" s="8"/>
      <c r="AM2847" s="8"/>
      <c r="AN2847" s="8"/>
      <c r="AO2847" s="8"/>
      <c r="AP2847" s="8"/>
      <c r="AQ2847" s="8"/>
      <c r="AR2847" s="8"/>
      <c r="AS2847" s="8"/>
      <c r="AT2847" s="8"/>
      <c r="AU2847" s="8"/>
      <c r="AV2847" s="8"/>
      <c r="AW2847" s="8"/>
      <c r="AX2847" s="8"/>
      <c r="AY2847" s="8"/>
      <c r="AZ2847" s="8"/>
      <c r="BA2847" s="8"/>
      <c r="BB2847" s="8"/>
      <c r="BC2847" s="8"/>
      <c r="BD2847" s="8"/>
      <c r="BE2847" s="8"/>
      <c r="BF2847" s="8"/>
      <c r="BG2847" s="8"/>
      <c r="BH2847" s="8"/>
      <c r="BI2847" s="8"/>
      <c r="BJ2847" s="8"/>
      <c r="BK2847" s="8"/>
      <c r="BL2847" s="8"/>
      <c r="BM2847" s="8"/>
      <c r="BN2847" s="8"/>
      <c r="BO2847" s="8"/>
      <c r="BP2847" s="8"/>
      <c r="BQ2847" s="8"/>
      <c r="BR2847" s="8"/>
      <c r="BS2847" s="8"/>
      <c r="BT2847" s="8"/>
      <c r="BU2847" s="8"/>
      <c r="BV2847" s="8"/>
      <c r="BW2847" s="8"/>
      <c r="BX2847" s="8"/>
      <c r="BY2847" s="8"/>
      <c r="BZ2847" s="8"/>
      <c r="CA2847" s="8"/>
      <c r="CB2847" s="8"/>
      <c r="CC2847" s="8"/>
      <c r="CD2847" s="8"/>
      <c r="CE2847" s="8"/>
      <c r="CF2847" s="8"/>
      <c r="CG2847" s="8"/>
      <c r="CH2847" s="8"/>
      <c r="CI2847" s="8"/>
      <c r="CJ2847" s="8"/>
      <c r="CK2847" s="8"/>
      <c r="CL2847" s="8"/>
      <c r="CM2847" s="8"/>
      <c r="CN2847" s="8"/>
      <c r="CO2847" s="8"/>
      <c r="CP2847" s="8"/>
    </row>
    <row r="2848" spans="1:94" x14ac:dyDescent="0.2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  <c r="AD2848" s="8"/>
      <c r="AE2848" s="8"/>
      <c r="AF2848" s="8"/>
      <c r="AG2848" s="8"/>
      <c r="AH2848" s="8"/>
      <c r="AI2848" s="8"/>
      <c r="AJ2848" s="8"/>
      <c r="AK2848" s="8"/>
      <c r="AL2848" s="8"/>
      <c r="AM2848" s="8"/>
      <c r="AN2848" s="8"/>
      <c r="AO2848" s="8"/>
      <c r="AP2848" s="8"/>
      <c r="AQ2848" s="8"/>
      <c r="AR2848" s="8"/>
      <c r="AS2848" s="8"/>
      <c r="AT2848" s="8"/>
      <c r="AU2848" s="8"/>
      <c r="AV2848" s="8"/>
      <c r="AW2848" s="8"/>
      <c r="AX2848" s="8"/>
      <c r="AY2848" s="8"/>
      <c r="AZ2848" s="8"/>
      <c r="BA2848" s="8"/>
      <c r="BB2848" s="8"/>
      <c r="BC2848" s="8"/>
      <c r="BD2848" s="8"/>
      <c r="BE2848" s="8"/>
      <c r="BF2848" s="8"/>
      <c r="BG2848" s="8"/>
      <c r="BH2848" s="8"/>
      <c r="BI2848" s="8"/>
      <c r="BJ2848" s="8"/>
      <c r="BK2848" s="8"/>
      <c r="BL2848" s="8"/>
      <c r="BM2848" s="8"/>
      <c r="BN2848" s="8"/>
      <c r="BO2848" s="8"/>
      <c r="BP2848" s="8"/>
      <c r="BQ2848" s="8"/>
      <c r="BR2848" s="8"/>
      <c r="BS2848" s="8"/>
      <c r="BT2848" s="8"/>
      <c r="BU2848" s="8"/>
      <c r="BV2848" s="8"/>
      <c r="BW2848" s="8"/>
      <c r="BX2848" s="8"/>
      <c r="BY2848" s="8"/>
      <c r="BZ2848" s="8"/>
      <c r="CA2848" s="8"/>
      <c r="CB2848" s="8"/>
      <c r="CC2848" s="8"/>
      <c r="CD2848" s="8"/>
      <c r="CE2848" s="8"/>
      <c r="CF2848" s="8"/>
      <c r="CG2848" s="8"/>
      <c r="CH2848" s="8"/>
      <c r="CI2848" s="8"/>
      <c r="CJ2848" s="8"/>
      <c r="CK2848" s="8"/>
      <c r="CL2848" s="8"/>
      <c r="CM2848" s="8"/>
      <c r="CN2848" s="8"/>
      <c r="CO2848" s="8"/>
      <c r="CP2848" s="8"/>
    </row>
    <row r="2849" spans="1:94" x14ac:dyDescent="0.2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  <c r="AA2849" s="8"/>
      <c r="AB2849" s="8"/>
      <c r="AC2849" s="8"/>
      <c r="AD2849" s="8"/>
      <c r="AE2849" s="8"/>
      <c r="AF2849" s="8"/>
      <c r="AG2849" s="8"/>
      <c r="AH2849" s="8"/>
      <c r="AI2849" s="8"/>
      <c r="AJ2849" s="8"/>
      <c r="AK2849" s="8"/>
      <c r="AL2849" s="8"/>
      <c r="AM2849" s="8"/>
      <c r="AN2849" s="8"/>
      <c r="AO2849" s="8"/>
      <c r="AP2849" s="8"/>
      <c r="AQ2849" s="8"/>
      <c r="AR2849" s="8"/>
      <c r="AS2849" s="8"/>
      <c r="AT2849" s="8"/>
      <c r="AU2849" s="8"/>
      <c r="AV2849" s="8"/>
      <c r="AW2849" s="8"/>
      <c r="AX2849" s="8"/>
      <c r="AY2849" s="8"/>
      <c r="AZ2849" s="8"/>
      <c r="BA2849" s="8"/>
      <c r="BB2849" s="8"/>
      <c r="BC2849" s="8"/>
      <c r="BD2849" s="8"/>
      <c r="BE2849" s="8"/>
      <c r="BF2849" s="8"/>
      <c r="BG2849" s="8"/>
      <c r="BH2849" s="8"/>
      <c r="BI2849" s="8"/>
      <c r="BJ2849" s="8"/>
      <c r="BK2849" s="8"/>
      <c r="BL2849" s="8"/>
      <c r="BM2849" s="8"/>
      <c r="BN2849" s="8"/>
      <c r="BO2849" s="8"/>
      <c r="BP2849" s="8"/>
      <c r="BQ2849" s="8"/>
      <c r="BR2849" s="8"/>
      <c r="BS2849" s="8"/>
      <c r="BT2849" s="8"/>
      <c r="BU2849" s="8"/>
      <c r="BV2849" s="8"/>
      <c r="BW2849" s="8"/>
      <c r="BX2849" s="8"/>
      <c r="BY2849" s="8"/>
      <c r="BZ2849" s="8"/>
      <c r="CA2849" s="8"/>
      <c r="CB2849" s="8"/>
      <c r="CC2849" s="8"/>
      <c r="CD2849" s="8"/>
      <c r="CE2849" s="8"/>
      <c r="CF2849" s="8"/>
      <c r="CG2849" s="8"/>
      <c r="CH2849" s="8"/>
      <c r="CI2849" s="8"/>
      <c r="CJ2849" s="8"/>
      <c r="CK2849" s="8"/>
      <c r="CL2849" s="8"/>
      <c r="CM2849" s="8"/>
      <c r="CN2849" s="8"/>
      <c r="CO2849" s="8"/>
      <c r="CP2849" s="8"/>
    </row>
    <row r="2850" spans="1:94" x14ac:dyDescent="0.2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  <c r="AA2850" s="8"/>
      <c r="AB2850" s="8"/>
      <c r="AC2850" s="8"/>
      <c r="AD2850" s="8"/>
      <c r="AE2850" s="8"/>
      <c r="AF2850" s="8"/>
      <c r="AG2850" s="8"/>
      <c r="AH2850" s="8"/>
      <c r="AI2850" s="8"/>
      <c r="AJ2850" s="8"/>
      <c r="AK2850" s="8"/>
      <c r="AL2850" s="8"/>
      <c r="AM2850" s="8"/>
      <c r="AN2850" s="8"/>
      <c r="AO2850" s="8"/>
      <c r="AP2850" s="8"/>
      <c r="AQ2850" s="8"/>
      <c r="AR2850" s="8"/>
      <c r="AS2850" s="8"/>
      <c r="AT2850" s="8"/>
      <c r="AU2850" s="8"/>
      <c r="AV2850" s="8"/>
      <c r="AW2850" s="8"/>
      <c r="AX2850" s="8"/>
      <c r="AY2850" s="8"/>
      <c r="AZ2850" s="8"/>
      <c r="BA2850" s="8"/>
      <c r="BB2850" s="8"/>
      <c r="BC2850" s="8"/>
      <c r="BD2850" s="8"/>
      <c r="BE2850" s="8"/>
      <c r="BF2850" s="8"/>
      <c r="BG2850" s="8"/>
      <c r="BH2850" s="8"/>
      <c r="BI2850" s="8"/>
      <c r="BJ2850" s="8"/>
      <c r="BK2850" s="8"/>
      <c r="BL2850" s="8"/>
      <c r="BM2850" s="8"/>
      <c r="BN2850" s="8"/>
      <c r="BO2850" s="8"/>
      <c r="BP2850" s="8"/>
      <c r="BQ2850" s="8"/>
      <c r="BR2850" s="8"/>
      <c r="BS2850" s="8"/>
      <c r="BT2850" s="8"/>
      <c r="BU2850" s="8"/>
      <c r="BV2850" s="8"/>
      <c r="BW2850" s="8"/>
      <c r="BX2850" s="8"/>
      <c r="BY2850" s="8"/>
      <c r="BZ2850" s="8"/>
      <c r="CA2850" s="8"/>
      <c r="CB2850" s="8"/>
      <c r="CC2850" s="8"/>
      <c r="CD2850" s="8"/>
      <c r="CE2850" s="8"/>
      <c r="CF2850" s="8"/>
      <c r="CG2850" s="8"/>
      <c r="CH2850" s="8"/>
      <c r="CI2850" s="8"/>
      <c r="CJ2850" s="8"/>
      <c r="CK2850" s="8"/>
      <c r="CL2850" s="8"/>
      <c r="CM2850" s="8"/>
      <c r="CN2850" s="8"/>
      <c r="CO2850" s="8"/>
      <c r="CP2850" s="8"/>
    </row>
    <row r="2851" spans="1:94" x14ac:dyDescent="0.2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  <c r="AA2851" s="8"/>
      <c r="AB2851" s="8"/>
      <c r="AC2851" s="8"/>
      <c r="AD2851" s="8"/>
      <c r="AE2851" s="8"/>
      <c r="AF2851" s="8"/>
      <c r="AG2851" s="8"/>
      <c r="AH2851" s="8"/>
      <c r="AI2851" s="8"/>
      <c r="AJ2851" s="8"/>
      <c r="AK2851" s="8"/>
      <c r="AL2851" s="8"/>
      <c r="AM2851" s="8"/>
      <c r="AN2851" s="8"/>
      <c r="AO2851" s="8"/>
      <c r="AP2851" s="8"/>
      <c r="AQ2851" s="8"/>
      <c r="AR2851" s="8"/>
      <c r="AS2851" s="8"/>
      <c r="AT2851" s="8"/>
      <c r="AU2851" s="8"/>
      <c r="AV2851" s="8"/>
      <c r="AW2851" s="8"/>
      <c r="AX2851" s="8"/>
      <c r="AY2851" s="8"/>
      <c r="AZ2851" s="8"/>
      <c r="BA2851" s="8"/>
      <c r="BB2851" s="8"/>
      <c r="BC2851" s="8"/>
      <c r="BD2851" s="8"/>
      <c r="BE2851" s="8"/>
      <c r="BF2851" s="8"/>
      <c r="BG2851" s="8"/>
      <c r="BH2851" s="8"/>
      <c r="BI2851" s="8"/>
      <c r="BJ2851" s="8"/>
      <c r="BK2851" s="8"/>
      <c r="BL2851" s="8"/>
      <c r="BM2851" s="8"/>
      <c r="BN2851" s="8"/>
      <c r="BO2851" s="8"/>
      <c r="BP2851" s="8"/>
      <c r="BQ2851" s="8"/>
      <c r="BR2851" s="8"/>
      <c r="BS2851" s="8"/>
      <c r="BT2851" s="8"/>
      <c r="BU2851" s="8"/>
      <c r="BV2851" s="8"/>
      <c r="BW2851" s="8"/>
      <c r="BX2851" s="8"/>
      <c r="BY2851" s="8"/>
      <c r="BZ2851" s="8"/>
      <c r="CA2851" s="8"/>
      <c r="CB2851" s="8"/>
      <c r="CC2851" s="8"/>
      <c r="CD2851" s="8"/>
      <c r="CE2851" s="8"/>
      <c r="CF2851" s="8"/>
      <c r="CG2851" s="8"/>
      <c r="CH2851" s="8"/>
      <c r="CI2851" s="8"/>
      <c r="CJ2851" s="8"/>
      <c r="CK2851" s="8"/>
      <c r="CL2851" s="8"/>
      <c r="CM2851" s="8"/>
      <c r="CN2851" s="8"/>
      <c r="CO2851" s="8"/>
      <c r="CP2851" s="8"/>
    </row>
    <row r="2852" spans="1:94" x14ac:dyDescent="0.2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  <c r="AD2852" s="8"/>
      <c r="AE2852" s="8"/>
      <c r="AF2852" s="8"/>
      <c r="AG2852" s="8"/>
      <c r="AH2852" s="8"/>
      <c r="AI2852" s="8"/>
      <c r="AJ2852" s="8"/>
      <c r="AK2852" s="8"/>
      <c r="AL2852" s="8"/>
      <c r="AM2852" s="8"/>
      <c r="AN2852" s="8"/>
      <c r="AO2852" s="8"/>
      <c r="AP2852" s="8"/>
      <c r="AQ2852" s="8"/>
      <c r="AR2852" s="8"/>
      <c r="AS2852" s="8"/>
      <c r="AT2852" s="8"/>
      <c r="AU2852" s="8"/>
      <c r="AV2852" s="8"/>
      <c r="AW2852" s="8"/>
      <c r="AX2852" s="8"/>
      <c r="AY2852" s="8"/>
      <c r="AZ2852" s="8"/>
      <c r="BA2852" s="8"/>
      <c r="BB2852" s="8"/>
      <c r="BC2852" s="8"/>
      <c r="BD2852" s="8"/>
      <c r="BE2852" s="8"/>
      <c r="BF2852" s="8"/>
      <c r="BG2852" s="8"/>
      <c r="BH2852" s="8"/>
      <c r="BI2852" s="8"/>
      <c r="BJ2852" s="8"/>
      <c r="BK2852" s="8"/>
      <c r="BL2852" s="8"/>
      <c r="BM2852" s="8"/>
      <c r="BN2852" s="8"/>
      <c r="BO2852" s="8"/>
      <c r="BP2852" s="8"/>
      <c r="BQ2852" s="8"/>
      <c r="BR2852" s="8"/>
      <c r="BS2852" s="8"/>
      <c r="BT2852" s="8"/>
      <c r="BU2852" s="8"/>
      <c r="BV2852" s="8"/>
      <c r="BW2852" s="8"/>
      <c r="BX2852" s="8"/>
      <c r="BY2852" s="8"/>
      <c r="BZ2852" s="8"/>
      <c r="CA2852" s="8"/>
      <c r="CB2852" s="8"/>
      <c r="CC2852" s="8"/>
      <c r="CD2852" s="8"/>
      <c r="CE2852" s="8"/>
      <c r="CF2852" s="8"/>
      <c r="CG2852" s="8"/>
      <c r="CH2852" s="8"/>
      <c r="CI2852" s="8"/>
      <c r="CJ2852" s="8"/>
      <c r="CK2852" s="8"/>
      <c r="CL2852" s="8"/>
      <c r="CM2852" s="8"/>
      <c r="CN2852" s="8"/>
      <c r="CO2852" s="8"/>
      <c r="CP2852" s="8"/>
    </row>
    <row r="2853" spans="1:94" x14ac:dyDescent="0.2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  <c r="AD2853" s="8"/>
      <c r="AE2853" s="8"/>
      <c r="AF2853" s="8"/>
      <c r="AG2853" s="8"/>
      <c r="AH2853" s="8"/>
      <c r="AI2853" s="8"/>
      <c r="AJ2853" s="8"/>
      <c r="AK2853" s="8"/>
      <c r="AL2853" s="8"/>
      <c r="AM2853" s="8"/>
      <c r="AN2853" s="8"/>
      <c r="AO2853" s="8"/>
      <c r="AP2853" s="8"/>
      <c r="AQ2853" s="8"/>
      <c r="AR2853" s="8"/>
      <c r="AS2853" s="8"/>
      <c r="AT2853" s="8"/>
      <c r="AU2853" s="8"/>
      <c r="AV2853" s="8"/>
      <c r="AW2853" s="8"/>
      <c r="AX2853" s="8"/>
      <c r="AY2853" s="8"/>
      <c r="AZ2853" s="8"/>
      <c r="BA2853" s="8"/>
      <c r="BB2853" s="8"/>
      <c r="BC2853" s="8"/>
      <c r="BD2853" s="8"/>
      <c r="BE2853" s="8"/>
      <c r="BF2853" s="8"/>
      <c r="BG2853" s="8"/>
      <c r="BH2853" s="8"/>
      <c r="BI2853" s="8"/>
      <c r="BJ2853" s="8"/>
      <c r="BK2853" s="8"/>
      <c r="BL2853" s="8"/>
      <c r="BM2853" s="8"/>
      <c r="BN2853" s="8"/>
      <c r="BO2853" s="8"/>
      <c r="BP2853" s="8"/>
      <c r="BQ2853" s="8"/>
      <c r="BR2853" s="8"/>
      <c r="BS2853" s="8"/>
      <c r="BT2853" s="8"/>
      <c r="BU2853" s="8"/>
      <c r="BV2853" s="8"/>
      <c r="BW2853" s="8"/>
      <c r="BX2853" s="8"/>
      <c r="BY2853" s="8"/>
      <c r="BZ2853" s="8"/>
      <c r="CA2853" s="8"/>
      <c r="CB2853" s="8"/>
      <c r="CC2853" s="8"/>
      <c r="CD2853" s="8"/>
      <c r="CE2853" s="8"/>
      <c r="CF2853" s="8"/>
      <c r="CG2853" s="8"/>
      <c r="CH2853" s="8"/>
      <c r="CI2853" s="8"/>
      <c r="CJ2853" s="8"/>
      <c r="CK2853" s="8"/>
      <c r="CL2853" s="8"/>
      <c r="CM2853" s="8"/>
      <c r="CN2853" s="8"/>
      <c r="CO2853" s="8"/>
      <c r="CP2853" s="8"/>
    </row>
    <row r="2854" spans="1:94" x14ac:dyDescent="0.2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  <c r="AA2854" s="8"/>
      <c r="AB2854" s="8"/>
      <c r="AC2854" s="8"/>
      <c r="AD2854" s="8"/>
      <c r="AE2854" s="8"/>
      <c r="AF2854" s="8"/>
      <c r="AG2854" s="8"/>
      <c r="AH2854" s="8"/>
      <c r="AI2854" s="8"/>
      <c r="AJ2854" s="8"/>
      <c r="AK2854" s="8"/>
      <c r="AL2854" s="8"/>
      <c r="AM2854" s="8"/>
      <c r="AN2854" s="8"/>
      <c r="AO2854" s="8"/>
      <c r="AP2854" s="8"/>
      <c r="AQ2854" s="8"/>
      <c r="AR2854" s="8"/>
      <c r="AS2854" s="8"/>
      <c r="AT2854" s="8"/>
      <c r="AU2854" s="8"/>
      <c r="AV2854" s="8"/>
      <c r="AW2854" s="8"/>
      <c r="AX2854" s="8"/>
      <c r="AY2854" s="8"/>
      <c r="AZ2854" s="8"/>
      <c r="BA2854" s="8"/>
      <c r="BB2854" s="8"/>
      <c r="BC2854" s="8"/>
      <c r="BD2854" s="8"/>
      <c r="BE2854" s="8"/>
      <c r="BF2854" s="8"/>
      <c r="BG2854" s="8"/>
      <c r="BH2854" s="8"/>
      <c r="BI2854" s="8"/>
      <c r="BJ2854" s="8"/>
      <c r="BK2854" s="8"/>
      <c r="BL2854" s="8"/>
      <c r="BM2854" s="8"/>
      <c r="BN2854" s="8"/>
      <c r="BO2854" s="8"/>
      <c r="BP2854" s="8"/>
      <c r="BQ2854" s="8"/>
      <c r="BR2854" s="8"/>
      <c r="BS2854" s="8"/>
      <c r="BT2854" s="8"/>
      <c r="BU2854" s="8"/>
      <c r="BV2854" s="8"/>
      <c r="BW2854" s="8"/>
      <c r="BX2854" s="8"/>
      <c r="BY2854" s="8"/>
      <c r="BZ2854" s="8"/>
      <c r="CA2854" s="8"/>
      <c r="CB2854" s="8"/>
      <c r="CC2854" s="8"/>
      <c r="CD2854" s="8"/>
      <c r="CE2854" s="8"/>
      <c r="CF2854" s="8"/>
      <c r="CG2854" s="8"/>
      <c r="CH2854" s="8"/>
      <c r="CI2854" s="8"/>
      <c r="CJ2854" s="8"/>
      <c r="CK2854" s="8"/>
      <c r="CL2854" s="8"/>
      <c r="CM2854" s="8"/>
      <c r="CN2854" s="8"/>
      <c r="CO2854" s="8"/>
      <c r="CP2854" s="8"/>
    </row>
    <row r="2855" spans="1:94" x14ac:dyDescent="0.2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  <c r="AA2855" s="8"/>
      <c r="AB2855" s="8"/>
      <c r="AC2855" s="8"/>
      <c r="AD2855" s="8"/>
      <c r="AE2855" s="8"/>
      <c r="AF2855" s="8"/>
      <c r="AG2855" s="8"/>
      <c r="AH2855" s="8"/>
      <c r="AI2855" s="8"/>
      <c r="AJ2855" s="8"/>
      <c r="AK2855" s="8"/>
      <c r="AL2855" s="8"/>
      <c r="AM2855" s="8"/>
      <c r="AN2855" s="8"/>
      <c r="AO2855" s="8"/>
      <c r="AP2855" s="8"/>
      <c r="AQ2855" s="8"/>
      <c r="AR2855" s="8"/>
      <c r="AS2855" s="8"/>
      <c r="AT2855" s="8"/>
      <c r="AU2855" s="8"/>
      <c r="AV2855" s="8"/>
      <c r="AW2855" s="8"/>
      <c r="AX2855" s="8"/>
      <c r="AY2855" s="8"/>
      <c r="AZ2855" s="8"/>
      <c r="BA2855" s="8"/>
      <c r="BB2855" s="8"/>
      <c r="BC2855" s="8"/>
      <c r="BD2855" s="8"/>
      <c r="BE2855" s="8"/>
      <c r="BF2855" s="8"/>
      <c r="BG2855" s="8"/>
      <c r="BH2855" s="8"/>
      <c r="BI2855" s="8"/>
      <c r="BJ2855" s="8"/>
      <c r="BK2855" s="8"/>
      <c r="BL2855" s="8"/>
      <c r="BM2855" s="8"/>
      <c r="BN2855" s="8"/>
      <c r="BO2855" s="8"/>
      <c r="BP2855" s="8"/>
      <c r="BQ2855" s="8"/>
      <c r="BR2855" s="8"/>
      <c r="BS2855" s="8"/>
      <c r="BT2855" s="8"/>
      <c r="BU2855" s="8"/>
      <c r="BV2855" s="8"/>
      <c r="BW2855" s="8"/>
      <c r="BX2855" s="8"/>
      <c r="BY2855" s="8"/>
      <c r="BZ2855" s="8"/>
      <c r="CA2855" s="8"/>
      <c r="CB2855" s="8"/>
      <c r="CC2855" s="8"/>
      <c r="CD2855" s="8"/>
      <c r="CE2855" s="8"/>
      <c r="CF2855" s="8"/>
      <c r="CG2855" s="8"/>
      <c r="CH2855" s="8"/>
      <c r="CI2855" s="8"/>
      <c r="CJ2855" s="8"/>
      <c r="CK2855" s="8"/>
      <c r="CL2855" s="8"/>
      <c r="CM2855" s="8"/>
      <c r="CN2855" s="8"/>
      <c r="CO2855" s="8"/>
      <c r="CP2855" s="8"/>
    </row>
    <row r="2856" spans="1:94" x14ac:dyDescent="0.2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  <c r="AA2856" s="8"/>
      <c r="AB2856" s="8"/>
      <c r="AC2856" s="8"/>
      <c r="AD2856" s="8"/>
      <c r="AE2856" s="8"/>
      <c r="AF2856" s="8"/>
      <c r="AG2856" s="8"/>
      <c r="AH2856" s="8"/>
      <c r="AI2856" s="8"/>
      <c r="AJ2856" s="8"/>
      <c r="AK2856" s="8"/>
      <c r="AL2856" s="8"/>
      <c r="AM2856" s="8"/>
      <c r="AN2856" s="8"/>
      <c r="AO2856" s="8"/>
      <c r="AP2856" s="8"/>
      <c r="AQ2856" s="8"/>
      <c r="AR2856" s="8"/>
      <c r="AS2856" s="8"/>
      <c r="AT2856" s="8"/>
      <c r="AU2856" s="8"/>
      <c r="AV2856" s="8"/>
      <c r="AW2856" s="8"/>
      <c r="AX2856" s="8"/>
      <c r="AY2856" s="8"/>
      <c r="AZ2856" s="8"/>
      <c r="BA2856" s="8"/>
      <c r="BB2856" s="8"/>
      <c r="BC2856" s="8"/>
      <c r="BD2856" s="8"/>
      <c r="BE2856" s="8"/>
      <c r="BF2856" s="8"/>
      <c r="BG2856" s="8"/>
      <c r="BH2856" s="8"/>
      <c r="BI2856" s="8"/>
      <c r="BJ2856" s="8"/>
      <c r="BK2856" s="8"/>
      <c r="BL2856" s="8"/>
      <c r="BM2856" s="8"/>
      <c r="BN2856" s="8"/>
      <c r="BO2856" s="8"/>
      <c r="BP2856" s="8"/>
      <c r="BQ2856" s="8"/>
      <c r="BR2856" s="8"/>
      <c r="BS2856" s="8"/>
      <c r="BT2856" s="8"/>
      <c r="BU2856" s="8"/>
      <c r="BV2856" s="8"/>
      <c r="BW2856" s="8"/>
      <c r="BX2856" s="8"/>
      <c r="BY2856" s="8"/>
      <c r="BZ2856" s="8"/>
      <c r="CA2856" s="8"/>
      <c r="CB2856" s="8"/>
      <c r="CC2856" s="8"/>
      <c r="CD2856" s="8"/>
      <c r="CE2856" s="8"/>
      <c r="CF2856" s="8"/>
      <c r="CG2856" s="8"/>
      <c r="CH2856" s="8"/>
      <c r="CI2856" s="8"/>
      <c r="CJ2856" s="8"/>
      <c r="CK2856" s="8"/>
      <c r="CL2856" s="8"/>
      <c r="CM2856" s="8"/>
      <c r="CN2856" s="8"/>
      <c r="CO2856" s="8"/>
      <c r="CP2856" s="8"/>
    </row>
    <row r="2857" spans="1:94" x14ac:dyDescent="0.2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  <c r="AA2857" s="8"/>
      <c r="AB2857" s="8"/>
      <c r="AC2857" s="8"/>
      <c r="AD2857" s="8"/>
      <c r="AE2857" s="8"/>
      <c r="AF2857" s="8"/>
      <c r="AG2857" s="8"/>
      <c r="AH2857" s="8"/>
      <c r="AI2857" s="8"/>
      <c r="AJ2857" s="8"/>
      <c r="AK2857" s="8"/>
      <c r="AL2857" s="8"/>
      <c r="AM2857" s="8"/>
      <c r="AN2857" s="8"/>
      <c r="AO2857" s="8"/>
      <c r="AP2857" s="8"/>
      <c r="AQ2857" s="8"/>
      <c r="AR2857" s="8"/>
      <c r="AS2857" s="8"/>
      <c r="AT2857" s="8"/>
      <c r="AU2857" s="8"/>
      <c r="AV2857" s="8"/>
      <c r="AW2857" s="8"/>
      <c r="AX2857" s="8"/>
      <c r="AY2857" s="8"/>
      <c r="AZ2857" s="8"/>
      <c r="BA2857" s="8"/>
      <c r="BB2857" s="8"/>
      <c r="BC2857" s="8"/>
      <c r="BD2857" s="8"/>
      <c r="BE2857" s="8"/>
      <c r="BF2857" s="8"/>
      <c r="BG2857" s="8"/>
      <c r="BH2857" s="8"/>
      <c r="BI2857" s="8"/>
      <c r="BJ2857" s="8"/>
      <c r="BK2857" s="8"/>
      <c r="BL2857" s="8"/>
      <c r="BM2857" s="8"/>
      <c r="BN2857" s="8"/>
      <c r="BO2857" s="8"/>
      <c r="BP2857" s="8"/>
      <c r="BQ2857" s="8"/>
      <c r="BR2857" s="8"/>
      <c r="BS2857" s="8"/>
      <c r="BT2857" s="8"/>
      <c r="BU2857" s="8"/>
      <c r="BV2857" s="8"/>
      <c r="BW2857" s="8"/>
      <c r="BX2857" s="8"/>
      <c r="BY2857" s="8"/>
      <c r="BZ2857" s="8"/>
      <c r="CA2857" s="8"/>
      <c r="CB2857" s="8"/>
      <c r="CC2857" s="8"/>
      <c r="CD2857" s="8"/>
      <c r="CE2857" s="8"/>
      <c r="CF2857" s="8"/>
      <c r="CG2857" s="8"/>
      <c r="CH2857" s="8"/>
      <c r="CI2857" s="8"/>
      <c r="CJ2857" s="8"/>
      <c r="CK2857" s="8"/>
      <c r="CL2857" s="8"/>
      <c r="CM2857" s="8"/>
      <c r="CN2857" s="8"/>
      <c r="CO2857" s="8"/>
      <c r="CP2857" s="8"/>
    </row>
    <row r="2858" spans="1:94" x14ac:dyDescent="0.2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  <c r="AA2858" s="8"/>
      <c r="AB2858" s="8"/>
      <c r="AC2858" s="8"/>
      <c r="AD2858" s="8"/>
      <c r="AE2858" s="8"/>
      <c r="AF2858" s="8"/>
      <c r="AG2858" s="8"/>
      <c r="AH2858" s="8"/>
      <c r="AI2858" s="8"/>
      <c r="AJ2858" s="8"/>
      <c r="AK2858" s="8"/>
      <c r="AL2858" s="8"/>
      <c r="AM2858" s="8"/>
      <c r="AN2858" s="8"/>
      <c r="AO2858" s="8"/>
      <c r="AP2858" s="8"/>
      <c r="AQ2858" s="8"/>
      <c r="AR2858" s="8"/>
      <c r="AS2858" s="8"/>
      <c r="AT2858" s="8"/>
      <c r="AU2858" s="8"/>
      <c r="AV2858" s="8"/>
      <c r="AW2858" s="8"/>
      <c r="AX2858" s="8"/>
      <c r="AY2858" s="8"/>
      <c r="AZ2858" s="8"/>
      <c r="BA2858" s="8"/>
      <c r="BB2858" s="8"/>
      <c r="BC2858" s="8"/>
      <c r="BD2858" s="8"/>
      <c r="BE2858" s="8"/>
      <c r="BF2858" s="8"/>
      <c r="BG2858" s="8"/>
      <c r="BH2858" s="8"/>
      <c r="BI2858" s="8"/>
      <c r="BJ2858" s="8"/>
      <c r="BK2858" s="8"/>
      <c r="BL2858" s="8"/>
      <c r="BM2858" s="8"/>
      <c r="BN2858" s="8"/>
      <c r="BO2858" s="8"/>
      <c r="BP2858" s="8"/>
      <c r="BQ2858" s="8"/>
      <c r="BR2858" s="8"/>
      <c r="BS2858" s="8"/>
      <c r="BT2858" s="8"/>
      <c r="BU2858" s="8"/>
      <c r="BV2858" s="8"/>
      <c r="BW2858" s="8"/>
      <c r="BX2858" s="8"/>
      <c r="BY2858" s="8"/>
      <c r="BZ2858" s="8"/>
      <c r="CA2858" s="8"/>
      <c r="CB2858" s="8"/>
      <c r="CC2858" s="8"/>
      <c r="CD2858" s="8"/>
      <c r="CE2858" s="8"/>
      <c r="CF2858" s="8"/>
      <c r="CG2858" s="8"/>
      <c r="CH2858" s="8"/>
      <c r="CI2858" s="8"/>
      <c r="CJ2858" s="8"/>
      <c r="CK2858" s="8"/>
      <c r="CL2858" s="8"/>
      <c r="CM2858" s="8"/>
      <c r="CN2858" s="8"/>
      <c r="CO2858" s="8"/>
      <c r="CP2858" s="8"/>
    </row>
    <row r="2859" spans="1:94" x14ac:dyDescent="0.2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  <c r="AA2859" s="8"/>
      <c r="AB2859" s="8"/>
      <c r="AC2859" s="8"/>
      <c r="AD2859" s="8"/>
      <c r="AE2859" s="8"/>
      <c r="AF2859" s="8"/>
      <c r="AG2859" s="8"/>
      <c r="AH2859" s="8"/>
      <c r="AI2859" s="8"/>
      <c r="AJ2859" s="8"/>
      <c r="AK2859" s="8"/>
      <c r="AL2859" s="8"/>
      <c r="AM2859" s="8"/>
      <c r="AN2859" s="8"/>
      <c r="AO2859" s="8"/>
      <c r="AP2859" s="8"/>
      <c r="AQ2859" s="8"/>
      <c r="AR2859" s="8"/>
      <c r="AS2859" s="8"/>
      <c r="AT2859" s="8"/>
      <c r="AU2859" s="8"/>
      <c r="AV2859" s="8"/>
      <c r="AW2859" s="8"/>
      <c r="AX2859" s="8"/>
      <c r="AY2859" s="8"/>
      <c r="AZ2859" s="8"/>
      <c r="BA2859" s="8"/>
      <c r="BB2859" s="8"/>
      <c r="BC2859" s="8"/>
      <c r="BD2859" s="8"/>
      <c r="BE2859" s="8"/>
      <c r="BF2859" s="8"/>
      <c r="BG2859" s="8"/>
      <c r="BH2859" s="8"/>
      <c r="BI2859" s="8"/>
      <c r="BJ2859" s="8"/>
      <c r="BK2859" s="8"/>
      <c r="BL2859" s="8"/>
      <c r="BM2859" s="8"/>
      <c r="BN2859" s="8"/>
      <c r="BO2859" s="8"/>
      <c r="BP2859" s="8"/>
      <c r="BQ2859" s="8"/>
      <c r="BR2859" s="8"/>
      <c r="BS2859" s="8"/>
      <c r="BT2859" s="8"/>
      <c r="BU2859" s="8"/>
      <c r="BV2859" s="8"/>
      <c r="BW2859" s="8"/>
      <c r="BX2859" s="8"/>
      <c r="BY2859" s="8"/>
      <c r="BZ2859" s="8"/>
      <c r="CA2859" s="8"/>
      <c r="CB2859" s="8"/>
      <c r="CC2859" s="8"/>
      <c r="CD2859" s="8"/>
      <c r="CE2859" s="8"/>
      <c r="CF2859" s="8"/>
      <c r="CG2859" s="8"/>
      <c r="CH2859" s="8"/>
      <c r="CI2859" s="8"/>
      <c r="CJ2859" s="8"/>
      <c r="CK2859" s="8"/>
      <c r="CL2859" s="8"/>
      <c r="CM2859" s="8"/>
      <c r="CN2859" s="8"/>
      <c r="CO2859" s="8"/>
      <c r="CP2859" s="8"/>
    </row>
    <row r="2860" spans="1:94" x14ac:dyDescent="0.2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  <c r="AA2860" s="8"/>
      <c r="AB2860" s="8"/>
      <c r="AC2860" s="8"/>
      <c r="AD2860" s="8"/>
      <c r="AE2860" s="8"/>
      <c r="AF2860" s="8"/>
      <c r="AG2860" s="8"/>
      <c r="AH2860" s="8"/>
      <c r="AI2860" s="8"/>
      <c r="AJ2860" s="8"/>
      <c r="AK2860" s="8"/>
      <c r="AL2860" s="8"/>
      <c r="AM2860" s="8"/>
      <c r="AN2860" s="8"/>
      <c r="AO2860" s="8"/>
      <c r="AP2860" s="8"/>
      <c r="AQ2860" s="8"/>
      <c r="AR2860" s="8"/>
      <c r="AS2860" s="8"/>
      <c r="AT2860" s="8"/>
      <c r="AU2860" s="8"/>
      <c r="AV2860" s="8"/>
      <c r="AW2860" s="8"/>
      <c r="AX2860" s="8"/>
      <c r="AY2860" s="8"/>
      <c r="AZ2860" s="8"/>
      <c r="BA2860" s="8"/>
      <c r="BB2860" s="8"/>
      <c r="BC2860" s="8"/>
      <c r="BD2860" s="8"/>
      <c r="BE2860" s="8"/>
      <c r="BF2860" s="8"/>
      <c r="BG2860" s="8"/>
      <c r="BH2860" s="8"/>
      <c r="BI2860" s="8"/>
      <c r="BJ2860" s="8"/>
      <c r="BK2860" s="8"/>
      <c r="BL2860" s="8"/>
      <c r="BM2860" s="8"/>
      <c r="BN2860" s="8"/>
      <c r="BO2860" s="8"/>
      <c r="BP2860" s="8"/>
      <c r="BQ2860" s="8"/>
      <c r="BR2860" s="8"/>
      <c r="BS2860" s="8"/>
      <c r="BT2860" s="8"/>
      <c r="BU2860" s="8"/>
      <c r="BV2860" s="8"/>
      <c r="BW2860" s="8"/>
      <c r="BX2860" s="8"/>
      <c r="BY2860" s="8"/>
      <c r="BZ2860" s="8"/>
      <c r="CA2860" s="8"/>
      <c r="CB2860" s="8"/>
      <c r="CC2860" s="8"/>
      <c r="CD2860" s="8"/>
      <c r="CE2860" s="8"/>
      <c r="CF2860" s="8"/>
      <c r="CG2860" s="8"/>
      <c r="CH2860" s="8"/>
      <c r="CI2860" s="8"/>
      <c r="CJ2860" s="8"/>
      <c r="CK2860" s="8"/>
      <c r="CL2860" s="8"/>
      <c r="CM2860" s="8"/>
      <c r="CN2860" s="8"/>
      <c r="CO2860" s="8"/>
      <c r="CP2860" s="8"/>
    </row>
    <row r="2861" spans="1:94" x14ac:dyDescent="0.2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  <c r="AA2861" s="8"/>
      <c r="AB2861" s="8"/>
      <c r="AC2861" s="8"/>
      <c r="AD2861" s="8"/>
      <c r="AE2861" s="8"/>
      <c r="AF2861" s="8"/>
      <c r="AG2861" s="8"/>
      <c r="AH2861" s="8"/>
      <c r="AI2861" s="8"/>
      <c r="AJ2861" s="8"/>
      <c r="AK2861" s="8"/>
      <c r="AL2861" s="8"/>
      <c r="AM2861" s="8"/>
      <c r="AN2861" s="8"/>
      <c r="AO2861" s="8"/>
      <c r="AP2861" s="8"/>
      <c r="AQ2861" s="8"/>
      <c r="AR2861" s="8"/>
      <c r="AS2861" s="8"/>
      <c r="AT2861" s="8"/>
      <c r="AU2861" s="8"/>
      <c r="AV2861" s="8"/>
      <c r="AW2861" s="8"/>
      <c r="AX2861" s="8"/>
      <c r="AY2861" s="8"/>
      <c r="AZ2861" s="8"/>
      <c r="BA2861" s="8"/>
      <c r="BB2861" s="8"/>
      <c r="BC2861" s="8"/>
      <c r="BD2861" s="8"/>
      <c r="BE2861" s="8"/>
      <c r="BF2861" s="8"/>
      <c r="BG2861" s="8"/>
      <c r="BH2861" s="8"/>
      <c r="BI2861" s="8"/>
      <c r="BJ2861" s="8"/>
      <c r="BK2861" s="8"/>
      <c r="BL2861" s="8"/>
      <c r="BM2861" s="8"/>
      <c r="BN2861" s="8"/>
      <c r="BO2861" s="8"/>
      <c r="BP2861" s="8"/>
      <c r="BQ2861" s="8"/>
      <c r="BR2861" s="8"/>
      <c r="BS2861" s="8"/>
      <c r="BT2861" s="8"/>
      <c r="BU2861" s="8"/>
      <c r="BV2861" s="8"/>
      <c r="BW2861" s="8"/>
      <c r="BX2861" s="8"/>
      <c r="BY2861" s="8"/>
      <c r="BZ2861" s="8"/>
      <c r="CA2861" s="8"/>
      <c r="CB2861" s="8"/>
      <c r="CC2861" s="8"/>
      <c r="CD2861" s="8"/>
      <c r="CE2861" s="8"/>
      <c r="CF2861" s="8"/>
      <c r="CG2861" s="8"/>
      <c r="CH2861" s="8"/>
      <c r="CI2861" s="8"/>
      <c r="CJ2861" s="8"/>
      <c r="CK2861" s="8"/>
      <c r="CL2861" s="8"/>
      <c r="CM2861" s="8"/>
      <c r="CN2861" s="8"/>
      <c r="CO2861" s="8"/>
      <c r="CP2861" s="8"/>
    </row>
    <row r="2862" spans="1:94" x14ac:dyDescent="0.2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  <c r="AA2862" s="8"/>
      <c r="AB2862" s="8"/>
      <c r="AC2862" s="8"/>
      <c r="AD2862" s="8"/>
      <c r="AE2862" s="8"/>
      <c r="AF2862" s="8"/>
      <c r="AG2862" s="8"/>
      <c r="AH2862" s="8"/>
      <c r="AI2862" s="8"/>
      <c r="AJ2862" s="8"/>
      <c r="AK2862" s="8"/>
      <c r="AL2862" s="8"/>
      <c r="AM2862" s="8"/>
      <c r="AN2862" s="8"/>
      <c r="AO2862" s="8"/>
      <c r="AP2862" s="8"/>
      <c r="AQ2862" s="8"/>
      <c r="AR2862" s="8"/>
      <c r="AS2862" s="8"/>
      <c r="AT2862" s="8"/>
      <c r="AU2862" s="8"/>
      <c r="AV2862" s="8"/>
      <c r="AW2862" s="8"/>
      <c r="AX2862" s="8"/>
      <c r="AY2862" s="8"/>
      <c r="AZ2862" s="8"/>
      <c r="BA2862" s="8"/>
      <c r="BB2862" s="8"/>
      <c r="BC2862" s="8"/>
      <c r="BD2862" s="8"/>
      <c r="BE2862" s="8"/>
      <c r="BF2862" s="8"/>
      <c r="BG2862" s="8"/>
      <c r="BH2862" s="8"/>
      <c r="BI2862" s="8"/>
      <c r="BJ2862" s="8"/>
      <c r="BK2862" s="8"/>
      <c r="BL2862" s="8"/>
      <c r="BM2862" s="8"/>
      <c r="BN2862" s="8"/>
      <c r="BO2862" s="8"/>
      <c r="BP2862" s="8"/>
      <c r="BQ2862" s="8"/>
      <c r="BR2862" s="8"/>
      <c r="BS2862" s="8"/>
      <c r="BT2862" s="8"/>
      <c r="BU2862" s="8"/>
      <c r="BV2862" s="8"/>
      <c r="BW2862" s="8"/>
      <c r="BX2862" s="8"/>
      <c r="BY2862" s="8"/>
      <c r="BZ2862" s="8"/>
      <c r="CA2862" s="8"/>
      <c r="CB2862" s="8"/>
      <c r="CC2862" s="8"/>
      <c r="CD2862" s="8"/>
      <c r="CE2862" s="8"/>
      <c r="CF2862" s="8"/>
      <c r="CG2862" s="8"/>
      <c r="CH2862" s="8"/>
      <c r="CI2862" s="8"/>
      <c r="CJ2862" s="8"/>
      <c r="CK2862" s="8"/>
      <c r="CL2862" s="8"/>
      <c r="CM2862" s="8"/>
      <c r="CN2862" s="8"/>
      <c r="CO2862" s="8"/>
      <c r="CP2862" s="8"/>
    </row>
    <row r="2863" spans="1:94" x14ac:dyDescent="0.2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  <c r="AA2863" s="8"/>
      <c r="AB2863" s="8"/>
      <c r="AC2863" s="8"/>
      <c r="AD2863" s="8"/>
      <c r="AE2863" s="8"/>
      <c r="AF2863" s="8"/>
      <c r="AG2863" s="8"/>
      <c r="AH2863" s="8"/>
      <c r="AI2863" s="8"/>
      <c r="AJ2863" s="8"/>
      <c r="AK2863" s="8"/>
      <c r="AL2863" s="8"/>
      <c r="AM2863" s="8"/>
      <c r="AN2863" s="8"/>
      <c r="AO2863" s="8"/>
      <c r="AP2863" s="8"/>
      <c r="AQ2863" s="8"/>
      <c r="AR2863" s="8"/>
      <c r="AS2863" s="8"/>
      <c r="AT2863" s="8"/>
      <c r="AU2863" s="8"/>
      <c r="AV2863" s="8"/>
      <c r="AW2863" s="8"/>
      <c r="AX2863" s="8"/>
      <c r="AY2863" s="8"/>
      <c r="AZ2863" s="8"/>
      <c r="BA2863" s="8"/>
      <c r="BB2863" s="8"/>
      <c r="BC2863" s="8"/>
      <c r="BD2863" s="8"/>
      <c r="BE2863" s="8"/>
      <c r="BF2863" s="8"/>
      <c r="BG2863" s="8"/>
      <c r="BH2863" s="8"/>
      <c r="BI2863" s="8"/>
      <c r="BJ2863" s="8"/>
      <c r="BK2863" s="8"/>
      <c r="BL2863" s="8"/>
      <c r="BM2863" s="8"/>
      <c r="BN2863" s="8"/>
      <c r="BO2863" s="8"/>
      <c r="BP2863" s="8"/>
      <c r="BQ2863" s="8"/>
      <c r="BR2863" s="8"/>
      <c r="BS2863" s="8"/>
      <c r="BT2863" s="8"/>
      <c r="BU2863" s="8"/>
      <c r="BV2863" s="8"/>
      <c r="BW2863" s="8"/>
      <c r="BX2863" s="8"/>
      <c r="BY2863" s="8"/>
      <c r="BZ2863" s="8"/>
      <c r="CA2863" s="8"/>
      <c r="CB2863" s="8"/>
      <c r="CC2863" s="8"/>
      <c r="CD2863" s="8"/>
      <c r="CE2863" s="8"/>
      <c r="CF2863" s="8"/>
      <c r="CG2863" s="8"/>
      <c r="CH2863" s="8"/>
      <c r="CI2863" s="8"/>
      <c r="CJ2863" s="8"/>
      <c r="CK2863" s="8"/>
      <c r="CL2863" s="8"/>
      <c r="CM2863" s="8"/>
      <c r="CN2863" s="8"/>
      <c r="CO2863" s="8"/>
      <c r="CP2863" s="8"/>
    </row>
    <row r="2864" spans="1:94" x14ac:dyDescent="0.2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  <c r="AA2864" s="8"/>
      <c r="AB2864" s="8"/>
      <c r="AC2864" s="8"/>
      <c r="AD2864" s="8"/>
      <c r="AE2864" s="8"/>
      <c r="AF2864" s="8"/>
      <c r="AG2864" s="8"/>
      <c r="AH2864" s="8"/>
      <c r="AI2864" s="8"/>
      <c r="AJ2864" s="8"/>
      <c r="AK2864" s="8"/>
      <c r="AL2864" s="8"/>
      <c r="AM2864" s="8"/>
      <c r="AN2864" s="8"/>
      <c r="AO2864" s="8"/>
      <c r="AP2864" s="8"/>
      <c r="AQ2864" s="8"/>
      <c r="AR2864" s="8"/>
      <c r="AS2864" s="8"/>
      <c r="AT2864" s="8"/>
      <c r="AU2864" s="8"/>
      <c r="AV2864" s="8"/>
      <c r="AW2864" s="8"/>
      <c r="AX2864" s="8"/>
      <c r="AY2864" s="8"/>
      <c r="AZ2864" s="8"/>
      <c r="BA2864" s="8"/>
      <c r="BB2864" s="8"/>
      <c r="BC2864" s="8"/>
      <c r="BD2864" s="8"/>
      <c r="BE2864" s="8"/>
      <c r="BF2864" s="8"/>
      <c r="BG2864" s="8"/>
      <c r="BH2864" s="8"/>
      <c r="BI2864" s="8"/>
      <c r="BJ2864" s="8"/>
      <c r="BK2864" s="8"/>
      <c r="BL2864" s="8"/>
      <c r="BM2864" s="8"/>
      <c r="BN2864" s="8"/>
      <c r="BO2864" s="8"/>
      <c r="BP2864" s="8"/>
      <c r="BQ2864" s="8"/>
      <c r="BR2864" s="8"/>
      <c r="BS2864" s="8"/>
      <c r="BT2864" s="8"/>
      <c r="BU2864" s="8"/>
      <c r="BV2864" s="8"/>
      <c r="BW2864" s="8"/>
      <c r="BX2864" s="8"/>
      <c r="BY2864" s="8"/>
      <c r="BZ2864" s="8"/>
      <c r="CA2864" s="8"/>
      <c r="CB2864" s="8"/>
      <c r="CC2864" s="8"/>
      <c r="CD2864" s="8"/>
      <c r="CE2864" s="8"/>
      <c r="CF2864" s="8"/>
      <c r="CG2864" s="8"/>
      <c r="CH2864" s="8"/>
      <c r="CI2864" s="8"/>
      <c r="CJ2864" s="8"/>
      <c r="CK2864" s="8"/>
      <c r="CL2864" s="8"/>
      <c r="CM2864" s="8"/>
      <c r="CN2864" s="8"/>
      <c r="CO2864" s="8"/>
      <c r="CP2864" s="8"/>
    </row>
    <row r="2865" spans="1:94" x14ac:dyDescent="0.2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  <c r="AA2865" s="8"/>
      <c r="AB2865" s="8"/>
      <c r="AC2865" s="8"/>
      <c r="AD2865" s="8"/>
      <c r="AE2865" s="8"/>
      <c r="AF2865" s="8"/>
      <c r="AG2865" s="8"/>
      <c r="AH2865" s="8"/>
      <c r="AI2865" s="8"/>
      <c r="AJ2865" s="8"/>
      <c r="AK2865" s="8"/>
      <c r="AL2865" s="8"/>
      <c r="AM2865" s="8"/>
      <c r="AN2865" s="8"/>
      <c r="AO2865" s="8"/>
      <c r="AP2865" s="8"/>
      <c r="AQ2865" s="8"/>
      <c r="AR2865" s="8"/>
      <c r="AS2865" s="8"/>
      <c r="AT2865" s="8"/>
      <c r="AU2865" s="8"/>
      <c r="AV2865" s="8"/>
      <c r="AW2865" s="8"/>
      <c r="AX2865" s="8"/>
      <c r="AY2865" s="8"/>
      <c r="AZ2865" s="8"/>
      <c r="BA2865" s="8"/>
      <c r="BB2865" s="8"/>
      <c r="BC2865" s="8"/>
      <c r="BD2865" s="8"/>
      <c r="BE2865" s="8"/>
      <c r="BF2865" s="8"/>
      <c r="BG2865" s="8"/>
      <c r="BH2865" s="8"/>
      <c r="BI2865" s="8"/>
      <c r="BJ2865" s="8"/>
      <c r="BK2865" s="8"/>
      <c r="BL2865" s="8"/>
      <c r="BM2865" s="8"/>
      <c r="BN2865" s="8"/>
      <c r="BO2865" s="8"/>
      <c r="BP2865" s="8"/>
      <c r="BQ2865" s="8"/>
      <c r="BR2865" s="8"/>
      <c r="BS2865" s="8"/>
      <c r="BT2865" s="8"/>
      <c r="BU2865" s="8"/>
      <c r="BV2865" s="8"/>
      <c r="BW2865" s="8"/>
      <c r="BX2865" s="8"/>
      <c r="BY2865" s="8"/>
      <c r="BZ2865" s="8"/>
      <c r="CA2865" s="8"/>
      <c r="CB2865" s="8"/>
      <c r="CC2865" s="8"/>
      <c r="CD2865" s="8"/>
      <c r="CE2865" s="8"/>
      <c r="CF2865" s="8"/>
      <c r="CG2865" s="8"/>
      <c r="CH2865" s="8"/>
      <c r="CI2865" s="8"/>
      <c r="CJ2865" s="8"/>
      <c r="CK2865" s="8"/>
      <c r="CL2865" s="8"/>
      <c r="CM2865" s="8"/>
      <c r="CN2865" s="8"/>
      <c r="CO2865" s="8"/>
      <c r="CP2865" s="8"/>
    </row>
    <row r="2866" spans="1:94" x14ac:dyDescent="0.2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  <c r="AD2866" s="8"/>
      <c r="AE2866" s="8"/>
      <c r="AF2866" s="8"/>
      <c r="AG2866" s="8"/>
      <c r="AH2866" s="8"/>
      <c r="AI2866" s="8"/>
      <c r="AJ2866" s="8"/>
      <c r="AK2866" s="8"/>
      <c r="AL2866" s="8"/>
      <c r="AM2866" s="8"/>
      <c r="AN2866" s="8"/>
      <c r="AO2866" s="8"/>
      <c r="AP2866" s="8"/>
      <c r="AQ2866" s="8"/>
      <c r="AR2866" s="8"/>
      <c r="AS2866" s="8"/>
      <c r="AT2866" s="8"/>
      <c r="AU2866" s="8"/>
      <c r="AV2866" s="8"/>
      <c r="AW2866" s="8"/>
      <c r="AX2866" s="8"/>
      <c r="AY2866" s="8"/>
      <c r="AZ2866" s="8"/>
      <c r="BA2866" s="8"/>
      <c r="BB2866" s="8"/>
      <c r="BC2866" s="8"/>
      <c r="BD2866" s="8"/>
      <c r="BE2866" s="8"/>
      <c r="BF2866" s="8"/>
      <c r="BG2866" s="8"/>
      <c r="BH2866" s="8"/>
      <c r="BI2866" s="8"/>
      <c r="BJ2866" s="8"/>
      <c r="BK2866" s="8"/>
      <c r="BL2866" s="8"/>
      <c r="BM2866" s="8"/>
      <c r="BN2866" s="8"/>
      <c r="BO2866" s="8"/>
      <c r="BP2866" s="8"/>
      <c r="BQ2866" s="8"/>
      <c r="BR2866" s="8"/>
      <c r="BS2866" s="8"/>
      <c r="BT2866" s="8"/>
      <c r="BU2866" s="8"/>
      <c r="BV2866" s="8"/>
      <c r="BW2866" s="8"/>
      <c r="BX2866" s="8"/>
      <c r="BY2866" s="8"/>
      <c r="BZ2866" s="8"/>
      <c r="CA2866" s="8"/>
      <c r="CB2866" s="8"/>
      <c r="CC2866" s="8"/>
      <c r="CD2866" s="8"/>
      <c r="CE2866" s="8"/>
      <c r="CF2866" s="8"/>
      <c r="CG2866" s="8"/>
      <c r="CH2866" s="8"/>
      <c r="CI2866" s="8"/>
      <c r="CJ2866" s="8"/>
      <c r="CK2866" s="8"/>
      <c r="CL2866" s="8"/>
      <c r="CM2866" s="8"/>
      <c r="CN2866" s="8"/>
      <c r="CO2866" s="8"/>
      <c r="CP2866" s="8"/>
    </row>
    <row r="2867" spans="1:94" x14ac:dyDescent="0.2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  <c r="AA2867" s="8"/>
      <c r="AB2867" s="8"/>
      <c r="AC2867" s="8"/>
      <c r="AD2867" s="8"/>
      <c r="AE2867" s="8"/>
      <c r="AF2867" s="8"/>
      <c r="AG2867" s="8"/>
      <c r="AH2867" s="8"/>
      <c r="AI2867" s="8"/>
      <c r="AJ2867" s="8"/>
      <c r="AK2867" s="8"/>
      <c r="AL2867" s="8"/>
      <c r="AM2867" s="8"/>
      <c r="AN2867" s="8"/>
      <c r="AO2867" s="8"/>
      <c r="AP2867" s="8"/>
      <c r="AQ2867" s="8"/>
      <c r="AR2867" s="8"/>
      <c r="AS2867" s="8"/>
      <c r="AT2867" s="8"/>
      <c r="AU2867" s="8"/>
      <c r="AV2867" s="8"/>
      <c r="AW2867" s="8"/>
      <c r="AX2867" s="8"/>
      <c r="AY2867" s="8"/>
      <c r="AZ2867" s="8"/>
      <c r="BA2867" s="8"/>
      <c r="BB2867" s="8"/>
      <c r="BC2867" s="8"/>
      <c r="BD2867" s="8"/>
      <c r="BE2867" s="8"/>
      <c r="BF2867" s="8"/>
      <c r="BG2867" s="8"/>
      <c r="BH2867" s="8"/>
      <c r="BI2867" s="8"/>
      <c r="BJ2867" s="8"/>
      <c r="BK2867" s="8"/>
      <c r="BL2867" s="8"/>
      <c r="BM2867" s="8"/>
      <c r="BN2867" s="8"/>
      <c r="BO2867" s="8"/>
      <c r="BP2867" s="8"/>
      <c r="BQ2867" s="8"/>
      <c r="BR2867" s="8"/>
      <c r="BS2867" s="8"/>
      <c r="BT2867" s="8"/>
      <c r="BU2867" s="8"/>
      <c r="BV2867" s="8"/>
      <c r="BW2867" s="8"/>
      <c r="BX2867" s="8"/>
      <c r="BY2867" s="8"/>
      <c r="BZ2867" s="8"/>
      <c r="CA2867" s="8"/>
      <c r="CB2867" s="8"/>
      <c r="CC2867" s="8"/>
      <c r="CD2867" s="8"/>
      <c r="CE2867" s="8"/>
      <c r="CF2867" s="8"/>
      <c r="CG2867" s="8"/>
      <c r="CH2867" s="8"/>
      <c r="CI2867" s="8"/>
      <c r="CJ2867" s="8"/>
      <c r="CK2867" s="8"/>
      <c r="CL2867" s="8"/>
      <c r="CM2867" s="8"/>
      <c r="CN2867" s="8"/>
      <c r="CO2867" s="8"/>
      <c r="CP2867" s="8"/>
    </row>
    <row r="2868" spans="1:94" x14ac:dyDescent="0.2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  <c r="AA2868" s="8"/>
      <c r="AB2868" s="8"/>
      <c r="AC2868" s="8"/>
      <c r="AD2868" s="8"/>
      <c r="AE2868" s="8"/>
      <c r="AF2868" s="8"/>
      <c r="AG2868" s="8"/>
      <c r="AH2868" s="8"/>
      <c r="AI2868" s="8"/>
      <c r="AJ2868" s="8"/>
      <c r="AK2868" s="8"/>
      <c r="AL2868" s="8"/>
      <c r="AM2868" s="8"/>
      <c r="AN2868" s="8"/>
      <c r="AO2868" s="8"/>
      <c r="AP2868" s="8"/>
      <c r="AQ2868" s="8"/>
      <c r="AR2868" s="8"/>
      <c r="AS2868" s="8"/>
      <c r="AT2868" s="8"/>
      <c r="AU2868" s="8"/>
      <c r="AV2868" s="8"/>
      <c r="AW2868" s="8"/>
      <c r="AX2868" s="8"/>
      <c r="AY2868" s="8"/>
      <c r="AZ2868" s="8"/>
      <c r="BA2868" s="8"/>
      <c r="BB2868" s="8"/>
      <c r="BC2868" s="8"/>
      <c r="BD2868" s="8"/>
      <c r="BE2868" s="8"/>
      <c r="BF2868" s="8"/>
      <c r="BG2868" s="8"/>
      <c r="BH2868" s="8"/>
      <c r="BI2868" s="8"/>
      <c r="BJ2868" s="8"/>
      <c r="BK2868" s="8"/>
      <c r="BL2868" s="8"/>
      <c r="BM2868" s="8"/>
      <c r="BN2868" s="8"/>
      <c r="BO2868" s="8"/>
      <c r="BP2868" s="8"/>
      <c r="BQ2868" s="8"/>
      <c r="BR2868" s="8"/>
      <c r="BS2868" s="8"/>
      <c r="BT2868" s="8"/>
      <c r="BU2868" s="8"/>
      <c r="BV2868" s="8"/>
      <c r="BW2868" s="8"/>
      <c r="BX2868" s="8"/>
      <c r="BY2868" s="8"/>
      <c r="BZ2868" s="8"/>
      <c r="CA2868" s="8"/>
      <c r="CB2868" s="8"/>
      <c r="CC2868" s="8"/>
      <c r="CD2868" s="8"/>
      <c r="CE2868" s="8"/>
      <c r="CF2868" s="8"/>
      <c r="CG2868" s="8"/>
      <c r="CH2868" s="8"/>
      <c r="CI2868" s="8"/>
      <c r="CJ2868" s="8"/>
      <c r="CK2868" s="8"/>
      <c r="CL2868" s="8"/>
      <c r="CM2868" s="8"/>
      <c r="CN2868" s="8"/>
      <c r="CO2868" s="8"/>
      <c r="CP2868" s="8"/>
    </row>
    <row r="2869" spans="1:94" x14ac:dyDescent="0.2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  <c r="AD2869" s="8"/>
      <c r="AE2869" s="8"/>
      <c r="AF2869" s="8"/>
      <c r="AG2869" s="8"/>
      <c r="AH2869" s="8"/>
      <c r="AI2869" s="8"/>
      <c r="AJ2869" s="8"/>
      <c r="AK2869" s="8"/>
      <c r="AL2869" s="8"/>
      <c r="AM2869" s="8"/>
      <c r="AN2869" s="8"/>
      <c r="AO2869" s="8"/>
      <c r="AP2869" s="8"/>
      <c r="AQ2869" s="8"/>
      <c r="AR2869" s="8"/>
      <c r="AS2869" s="8"/>
      <c r="AT2869" s="8"/>
      <c r="AU2869" s="8"/>
      <c r="AV2869" s="8"/>
      <c r="AW2869" s="8"/>
      <c r="AX2869" s="8"/>
      <c r="AY2869" s="8"/>
      <c r="AZ2869" s="8"/>
      <c r="BA2869" s="8"/>
      <c r="BB2869" s="8"/>
      <c r="BC2869" s="8"/>
      <c r="BD2869" s="8"/>
      <c r="BE2869" s="8"/>
      <c r="BF2869" s="8"/>
      <c r="BG2869" s="8"/>
      <c r="BH2869" s="8"/>
      <c r="BI2869" s="8"/>
      <c r="BJ2869" s="8"/>
      <c r="BK2869" s="8"/>
      <c r="BL2869" s="8"/>
      <c r="BM2869" s="8"/>
      <c r="BN2869" s="8"/>
      <c r="BO2869" s="8"/>
      <c r="BP2869" s="8"/>
      <c r="BQ2869" s="8"/>
      <c r="BR2869" s="8"/>
      <c r="BS2869" s="8"/>
      <c r="BT2869" s="8"/>
      <c r="BU2869" s="8"/>
      <c r="BV2869" s="8"/>
      <c r="BW2869" s="8"/>
      <c r="BX2869" s="8"/>
      <c r="BY2869" s="8"/>
      <c r="BZ2869" s="8"/>
      <c r="CA2869" s="8"/>
      <c r="CB2869" s="8"/>
      <c r="CC2869" s="8"/>
      <c r="CD2869" s="8"/>
      <c r="CE2869" s="8"/>
      <c r="CF2869" s="8"/>
      <c r="CG2869" s="8"/>
      <c r="CH2869" s="8"/>
      <c r="CI2869" s="8"/>
      <c r="CJ2869" s="8"/>
      <c r="CK2869" s="8"/>
      <c r="CL2869" s="8"/>
      <c r="CM2869" s="8"/>
      <c r="CN2869" s="8"/>
      <c r="CO2869" s="8"/>
      <c r="CP2869" s="8"/>
    </row>
    <row r="2870" spans="1:94" x14ac:dyDescent="0.2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  <c r="AD2870" s="8"/>
      <c r="AE2870" s="8"/>
      <c r="AF2870" s="8"/>
      <c r="AG2870" s="8"/>
      <c r="AH2870" s="8"/>
      <c r="AI2870" s="8"/>
      <c r="AJ2870" s="8"/>
      <c r="AK2870" s="8"/>
      <c r="AL2870" s="8"/>
      <c r="AM2870" s="8"/>
      <c r="AN2870" s="8"/>
      <c r="AO2870" s="8"/>
      <c r="AP2870" s="8"/>
      <c r="AQ2870" s="8"/>
      <c r="AR2870" s="8"/>
      <c r="AS2870" s="8"/>
      <c r="AT2870" s="8"/>
      <c r="AU2870" s="8"/>
      <c r="AV2870" s="8"/>
      <c r="AW2870" s="8"/>
      <c r="AX2870" s="8"/>
      <c r="AY2870" s="8"/>
      <c r="AZ2870" s="8"/>
      <c r="BA2870" s="8"/>
      <c r="BB2870" s="8"/>
      <c r="BC2870" s="8"/>
      <c r="BD2870" s="8"/>
      <c r="BE2870" s="8"/>
      <c r="BF2870" s="8"/>
      <c r="BG2870" s="8"/>
      <c r="BH2870" s="8"/>
      <c r="BI2870" s="8"/>
      <c r="BJ2870" s="8"/>
      <c r="BK2870" s="8"/>
      <c r="BL2870" s="8"/>
      <c r="BM2870" s="8"/>
      <c r="BN2870" s="8"/>
      <c r="BO2870" s="8"/>
      <c r="BP2870" s="8"/>
      <c r="BQ2870" s="8"/>
      <c r="BR2870" s="8"/>
      <c r="BS2870" s="8"/>
      <c r="BT2870" s="8"/>
      <c r="BU2870" s="8"/>
      <c r="BV2870" s="8"/>
      <c r="BW2870" s="8"/>
      <c r="BX2870" s="8"/>
      <c r="BY2870" s="8"/>
      <c r="BZ2870" s="8"/>
      <c r="CA2870" s="8"/>
      <c r="CB2870" s="8"/>
      <c r="CC2870" s="8"/>
      <c r="CD2870" s="8"/>
      <c r="CE2870" s="8"/>
      <c r="CF2870" s="8"/>
      <c r="CG2870" s="8"/>
      <c r="CH2870" s="8"/>
      <c r="CI2870" s="8"/>
      <c r="CJ2870" s="8"/>
      <c r="CK2870" s="8"/>
      <c r="CL2870" s="8"/>
      <c r="CM2870" s="8"/>
      <c r="CN2870" s="8"/>
      <c r="CO2870" s="8"/>
      <c r="CP2870" s="8"/>
    </row>
    <row r="2871" spans="1:94" x14ac:dyDescent="0.2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  <c r="AD2871" s="8"/>
      <c r="AE2871" s="8"/>
      <c r="AF2871" s="8"/>
      <c r="AG2871" s="8"/>
      <c r="AH2871" s="8"/>
      <c r="AI2871" s="8"/>
      <c r="AJ2871" s="8"/>
      <c r="AK2871" s="8"/>
      <c r="AL2871" s="8"/>
      <c r="AM2871" s="8"/>
      <c r="AN2871" s="8"/>
      <c r="AO2871" s="8"/>
      <c r="AP2871" s="8"/>
      <c r="AQ2871" s="8"/>
      <c r="AR2871" s="8"/>
      <c r="AS2871" s="8"/>
      <c r="AT2871" s="8"/>
      <c r="AU2871" s="8"/>
      <c r="AV2871" s="8"/>
      <c r="AW2871" s="8"/>
      <c r="AX2871" s="8"/>
      <c r="AY2871" s="8"/>
      <c r="AZ2871" s="8"/>
      <c r="BA2871" s="8"/>
      <c r="BB2871" s="8"/>
      <c r="BC2871" s="8"/>
      <c r="BD2871" s="8"/>
      <c r="BE2871" s="8"/>
      <c r="BF2871" s="8"/>
      <c r="BG2871" s="8"/>
      <c r="BH2871" s="8"/>
      <c r="BI2871" s="8"/>
      <c r="BJ2871" s="8"/>
      <c r="BK2871" s="8"/>
      <c r="BL2871" s="8"/>
      <c r="BM2871" s="8"/>
      <c r="BN2871" s="8"/>
      <c r="BO2871" s="8"/>
      <c r="BP2871" s="8"/>
      <c r="BQ2871" s="8"/>
      <c r="BR2871" s="8"/>
      <c r="BS2871" s="8"/>
      <c r="BT2871" s="8"/>
      <c r="BU2871" s="8"/>
      <c r="BV2871" s="8"/>
      <c r="BW2871" s="8"/>
      <c r="BX2871" s="8"/>
      <c r="BY2871" s="8"/>
      <c r="BZ2871" s="8"/>
      <c r="CA2871" s="8"/>
      <c r="CB2871" s="8"/>
      <c r="CC2871" s="8"/>
      <c r="CD2871" s="8"/>
      <c r="CE2871" s="8"/>
      <c r="CF2871" s="8"/>
      <c r="CG2871" s="8"/>
      <c r="CH2871" s="8"/>
      <c r="CI2871" s="8"/>
      <c r="CJ2871" s="8"/>
      <c r="CK2871" s="8"/>
      <c r="CL2871" s="8"/>
      <c r="CM2871" s="8"/>
      <c r="CN2871" s="8"/>
      <c r="CO2871" s="8"/>
      <c r="CP2871" s="8"/>
    </row>
    <row r="2872" spans="1:94" x14ac:dyDescent="0.2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  <c r="AD2872" s="8"/>
      <c r="AE2872" s="8"/>
      <c r="AF2872" s="8"/>
      <c r="AG2872" s="8"/>
      <c r="AH2872" s="8"/>
      <c r="AI2872" s="8"/>
      <c r="AJ2872" s="8"/>
      <c r="AK2872" s="8"/>
      <c r="AL2872" s="8"/>
      <c r="AM2872" s="8"/>
      <c r="AN2872" s="8"/>
      <c r="AO2872" s="8"/>
      <c r="AP2872" s="8"/>
      <c r="AQ2872" s="8"/>
      <c r="AR2872" s="8"/>
      <c r="AS2872" s="8"/>
      <c r="AT2872" s="8"/>
      <c r="AU2872" s="8"/>
      <c r="AV2872" s="8"/>
      <c r="AW2872" s="8"/>
      <c r="AX2872" s="8"/>
      <c r="AY2872" s="8"/>
      <c r="AZ2872" s="8"/>
      <c r="BA2872" s="8"/>
      <c r="BB2872" s="8"/>
      <c r="BC2872" s="8"/>
      <c r="BD2872" s="8"/>
      <c r="BE2872" s="8"/>
      <c r="BF2872" s="8"/>
      <c r="BG2872" s="8"/>
      <c r="BH2872" s="8"/>
      <c r="BI2872" s="8"/>
      <c r="BJ2872" s="8"/>
      <c r="BK2872" s="8"/>
      <c r="BL2872" s="8"/>
      <c r="BM2872" s="8"/>
      <c r="BN2872" s="8"/>
      <c r="BO2872" s="8"/>
      <c r="BP2872" s="8"/>
      <c r="BQ2872" s="8"/>
      <c r="BR2872" s="8"/>
      <c r="BS2872" s="8"/>
      <c r="BT2872" s="8"/>
      <c r="BU2872" s="8"/>
      <c r="BV2872" s="8"/>
      <c r="BW2872" s="8"/>
      <c r="BX2872" s="8"/>
      <c r="BY2872" s="8"/>
      <c r="BZ2872" s="8"/>
      <c r="CA2872" s="8"/>
      <c r="CB2872" s="8"/>
      <c r="CC2872" s="8"/>
      <c r="CD2872" s="8"/>
      <c r="CE2872" s="8"/>
      <c r="CF2872" s="8"/>
      <c r="CG2872" s="8"/>
      <c r="CH2872" s="8"/>
      <c r="CI2872" s="8"/>
      <c r="CJ2872" s="8"/>
      <c r="CK2872" s="8"/>
      <c r="CL2872" s="8"/>
      <c r="CM2872" s="8"/>
      <c r="CN2872" s="8"/>
      <c r="CO2872" s="8"/>
      <c r="CP2872" s="8"/>
    </row>
    <row r="2873" spans="1:94" x14ac:dyDescent="0.2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  <c r="AD2873" s="8"/>
      <c r="AE2873" s="8"/>
      <c r="AF2873" s="8"/>
      <c r="AG2873" s="8"/>
      <c r="AH2873" s="8"/>
      <c r="AI2873" s="8"/>
      <c r="AJ2873" s="8"/>
      <c r="AK2873" s="8"/>
      <c r="AL2873" s="8"/>
      <c r="AM2873" s="8"/>
      <c r="AN2873" s="8"/>
      <c r="AO2873" s="8"/>
      <c r="AP2873" s="8"/>
      <c r="AQ2873" s="8"/>
      <c r="AR2873" s="8"/>
      <c r="AS2873" s="8"/>
      <c r="AT2873" s="8"/>
      <c r="AU2873" s="8"/>
      <c r="AV2873" s="8"/>
      <c r="AW2873" s="8"/>
      <c r="AX2873" s="8"/>
      <c r="AY2873" s="8"/>
      <c r="AZ2873" s="8"/>
      <c r="BA2873" s="8"/>
      <c r="BB2873" s="8"/>
      <c r="BC2873" s="8"/>
      <c r="BD2873" s="8"/>
      <c r="BE2873" s="8"/>
      <c r="BF2873" s="8"/>
      <c r="BG2873" s="8"/>
      <c r="BH2873" s="8"/>
      <c r="BI2873" s="8"/>
      <c r="BJ2873" s="8"/>
      <c r="BK2873" s="8"/>
      <c r="BL2873" s="8"/>
      <c r="BM2873" s="8"/>
      <c r="BN2873" s="8"/>
      <c r="BO2873" s="8"/>
      <c r="BP2873" s="8"/>
      <c r="BQ2873" s="8"/>
      <c r="BR2873" s="8"/>
      <c r="BS2873" s="8"/>
      <c r="BT2873" s="8"/>
      <c r="BU2873" s="8"/>
      <c r="BV2873" s="8"/>
      <c r="BW2873" s="8"/>
      <c r="BX2873" s="8"/>
      <c r="BY2873" s="8"/>
      <c r="BZ2873" s="8"/>
      <c r="CA2873" s="8"/>
      <c r="CB2873" s="8"/>
      <c r="CC2873" s="8"/>
      <c r="CD2873" s="8"/>
      <c r="CE2873" s="8"/>
      <c r="CF2873" s="8"/>
      <c r="CG2873" s="8"/>
      <c r="CH2873" s="8"/>
      <c r="CI2873" s="8"/>
      <c r="CJ2873" s="8"/>
      <c r="CK2873" s="8"/>
      <c r="CL2873" s="8"/>
      <c r="CM2873" s="8"/>
      <c r="CN2873" s="8"/>
      <c r="CO2873" s="8"/>
      <c r="CP2873" s="8"/>
    </row>
    <row r="2874" spans="1:94" x14ac:dyDescent="0.2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  <c r="AA2874" s="8"/>
      <c r="AB2874" s="8"/>
      <c r="AC2874" s="8"/>
      <c r="AD2874" s="8"/>
      <c r="AE2874" s="8"/>
      <c r="AF2874" s="8"/>
      <c r="AG2874" s="8"/>
      <c r="AH2874" s="8"/>
      <c r="AI2874" s="8"/>
      <c r="AJ2874" s="8"/>
      <c r="AK2874" s="8"/>
      <c r="AL2874" s="8"/>
      <c r="AM2874" s="8"/>
      <c r="AN2874" s="8"/>
      <c r="AO2874" s="8"/>
      <c r="AP2874" s="8"/>
      <c r="AQ2874" s="8"/>
      <c r="AR2874" s="8"/>
      <c r="AS2874" s="8"/>
      <c r="AT2874" s="8"/>
      <c r="AU2874" s="8"/>
      <c r="AV2874" s="8"/>
      <c r="AW2874" s="8"/>
      <c r="AX2874" s="8"/>
      <c r="AY2874" s="8"/>
      <c r="AZ2874" s="8"/>
      <c r="BA2874" s="8"/>
      <c r="BB2874" s="8"/>
      <c r="BC2874" s="8"/>
      <c r="BD2874" s="8"/>
      <c r="BE2874" s="8"/>
      <c r="BF2874" s="8"/>
      <c r="BG2874" s="8"/>
      <c r="BH2874" s="8"/>
      <c r="BI2874" s="8"/>
      <c r="BJ2874" s="8"/>
      <c r="BK2874" s="8"/>
      <c r="BL2874" s="8"/>
      <c r="BM2874" s="8"/>
      <c r="BN2874" s="8"/>
      <c r="BO2874" s="8"/>
      <c r="BP2874" s="8"/>
      <c r="BQ2874" s="8"/>
      <c r="BR2874" s="8"/>
      <c r="BS2874" s="8"/>
      <c r="BT2874" s="8"/>
      <c r="BU2874" s="8"/>
      <c r="BV2874" s="8"/>
      <c r="BW2874" s="8"/>
      <c r="BX2874" s="8"/>
      <c r="BY2874" s="8"/>
      <c r="BZ2874" s="8"/>
      <c r="CA2874" s="8"/>
      <c r="CB2874" s="8"/>
      <c r="CC2874" s="8"/>
      <c r="CD2874" s="8"/>
      <c r="CE2874" s="8"/>
      <c r="CF2874" s="8"/>
      <c r="CG2874" s="8"/>
      <c r="CH2874" s="8"/>
      <c r="CI2874" s="8"/>
      <c r="CJ2874" s="8"/>
      <c r="CK2874" s="8"/>
      <c r="CL2874" s="8"/>
      <c r="CM2874" s="8"/>
      <c r="CN2874" s="8"/>
      <c r="CO2874" s="8"/>
      <c r="CP2874" s="8"/>
    </row>
    <row r="2875" spans="1:94" x14ac:dyDescent="0.2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  <c r="AA2875" s="8"/>
      <c r="AB2875" s="8"/>
      <c r="AC2875" s="8"/>
      <c r="AD2875" s="8"/>
      <c r="AE2875" s="8"/>
      <c r="AF2875" s="8"/>
      <c r="AG2875" s="8"/>
      <c r="AH2875" s="8"/>
      <c r="AI2875" s="8"/>
      <c r="AJ2875" s="8"/>
      <c r="AK2875" s="8"/>
      <c r="AL2875" s="8"/>
      <c r="AM2875" s="8"/>
      <c r="AN2875" s="8"/>
      <c r="AO2875" s="8"/>
      <c r="AP2875" s="8"/>
      <c r="AQ2875" s="8"/>
      <c r="AR2875" s="8"/>
      <c r="AS2875" s="8"/>
      <c r="AT2875" s="8"/>
      <c r="AU2875" s="8"/>
      <c r="AV2875" s="8"/>
      <c r="AW2875" s="8"/>
      <c r="AX2875" s="8"/>
      <c r="AY2875" s="8"/>
      <c r="AZ2875" s="8"/>
      <c r="BA2875" s="8"/>
      <c r="BB2875" s="8"/>
      <c r="BC2875" s="8"/>
      <c r="BD2875" s="8"/>
      <c r="BE2875" s="8"/>
      <c r="BF2875" s="8"/>
      <c r="BG2875" s="8"/>
      <c r="BH2875" s="8"/>
      <c r="BI2875" s="8"/>
      <c r="BJ2875" s="8"/>
      <c r="BK2875" s="8"/>
      <c r="BL2875" s="8"/>
      <c r="BM2875" s="8"/>
      <c r="BN2875" s="8"/>
      <c r="BO2875" s="8"/>
      <c r="BP2875" s="8"/>
      <c r="BQ2875" s="8"/>
      <c r="BR2875" s="8"/>
      <c r="BS2875" s="8"/>
      <c r="BT2875" s="8"/>
      <c r="BU2875" s="8"/>
      <c r="BV2875" s="8"/>
      <c r="BW2875" s="8"/>
      <c r="BX2875" s="8"/>
      <c r="BY2875" s="8"/>
      <c r="BZ2875" s="8"/>
      <c r="CA2875" s="8"/>
      <c r="CB2875" s="8"/>
      <c r="CC2875" s="8"/>
      <c r="CD2875" s="8"/>
      <c r="CE2875" s="8"/>
      <c r="CF2875" s="8"/>
      <c r="CG2875" s="8"/>
      <c r="CH2875" s="8"/>
      <c r="CI2875" s="8"/>
      <c r="CJ2875" s="8"/>
      <c r="CK2875" s="8"/>
      <c r="CL2875" s="8"/>
      <c r="CM2875" s="8"/>
      <c r="CN2875" s="8"/>
      <c r="CO2875" s="8"/>
      <c r="CP2875" s="8"/>
    </row>
    <row r="2876" spans="1:94" x14ac:dyDescent="0.2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  <c r="AA2876" s="8"/>
      <c r="AB2876" s="8"/>
      <c r="AC2876" s="8"/>
      <c r="AD2876" s="8"/>
      <c r="AE2876" s="8"/>
      <c r="AF2876" s="8"/>
      <c r="AG2876" s="8"/>
      <c r="AH2876" s="8"/>
      <c r="AI2876" s="8"/>
      <c r="AJ2876" s="8"/>
      <c r="AK2876" s="8"/>
      <c r="AL2876" s="8"/>
      <c r="AM2876" s="8"/>
      <c r="AN2876" s="8"/>
      <c r="AO2876" s="8"/>
      <c r="AP2876" s="8"/>
      <c r="AQ2876" s="8"/>
      <c r="AR2876" s="8"/>
      <c r="AS2876" s="8"/>
      <c r="AT2876" s="8"/>
      <c r="AU2876" s="8"/>
      <c r="AV2876" s="8"/>
      <c r="AW2876" s="8"/>
      <c r="AX2876" s="8"/>
      <c r="AY2876" s="8"/>
      <c r="AZ2876" s="8"/>
      <c r="BA2876" s="8"/>
      <c r="BB2876" s="8"/>
      <c r="BC2876" s="8"/>
      <c r="BD2876" s="8"/>
      <c r="BE2876" s="8"/>
      <c r="BF2876" s="8"/>
      <c r="BG2876" s="8"/>
      <c r="BH2876" s="8"/>
      <c r="BI2876" s="8"/>
      <c r="BJ2876" s="8"/>
      <c r="BK2876" s="8"/>
      <c r="BL2876" s="8"/>
      <c r="BM2876" s="8"/>
      <c r="BN2876" s="8"/>
      <c r="BO2876" s="8"/>
      <c r="BP2876" s="8"/>
      <c r="BQ2876" s="8"/>
      <c r="BR2876" s="8"/>
      <c r="BS2876" s="8"/>
      <c r="BT2876" s="8"/>
      <c r="BU2876" s="8"/>
      <c r="BV2876" s="8"/>
      <c r="BW2876" s="8"/>
      <c r="BX2876" s="8"/>
      <c r="BY2876" s="8"/>
      <c r="BZ2876" s="8"/>
      <c r="CA2876" s="8"/>
      <c r="CB2876" s="8"/>
      <c r="CC2876" s="8"/>
      <c r="CD2876" s="8"/>
      <c r="CE2876" s="8"/>
      <c r="CF2876" s="8"/>
      <c r="CG2876" s="8"/>
      <c r="CH2876" s="8"/>
      <c r="CI2876" s="8"/>
      <c r="CJ2876" s="8"/>
      <c r="CK2876" s="8"/>
      <c r="CL2876" s="8"/>
      <c r="CM2876" s="8"/>
      <c r="CN2876" s="8"/>
      <c r="CO2876" s="8"/>
      <c r="CP2876" s="8"/>
    </row>
    <row r="2877" spans="1:94" x14ac:dyDescent="0.2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  <c r="AA2877" s="8"/>
      <c r="AB2877" s="8"/>
      <c r="AC2877" s="8"/>
      <c r="AD2877" s="8"/>
      <c r="AE2877" s="8"/>
      <c r="AF2877" s="8"/>
      <c r="AG2877" s="8"/>
      <c r="AH2877" s="8"/>
      <c r="AI2877" s="8"/>
      <c r="AJ2877" s="8"/>
      <c r="AK2877" s="8"/>
      <c r="AL2877" s="8"/>
      <c r="AM2877" s="8"/>
      <c r="AN2877" s="8"/>
      <c r="AO2877" s="8"/>
      <c r="AP2877" s="8"/>
      <c r="AQ2877" s="8"/>
      <c r="AR2877" s="8"/>
      <c r="AS2877" s="8"/>
      <c r="AT2877" s="8"/>
      <c r="AU2877" s="8"/>
      <c r="AV2877" s="8"/>
      <c r="AW2877" s="8"/>
      <c r="AX2877" s="8"/>
      <c r="AY2877" s="8"/>
      <c r="AZ2877" s="8"/>
      <c r="BA2877" s="8"/>
      <c r="BB2877" s="8"/>
      <c r="BC2877" s="8"/>
      <c r="BD2877" s="8"/>
      <c r="BE2877" s="8"/>
      <c r="BF2877" s="8"/>
      <c r="BG2877" s="8"/>
      <c r="BH2877" s="8"/>
      <c r="BI2877" s="8"/>
      <c r="BJ2877" s="8"/>
      <c r="BK2877" s="8"/>
      <c r="BL2877" s="8"/>
      <c r="BM2877" s="8"/>
      <c r="BN2877" s="8"/>
      <c r="BO2877" s="8"/>
      <c r="BP2877" s="8"/>
      <c r="BQ2877" s="8"/>
      <c r="BR2877" s="8"/>
      <c r="BS2877" s="8"/>
      <c r="BT2877" s="8"/>
      <c r="BU2877" s="8"/>
      <c r="BV2877" s="8"/>
      <c r="BW2877" s="8"/>
      <c r="BX2877" s="8"/>
      <c r="BY2877" s="8"/>
      <c r="BZ2877" s="8"/>
      <c r="CA2877" s="8"/>
      <c r="CB2877" s="8"/>
      <c r="CC2877" s="8"/>
      <c r="CD2877" s="8"/>
      <c r="CE2877" s="8"/>
      <c r="CF2877" s="8"/>
      <c r="CG2877" s="8"/>
      <c r="CH2877" s="8"/>
      <c r="CI2877" s="8"/>
      <c r="CJ2877" s="8"/>
      <c r="CK2877" s="8"/>
      <c r="CL2877" s="8"/>
      <c r="CM2877" s="8"/>
      <c r="CN2877" s="8"/>
      <c r="CO2877" s="8"/>
      <c r="CP2877" s="8"/>
    </row>
    <row r="2878" spans="1:94" x14ac:dyDescent="0.2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  <c r="AA2878" s="8"/>
      <c r="AB2878" s="8"/>
      <c r="AC2878" s="8"/>
      <c r="AD2878" s="8"/>
      <c r="AE2878" s="8"/>
      <c r="AF2878" s="8"/>
      <c r="AG2878" s="8"/>
      <c r="AH2878" s="8"/>
      <c r="AI2878" s="8"/>
      <c r="AJ2878" s="8"/>
      <c r="AK2878" s="8"/>
      <c r="AL2878" s="8"/>
      <c r="AM2878" s="8"/>
      <c r="AN2878" s="8"/>
      <c r="AO2878" s="8"/>
      <c r="AP2878" s="8"/>
      <c r="AQ2878" s="8"/>
      <c r="AR2878" s="8"/>
      <c r="AS2878" s="8"/>
      <c r="AT2878" s="8"/>
      <c r="AU2878" s="8"/>
      <c r="AV2878" s="8"/>
      <c r="AW2878" s="8"/>
      <c r="AX2878" s="8"/>
      <c r="AY2878" s="8"/>
      <c r="AZ2878" s="8"/>
      <c r="BA2878" s="8"/>
      <c r="BB2878" s="8"/>
      <c r="BC2878" s="8"/>
      <c r="BD2878" s="8"/>
      <c r="BE2878" s="8"/>
      <c r="BF2878" s="8"/>
      <c r="BG2878" s="8"/>
      <c r="BH2878" s="8"/>
      <c r="BI2878" s="8"/>
      <c r="BJ2878" s="8"/>
      <c r="BK2878" s="8"/>
      <c r="BL2878" s="8"/>
      <c r="BM2878" s="8"/>
      <c r="BN2878" s="8"/>
      <c r="BO2878" s="8"/>
      <c r="BP2878" s="8"/>
      <c r="BQ2878" s="8"/>
      <c r="BR2878" s="8"/>
      <c r="BS2878" s="8"/>
      <c r="BT2878" s="8"/>
      <c r="BU2878" s="8"/>
      <c r="BV2878" s="8"/>
      <c r="BW2878" s="8"/>
      <c r="BX2878" s="8"/>
      <c r="BY2878" s="8"/>
      <c r="BZ2878" s="8"/>
      <c r="CA2878" s="8"/>
      <c r="CB2878" s="8"/>
      <c r="CC2878" s="8"/>
      <c r="CD2878" s="8"/>
      <c r="CE2878" s="8"/>
      <c r="CF2878" s="8"/>
      <c r="CG2878" s="8"/>
      <c r="CH2878" s="8"/>
      <c r="CI2878" s="8"/>
      <c r="CJ2878" s="8"/>
      <c r="CK2878" s="8"/>
      <c r="CL2878" s="8"/>
      <c r="CM2878" s="8"/>
      <c r="CN2878" s="8"/>
      <c r="CO2878" s="8"/>
      <c r="CP2878" s="8"/>
    </row>
    <row r="2879" spans="1:94" x14ac:dyDescent="0.2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  <c r="AA2879" s="8"/>
      <c r="AB2879" s="8"/>
      <c r="AC2879" s="8"/>
      <c r="AD2879" s="8"/>
      <c r="AE2879" s="8"/>
      <c r="AF2879" s="8"/>
      <c r="AG2879" s="8"/>
      <c r="AH2879" s="8"/>
      <c r="AI2879" s="8"/>
      <c r="AJ2879" s="8"/>
      <c r="AK2879" s="8"/>
      <c r="AL2879" s="8"/>
      <c r="AM2879" s="8"/>
      <c r="AN2879" s="8"/>
      <c r="AO2879" s="8"/>
      <c r="AP2879" s="8"/>
      <c r="AQ2879" s="8"/>
      <c r="AR2879" s="8"/>
      <c r="AS2879" s="8"/>
      <c r="AT2879" s="8"/>
      <c r="AU2879" s="8"/>
      <c r="AV2879" s="8"/>
      <c r="AW2879" s="8"/>
      <c r="AX2879" s="8"/>
      <c r="AY2879" s="8"/>
      <c r="AZ2879" s="8"/>
      <c r="BA2879" s="8"/>
      <c r="BB2879" s="8"/>
      <c r="BC2879" s="8"/>
      <c r="BD2879" s="8"/>
      <c r="BE2879" s="8"/>
      <c r="BF2879" s="8"/>
      <c r="BG2879" s="8"/>
      <c r="BH2879" s="8"/>
      <c r="BI2879" s="8"/>
      <c r="BJ2879" s="8"/>
      <c r="BK2879" s="8"/>
      <c r="BL2879" s="8"/>
      <c r="BM2879" s="8"/>
      <c r="BN2879" s="8"/>
      <c r="BO2879" s="8"/>
      <c r="BP2879" s="8"/>
      <c r="BQ2879" s="8"/>
      <c r="BR2879" s="8"/>
      <c r="BS2879" s="8"/>
      <c r="BT2879" s="8"/>
      <c r="BU2879" s="8"/>
      <c r="BV2879" s="8"/>
      <c r="BW2879" s="8"/>
      <c r="BX2879" s="8"/>
      <c r="BY2879" s="8"/>
      <c r="BZ2879" s="8"/>
      <c r="CA2879" s="8"/>
      <c r="CB2879" s="8"/>
      <c r="CC2879" s="8"/>
      <c r="CD2879" s="8"/>
      <c r="CE2879" s="8"/>
      <c r="CF2879" s="8"/>
      <c r="CG2879" s="8"/>
      <c r="CH2879" s="8"/>
      <c r="CI2879" s="8"/>
      <c r="CJ2879" s="8"/>
      <c r="CK2879" s="8"/>
      <c r="CL2879" s="8"/>
      <c r="CM2879" s="8"/>
      <c r="CN2879" s="8"/>
      <c r="CO2879" s="8"/>
      <c r="CP2879" s="8"/>
    </row>
    <row r="2880" spans="1:94" x14ac:dyDescent="0.2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  <c r="AA2880" s="8"/>
      <c r="AB2880" s="8"/>
      <c r="AC2880" s="8"/>
      <c r="AD2880" s="8"/>
      <c r="AE2880" s="8"/>
      <c r="AF2880" s="8"/>
      <c r="AG2880" s="8"/>
      <c r="AH2880" s="8"/>
      <c r="AI2880" s="8"/>
      <c r="AJ2880" s="8"/>
      <c r="AK2880" s="8"/>
      <c r="AL2880" s="8"/>
      <c r="AM2880" s="8"/>
      <c r="AN2880" s="8"/>
      <c r="AO2880" s="8"/>
      <c r="AP2880" s="8"/>
      <c r="AQ2880" s="8"/>
      <c r="AR2880" s="8"/>
      <c r="AS2880" s="8"/>
      <c r="AT2880" s="8"/>
      <c r="AU2880" s="8"/>
      <c r="AV2880" s="8"/>
      <c r="AW2880" s="8"/>
      <c r="AX2880" s="8"/>
      <c r="AY2880" s="8"/>
      <c r="AZ2880" s="8"/>
      <c r="BA2880" s="8"/>
      <c r="BB2880" s="8"/>
      <c r="BC2880" s="8"/>
      <c r="BD2880" s="8"/>
      <c r="BE2880" s="8"/>
      <c r="BF2880" s="8"/>
      <c r="BG2880" s="8"/>
      <c r="BH2880" s="8"/>
      <c r="BI2880" s="8"/>
      <c r="BJ2880" s="8"/>
      <c r="BK2880" s="8"/>
      <c r="BL2880" s="8"/>
      <c r="BM2880" s="8"/>
      <c r="BN2880" s="8"/>
      <c r="BO2880" s="8"/>
      <c r="BP2880" s="8"/>
      <c r="BQ2880" s="8"/>
      <c r="BR2880" s="8"/>
      <c r="BS2880" s="8"/>
      <c r="BT2880" s="8"/>
      <c r="BU2880" s="8"/>
      <c r="BV2880" s="8"/>
      <c r="BW2880" s="8"/>
      <c r="BX2880" s="8"/>
      <c r="BY2880" s="8"/>
      <c r="BZ2880" s="8"/>
      <c r="CA2880" s="8"/>
      <c r="CB2880" s="8"/>
      <c r="CC2880" s="8"/>
      <c r="CD2880" s="8"/>
      <c r="CE2880" s="8"/>
      <c r="CF2880" s="8"/>
      <c r="CG2880" s="8"/>
      <c r="CH2880" s="8"/>
      <c r="CI2880" s="8"/>
      <c r="CJ2880" s="8"/>
      <c r="CK2880" s="8"/>
      <c r="CL2880" s="8"/>
      <c r="CM2880" s="8"/>
      <c r="CN2880" s="8"/>
      <c r="CO2880" s="8"/>
      <c r="CP2880" s="8"/>
    </row>
    <row r="2881" spans="1:94" x14ac:dyDescent="0.2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  <c r="AA2881" s="8"/>
      <c r="AB2881" s="8"/>
      <c r="AC2881" s="8"/>
      <c r="AD2881" s="8"/>
      <c r="AE2881" s="8"/>
      <c r="AF2881" s="8"/>
      <c r="AG2881" s="8"/>
      <c r="AH2881" s="8"/>
      <c r="AI2881" s="8"/>
      <c r="AJ2881" s="8"/>
      <c r="AK2881" s="8"/>
      <c r="AL2881" s="8"/>
      <c r="AM2881" s="8"/>
      <c r="AN2881" s="8"/>
      <c r="AO2881" s="8"/>
      <c r="AP2881" s="8"/>
      <c r="AQ2881" s="8"/>
      <c r="AR2881" s="8"/>
      <c r="AS2881" s="8"/>
      <c r="AT2881" s="8"/>
      <c r="AU2881" s="8"/>
      <c r="AV2881" s="8"/>
      <c r="AW2881" s="8"/>
      <c r="AX2881" s="8"/>
      <c r="AY2881" s="8"/>
      <c r="AZ2881" s="8"/>
      <c r="BA2881" s="8"/>
      <c r="BB2881" s="8"/>
      <c r="BC2881" s="8"/>
      <c r="BD2881" s="8"/>
      <c r="BE2881" s="8"/>
      <c r="BF2881" s="8"/>
      <c r="BG2881" s="8"/>
      <c r="BH2881" s="8"/>
      <c r="BI2881" s="8"/>
      <c r="BJ2881" s="8"/>
      <c r="BK2881" s="8"/>
      <c r="BL2881" s="8"/>
      <c r="BM2881" s="8"/>
      <c r="BN2881" s="8"/>
      <c r="BO2881" s="8"/>
      <c r="BP2881" s="8"/>
      <c r="BQ2881" s="8"/>
      <c r="BR2881" s="8"/>
      <c r="BS2881" s="8"/>
      <c r="BT2881" s="8"/>
      <c r="BU2881" s="8"/>
      <c r="BV2881" s="8"/>
      <c r="BW2881" s="8"/>
      <c r="BX2881" s="8"/>
      <c r="BY2881" s="8"/>
      <c r="BZ2881" s="8"/>
      <c r="CA2881" s="8"/>
      <c r="CB2881" s="8"/>
      <c r="CC2881" s="8"/>
      <c r="CD2881" s="8"/>
      <c r="CE2881" s="8"/>
      <c r="CF2881" s="8"/>
      <c r="CG2881" s="8"/>
      <c r="CH2881" s="8"/>
      <c r="CI2881" s="8"/>
      <c r="CJ2881" s="8"/>
      <c r="CK2881" s="8"/>
      <c r="CL2881" s="8"/>
      <c r="CM2881" s="8"/>
      <c r="CN2881" s="8"/>
      <c r="CO2881" s="8"/>
      <c r="CP2881" s="8"/>
    </row>
    <row r="2882" spans="1:94" x14ac:dyDescent="0.2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  <c r="AD2882" s="8"/>
      <c r="AE2882" s="8"/>
      <c r="AF2882" s="8"/>
      <c r="AG2882" s="8"/>
      <c r="AH2882" s="8"/>
      <c r="AI2882" s="8"/>
      <c r="AJ2882" s="8"/>
      <c r="AK2882" s="8"/>
      <c r="AL2882" s="8"/>
      <c r="AM2882" s="8"/>
      <c r="AN2882" s="8"/>
      <c r="AO2882" s="8"/>
      <c r="AP2882" s="8"/>
      <c r="AQ2882" s="8"/>
      <c r="AR2882" s="8"/>
      <c r="AS2882" s="8"/>
      <c r="AT2882" s="8"/>
      <c r="AU2882" s="8"/>
      <c r="AV2882" s="8"/>
      <c r="AW2882" s="8"/>
      <c r="AX2882" s="8"/>
      <c r="AY2882" s="8"/>
      <c r="AZ2882" s="8"/>
      <c r="BA2882" s="8"/>
      <c r="BB2882" s="8"/>
      <c r="BC2882" s="8"/>
      <c r="BD2882" s="8"/>
      <c r="BE2882" s="8"/>
      <c r="BF2882" s="8"/>
      <c r="BG2882" s="8"/>
      <c r="BH2882" s="8"/>
      <c r="BI2882" s="8"/>
      <c r="BJ2882" s="8"/>
      <c r="BK2882" s="8"/>
      <c r="BL2882" s="8"/>
      <c r="BM2882" s="8"/>
      <c r="BN2882" s="8"/>
      <c r="BO2882" s="8"/>
      <c r="BP2882" s="8"/>
      <c r="BQ2882" s="8"/>
      <c r="BR2882" s="8"/>
      <c r="BS2882" s="8"/>
      <c r="BT2882" s="8"/>
      <c r="BU2882" s="8"/>
      <c r="BV2882" s="8"/>
      <c r="BW2882" s="8"/>
      <c r="BX2882" s="8"/>
      <c r="BY2882" s="8"/>
      <c r="BZ2882" s="8"/>
      <c r="CA2882" s="8"/>
      <c r="CB2882" s="8"/>
      <c r="CC2882" s="8"/>
      <c r="CD2882" s="8"/>
      <c r="CE2882" s="8"/>
      <c r="CF2882" s="8"/>
      <c r="CG2882" s="8"/>
      <c r="CH2882" s="8"/>
      <c r="CI2882" s="8"/>
      <c r="CJ2882" s="8"/>
      <c r="CK2882" s="8"/>
      <c r="CL2882" s="8"/>
      <c r="CM2882" s="8"/>
      <c r="CN2882" s="8"/>
      <c r="CO2882" s="8"/>
      <c r="CP2882" s="8"/>
    </row>
    <row r="2883" spans="1:94" x14ac:dyDescent="0.2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  <c r="AD2883" s="8"/>
      <c r="AE2883" s="8"/>
      <c r="AF2883" s="8"/>
      <c r="AG2883" s="8"/>
      <c r="AH2883" s="8"/>
      <c r="AI2883" s="8"/>
      <c r="AJ2883" s="8"/>
      <c r="AK2883" s="8"/>
      <c r="AL2883" s="8"/>
      <c r="AM2883" s="8"/>
      <c r="AN2883" s="8"/>
      <c r="AO2883" s="8"/>
      <c r="AP2883" s="8"/>
      <c r="AQ2883" s="8"/>
      <c r="AR2883" s="8"/>
      <c r="AS2883" s="8"/>
      <c r="AT2883" s="8"/>
      <c r="AU2883" s="8"/>
      <c r="AV2883" s="8"/>
      <c r="AW2883" s="8"/>
      <c r="AX2883" s="8"/>
      <c r="AY2883" s="8"/>
      <c r="AZ2883" s="8"/>
      <c r="BA2883" s="8"/>
      <c r="BB2883" s="8"/>
      <c r="BC2883" s="8"/>
      <c r="BD2883" s="8"/>
      <c r="BE2883" s="8"/>
      <c r="BF2883" s="8"/>
      <c r="BG2883" s="8"/>
      <c r="BH2883" s="8"/>
      <c r="BI2883" s="8"/>
      <c r="BJ2883" s="8"/>
      <c r="BK2883" s="8"/>
      <c r="BL2883" s="8"/>
      <c r="BM2883" s="8"/>
      <c r="BN2883" s="8"/>
      <c r="BO2883" s="8"/>
      <c r="BP2883" s="8"/>
      <c r="BQ2883" s="8"/>
      <c r="BR2883" s="8"/>
      <c r="BS2883" s="8"/>
      <c r="BT2883" s="8"/>
      <c r="BU2883" s="8"/>
      <c r="BV2883" s="8"/>
      <c r="BW2883" s="8"/>
      <c r="BX2883" s="8"/>
      <c r="BY2883" s="8"/>
      <c r="BZ2883" s="8"/>
      <c r="CA2883" s="8"/>
      <c r="CB2883" s="8"/>
      <c r="CC2883" s="8"/>
      <c r="CD2883" s="8"/>
      <c r="CE2883" s="8"/>
      <c r="CF2883" s="8"/>
      <c r="CG2883" s="8"/>
      <c r="CH2883" s="8"/>
      <c r="CI2883" s="8"/>
      <c r="CJ2883" s="8"/>
      <c r="CK2883" s="8"/>
      <c r="CL2883" s="8"/>
      <c r="CM2883" s="8"/>
      <c r="CN2883" s="8"/>
      <c r="CO2883" s="8"/>
      <c r="CP2883" s="8"/>
    </row>
    <row r="2884" spans="1:94" x14ac:dyDescent="0.2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  <c r="AD2884" s="8"/>
      <c r="AE2884" s="8"/>
      <c r="AF2884" s="8"/>
      <c r="AG2884" s="8"/>
      <c r="AH2884" s="8"/>
      <c r="AI2884" s="8"/>
      <c r="AJ2884" s="8"/>
      <c r="AK2884" s="8"/>
      <c r="AL2884" s="8"/>
      <c r="AM2884" s="8"/>
      <c r="AN2884" s="8"/>
      <c r="AO2884" s="8"/>
      <c r="AP2884" s="8"/>
      <c r="AQ2884" s="8"/>
      <c r="AR2884" s="8"/>
      <c r="AS2884" s="8"/>
      <c r="AT2884" s="8"/>
      <c r="AU2884" s="8"/>
      <c r="AV2884" s="8"/>
      <c r="AW2884" s="8"/>
      <c r="AX2884" s="8"/>
      <c r="AY2884" s="8"/>
      <c r="AZ2884" s="8"/>
      <c r="BA2884" s="8"/>
      <c r="BB2884" s="8"/>
      <c r="BC2884" s="8"/>
      <c r="BD2884" s="8"/>
      <c r="BE2884" s="8"/>
      <c r="BF2884" s="8"/>
      <c r="BG2884" s="8"/>
      <c r="BH2884" s="8"/>
      <c r="BI2884" s="8"/>
      <c r="BJ2884" s="8"/>
      <c r="BK2884" s="8"/>
      <c r="BL2884" s="8"/>
      <c r="BM2884" s="8"/>
      <c r="BN2884" s="8"/>
      <c r="BO2884" s="8"/>
      <c r="BP2884" s="8"/>
      <c r="BQ2884" s="8"/>
      <c r="BR2884" s="8"/>
      <c r="BS2884" s="8"/>
      <c r="BT2884" s="8"/>
      <c r="BU2884" s="8"/>
      <c r="BV2884" s="8"/>
      <c r="BW2884" s="8"/>
      <c r="BX2884" s="8"/>
      <c r="BY2884" s="8"/>
      <c r="BZ2884" s="8"/>
      <c r="CA2884" s="8"/>
      <c r="CB2884" s="8"/>
      <c r="CC2884" s="8"/>
      <c r="CD2884" s="8"/>
      <c r="CE2884" s="8"/>
      <c r="CF2884" s="8"/>
      <c r="CG2884" s="8"/>
      <c r="CH2884" s="8"/>
      <c r="CI2884" s="8"/>
      <c r="CJ2884" s="8"/>
      <c r="CK2884" s="8"/>
      <c r="CL2884" s="8"/>
      <c r="CM2884" s="8"/>
      <c r="CN2884" s="8"/>
      <c r="CO2884" s="8"/>
      <c r="CP2884" s="8"/>
    </row>
    <row r="2885" spans="1:94" x14ac:dyDescent="0.2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  <c r="AA2885" s="8"/>
      <c r="AB2885" s="8"/>
      <c r="AC2885" s="8"/>
      <c r="AD2885" s="8"/>
      <c r="AE2885" s="8"/>
      <c r="AF2885" s="8"/>
      <c r="AG2885" s="8"/>
      <c r="AH2885" s="8"/>
      <c r="AI2885" s="8"/>
      <c r="AJ2885" s="8"/>
      <c r="AK2885" s="8"/>
      <c r="AL2885" s="8"/>
      <c r="AM2885" s="8"/>
      <c r="AN2885" s="8"/>
      <c r="AO2885" s="8"/>
      <c r="AP2885" s="8"/>
      <c r="AQ2885" s="8"/>
      <c r="AR2885" s="8"/>
      <c r="AS2885" s="8"/>
      <c r="AT2885" s="8"/>
      <c r="AU2885" s="8"/>
      <c r="AV2885" s="8"/>
      <c r="AW2885" s="8"/>
      <c r="AX2885" s="8"/>
      <c r="AY2885" s="8"/>
      <c r="AZ2885" s="8"/>
      <c r="BA2885" s="8"/>
      <c r="BB2885" s="8"/>
      <c r="BC2885" s="8"/>
      <c r="BD2885" s="8"/>
      <c r="BE2885" s="8"/>
      <c r="BF2885" s="8"/>
      <c r="BG2885" s="8"/>
      <c r="BH2885" s="8"/>
      <c r="BI2885" s="8"/>
      <c r="BJ2885" s="8"/>
      <c r="BK2885" s="8"/>
      <c r="BL2885" s="8"/>
      <c r="BM2885" s="8"/>
      <c r="BN2885" s="8"/>
      <c r="BO2885" s="8"/>
      <c r="BP2885" s="8"/>
      <c r="BQ2885" s="8"/>
      <c r="BR2885" s="8"/>
      <c r="BS2885" s="8"/>
      <c r="BT2885" s="8"/>
      <c r="BU2885" s="8"/>
      <c r="BV2885" s="8"/>
      <c r="BW2885" s="8"/>
      <c r="BX2885" s="8"/>
      <c r="BY2885" s="8"/>
      <c r="BZ2885" s="8"/>
      <c r="CA2885" s="8"/>
      <c r="CB2885" s="8"/>
      <c r="CC2885" s="8"/>
      <c r="CD2885" s="8"/>
      <c r="CE2885" s="8"/>
      <c r="CF2885" s="8"/>
      <c r="CG2885" s="8"/>
      <c r="CH2885" s="8"/>
      <c r="CI2885" s="8"/>
      <c r="CJ2885" s="8"/>
      <c r="CK2885" s="8"/>
      <c r="CL2885" s="8"/>
      <c r="CM2885" s="8"/>
      <c r="CN2885" s="8"/>
      <c r="CO2885" s="8"/>
      <c r="CP2885" s="8"/>
    </row>
    <row r="2886" spans="1:94" x14ac:dyDescent="0.2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  <c r="AA2886" s="8"/>
      <c r="AB2886" s="8"/>
      <c r="AC2886" s="8"/>
      <c r="AD2886" s="8"/>
      <c r="AE2886" s="8"/>
      <c r="AF2886" s="8"/>
      <c r="AG2886" s="8"/>
      <c r="AH2886" s="8"/>
      <c r="AI2886" s="8"/>
      <c r="AJ2886" s="8"/>
      <c r="AK2886" s="8"/>
      <c r="AL2886" s="8"/>
      <c r="AM2886" s="8"/>
      <c r="AN2886" s="8"/>
      <c r="AO2886" s="8"/>
      <c r="AP2886" s="8"/>
      <c r="AQ2886" s="8"/>
      <c r="AR2886" s="8"/>
      <c r="AS2886" s="8"/>
      <c r="AT2886" s="8"/>
      <c r="AU2886" s="8"/>
      <c r="AV2886" s="8"/>
      <c r="AW2886" s="8"/>
      <c r="AX2886" s="8"/>
      <c r="AY2886" s="8"/>
      <c r="AZ2886" s="8"/>
      <c r="BA2886" s="8"/>
      <c r="BB2886" s="8"/>
      <c r="BC2886" s="8"/>
      <c r="BD2886" s="8"/>
      <c r="BE2886" s="8"/>
      <c r="BF2886" s="8"/>
      <c r="BG2886" s="8"/>
      <c r="BH2886" s="8"/>
      <c r="BI2886" s="8"/>
      <c r="BJ2886" s="8"/>
      <c r="BK2886" s="8"/>
      <c r="BL2886" s="8"/>
      <c r="BM2886" s="8"/>
      <c r="BN2886" s="8"/>
      <c r="BO2886" s="8"/>
      <c r="BP2886" s="8"/>
      <c r="BQ2886" s="8"/>
      <c r="BR2886" s="8"/>
      <c r="BS2886" s="8"/>
      <c r="BT2886" s="8"/>
      <c r="BU2886" s="8"/>
      <c r="BV2886" s="8"/>
      <c r="BW2886" s="8"/>
      <c r="BX2886" s="8"/>
      <c r="BY2886" s="8"/>
      <c r="BZ2886" s="8"/>
      <c r="CA2886" s="8"/>
      <c r="CB2886" s="8"/>
      <c r="CC2886" s="8"/>
      <c r="CD2886" s="8"/>
      <c r="CE2886" s="8"/>
      <c r="CF2886" s="8"/>
      <c r="CG2886" s="8"/>
      <c r="CH2886" s="8"/>
      <c r="CI2886" s="8"/>
      <c r="CJ2886" s="8"/>
      <c r="CK2886" s="8"/>
      <c r="CL2886" s="8"/>
      <c r="CM2886" s="8"/>
      <c r="CN2886" s="8"/>
      <c r="CO2886" s="8"/>
      <c r="CP2886" s="8"/>
    </row>
    <row r="2887" spans="1:94" x14ac:dyDescent="0.2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  <c r="AA2887" s="8"/>
      <c r="AB2887" s="8"/>
      <c r="AC2887" s="8"/>
      <c r="AD2887" s="8"/>
      <c r="AE2887" s="8"/>
      <c r="AF2887" s="8"/>
      <c r="AG2887" s="8"/>
      <c r="AH2887" s="8"/>
      <c r="AI2887" s="8"/>
      <c r="AJ2887" s="8"/>
      <c r="AK2887" s="8"/>
      <c r="AL2887" s="8"/>
      <c r="AM2887" s="8"/>
      <c r="AN2887" s="8"/>
      <c r="AO2887" s="8"/>
      <c r="AP2887" s="8"/>
      <c r="AQ2887" s="8"/>
      <c r="AR2887" s="8"/>
      <c r="AS2887" s="8"/>
      <c r="AT2887" s="8"/>
      <c r="AU2887" s="8"/>
      <c r="AV2887" s="8"/>
      <c r="AW2887" s="8"/>
      <c r="AX2887" s="8"/>
      <c r="AY2887" s="8"/>
      <c r="AZ2887" s="8"/>
      <c r="BA2887" s="8"/>
      <c r="BB2887" s="8"/>
      <c r="BC2887" s="8"/>
      <c r="BD2887" s="8"/>
      <c r="BE2887" s="8"/>
      <c r="BF2887" s="8"/>
      <c r="BG2887" s="8"/>
      <c r="BH2887" s="8"/>
      <c r="BI2887" s="8"/>
      <c r="BJ2887" s="8"/>
      <c r="BK2887" s="8"/>
      <c r="BL2887" s="8"/>
      <c r="BM2887" s="8"/>
      <c r="BN2887" s="8"/>
      <c r="BO2887" s="8"/>
      <c r="BP2887" s="8"/>
      <c r="BQ2887" s="8"/>
      <c r="BR2887" s="8"/>
      <c r="BS2887" s="8"/>
      <c r="BT2887" s="8"/>
      <c r="BU2887" s="8"/>
      <c r="BV2887" s="8"/>
      <c r="BW2887" s="8"/>
      <c r="BX2887" s="8"/>
      <c r="BY2887" s="8"/>
      <c r="BZ2887" s="8"/>
      <c r="CA2887" s="8"/>
      <c r="CB2887" s="8"/>
      <c r="CC2887" s="8"/>
      <c r="CD2887" s="8"/>
      <c r="CE2887" s="8"/>
      <c r="CF2887" s="8"/>
      <c r="CG2887" s="8"/>
      <c r="CH2887" s="8"/>
      <c r="CI2887" s="8"/>
      <c r="CJ2887" s="8"/>
      <c r="CK2887" s="8"/>
      <c r="CL2887" s="8"/>
      <c r="CM2887" s="8"/>
      <c r="CN2887" s="8"/>
      <c r="CO2887" s="8"/>
      <c r="CP2887" s="8"/>
    </row>
    <row r="2888" spans="1:94" x14ac:dyDescent="0.2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  <c r="AD2888" s="8"/>
      <c r="AE2888" s="8"/>
      <c r="AF2888" s="8"/>
      <c r="AG2888" s="8"/>
      <c r="AH2888" s="8"/>
      <c r="AI2888" s="8"/>
      <c r="AJ2888" s="8"/>
      <c r="AK2888" s="8"/>
      <c r="AL2888" s="8"/>
      <c r="AM2888" s="8"/>
      <c r="AN2888" s="8"/>
      <c r="AO2888" s="8"/>
      <c r="AP2888" s="8"/>
      <c r="AQ2888" s="8"/>
      <c r="AR2888" s="8"/>
      <c r="AS2888" s="8"/>
      <c r="AT2888" s="8"/>
      <c r="AU2888" s="8"/>
      <c r="AV2888" s="8"/>
      <c r="AW2888" s="8"/>
      <c r="AX2888" s="8"/>
      <c r="AY2888" s="8"/>
      <c r="AZ2888" s="8"/>
      <c r="BA2888" s="8"/>
      <c r="BB2888" s="8"/>
      <c r="BC2888" s="8"/>
      <c r="BD2888" s="8"/>
      <c r="BE2888" s="8"/>
      <c r="BF2888" s="8"/>
      <c r="BG2888" s="8"/>
      <c r="BH2888" s="8"/>
      <c r="BI2888" s="8"/>
      <c r="BJ2888" s="8"/>
      <c r="BK2888" s="8"/>
      <c r="BL2888" s="8"/>
      <c r="BM2888" s="8"/>
      <c r="BN2888" s="8"/>
      <c r="BO2888" s="8"/>
      <c r="BP2888" s="8"/>
      <c r="BQ2888" s="8"/>
      <c r="BR2888" s="8"/>
      <c r="BS2888" s="8"/>
      <c r="BT2888" s="8"/>
      <c r="BU2888" s="8"/>
      <c r="BV2888" s="8"/>
      <c r="BW2888" s="8"/>
      <c r="BX2888" s="8"/>
      <c r="BY2888" s="8"/>
      <c r="BZ2888" s="8"/>
      <c r="CA2888" s="8"/>
      <c r="CB2888" s="8"/>
      <c r="CC2888" s="8"/>
      <c r="CD2888" s="8"/>
      <c r="CE2888" s="8"/>
      <c r="CF2888" s="8"/>
      <c r="CG2888" s="8"/>
      <c r="CH2888" s="8"/>
      <c r="CI2888" s="8"/>
      <c r="CJ2888" s="8"/>
      <c r="CK2888" s="8"/>
      <c r="CL2888" s="8"/>
      <c r="CM2888" s="8"/>
      <c r="CN2888" s="8"/>
      <c r="CO2888" s="8"/>
      <c r="CP2888" s="8"/>
    </row>
    <row r="2889" spans="1:94" x14ac:dyDescent="0.2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  <c r="AD2889" s="8"/>
      <c r="AE2889" s="8"/>
      <c r="AF2889" s="8"/>
      <c r="AG2889" s="8"/>
      <c r="AH2889" s="8"/>
      <c r="AI2889" s="8"/>
      <c r="AJ2889" s="8"/>
      <c r="AK2889" s="8"/>
      <c r="AL2889" s="8"/>
      <c r="AM2889" s="8"/>
      <c r="AN2889" s="8"/>
      <c r="AO2889" s="8"/>
      <c r="AP2889" s="8"/>
      <c r="AQ2889" s="8"/>
      <c r="AR2889" s="8"/>
      <c r="AS2889" s="8"/>
      <c r="AT2889" s="8"/>
      <c r="AU2889" s="8"/>
      <c r="AV2889" s="8"/>
      <c r="AW2889" s="8"/>
      <c r="AX2889" s="8"/>
      <c r="AY2889" s="8"/>
      <c r="AZ2889" s="8"/>
      <c r="BA2889" s="8"/>
      <c r="BB2889" s="8"/>
      <c r="BC2889" s="8"/>
      <c r="BD2889" s="8"/>
      <c r="BE2889" s="8"/>
      <c r="BF2889" s="8"/>
      <c r="BG2889" s="8"/>
      <c r="BH2889" s="8"/>
      <c r="BI2889" s="8"/>
      <c r="BJ2889" s="8"/>
      <c r="BK2889" s="8"/>
      <c r="BL2889" s="8"/>
      <c r="BM2889" s="8"/>
      <c r="BN2889" s="8"/>
      <c r="BO2889" s="8"/>
      <c r="BP2889" s="8"/>
      <c r="BQ2889" s="8"/>
      <c r="BR2889" s="8"/>
      <c r="BS2889" s="8"/>
      <c r="BT2889" s="8"/>
      <c r="BU2889" s="8"/>
      <c r="BV2889" s="8"/>
      <c r="BW2889" s="8"/>
      <c r="BX2889" s="8"/>
      <c r="BY2889" s="8"/>
      <c r="BZ2889" s="8"/>
      <c r="CA2889" s="8"/>
      <c r="CB2889" s="8"/>
      <c r="CC2889" s="8"/>
      <c r="CD2889" s="8"/>
      <c r="CE2889" s="8"/>
      <c r="CF2889" s="8"/>
      <c r="CG2889" s="8"/>
      <c r="CH2889" s="8"/>
      <c r="CI2889" s="8"/>
      <c r="CJ2889" s="8"/>
      <c r="CK2889" s="8"/>
      <c r="CL2889" s="8"/>
      <c r="CM2889" s="8"/>
      <c r="CN2889" s="8"/>
      <c r="CO2889" s="8"/>
      <c r="CP2889" s="8"/>
    </row>
    <row r="2890" spans="1:94" x14ac:dyDescent="0.2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  <c r="AA2890" s="8"/>
      <c r="AB2890" s="8"/>
      <c r="AC2890" s="8"/>
      <c r="AD2890" s="8"/>
      <c r="AE2890" s="8"/>
      <c r="AF2890" s="8"/>
      <c r="AG2890" s="8"/>
      <c r="AH2890" s="8"/>
      <c r="AI2890" s="8"/>
      <c r="AJ2890" s="8"/>
      <c r="AK2890" s="8"/>
      <c r="AL2890" s="8"/>
      <c r="AM2890" s="8"/>
      <c r="AN2890" s="8"/>
      <c r="AO2890" s="8"/>
      <c r="AP2890" s="8"/>
      <c r="AQ2890" s="8"/>
      <c r="AR2890" s="8"/>
      <c r="AS2890" s="8"/>
      <c r="AT2890" s="8"/>
      <c r="AU2890" s="8"/>
      <c r="AV2890" s="8"/>
      <c r="AW2890" s="8"/>
      <c r="AX2890" s="8"/>
      <c r="AY2890" s="8"/>
      <c r="AZ2890" s="8"/>
      <c r="BA2890" s="8"/>
      <c r="BB2890" s="8"/>
      <c r="BC2890" s="8"/>
      <c r="BD2890" s="8"/>
      <c r="BE2890" s="8"/>
      <c r="BF2890" s="8"/>
      <c r="BG2890" s="8"/>
      <c r="BH2890" s="8"/>
      <c r="BI2890" s="8"/>
      <c r="BJ2890" s="8"/>
      <c r="BK2890" s="8"/>
      <c r="BL2890" s="8"/>
      <c r="BM2890" s="8"/>
      <c r="BN2890" s="8"/>
      <c r="BO2890" s="8"/>
      <c r="BP2890" s="8"/>
      <c r="BQ2890" s="8"/>
      <c r="BR2890" s="8"/>
      <c r="BS2890" s="8"/>
      <c r="BT2890" s="8"/>
      <c r="BU2890" s="8"/>
      <c r="BV2890" s="8"/>
      <c r="BW2890" s="8"/>
      <c r="BX2890" s="8"/>
      <c r="BY2890" s="8"/>
      <c r="BZ2890" s="8"/>
      <c r="CA2890" s="8"/>
      <c r="CB2890" s="8"/>
      <c r="CC2890" s="8"/>
      <c r="CD2890" s="8"/>
      <c r="CE2890" s="8"/>
      <c r="CF2890" s="8"/>
      <c r="CG2890" s="8"/>
      <c r="CH2890" s="8"/>
      <c r="CI2890" s="8"/>
      <c r="CJ2890" s="8"/>
      <c r="CK2890" s="8"/>
      <c r="CL2890" s="8"/>
      <c r="CM2890" s="8"/>
      <c r="CN2890" s="8"/>
      <c r="CO2890" s="8"/>
      <c r="CP2890" s="8"/>
    </row>
    <row r="2891" spans="1:94" x14ac:dyDescent="0.2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  <c r="AA2891" s="8"/>
      <c r="AB2891" s="8"/>
      <c r="AC2891" s="8"/>
      <c r="AD2891" s="8"/>
      <c r="AE2891" s="8"/>
      <c r="AF2891" s="8"/>
      <c r="AG2891" s="8"/>
      <c r="AH2891" s="8"/>
      <c r="AI2891" s="8"/>
      <c r="AJ2891" s="8"/>
      <c r="AK2891" s="8"/>
      <c r="AL2891" s="8"/>
      <c r="AM2891" s="8"/>
      <c r="AN2891" s="8"/>
      <c r="AO2891" s="8"/>
      <c r="AP2891" s="8"/>
      <c r="AQ2891" s="8"/>
      <c r="AR2891" s="8"/>
      <c r="AS2891" s="8"/>
      <c r="AT2891" s="8"/>
      <c r="AU2891" s="8"/>
      <c r="AV2891" s="8"/>
      <c r="AW2891" s="8"/>
      <c r="AX2891" s="8"/>
      <c r="AY2891" s="8"/>
      <c r="AZ2891" s="8"/>
      <c r="BA2891" s="8"/>
      <c r="BB2891" s="8"/>
      <c r="BC2891" s="8"/>
      <c r="BD2891" s="8"/>
      <c r="BE2891" s="8"/>
      <c r="BF2891" s="8"/>
      <c r="BG2891" s="8"/>
      <c r="BH2891" s="8"/>
      <c r="BI2891" s="8"/>
      <c r="BJ2891" s="8"/>
      <c r="BK2891" s="8"/>
      <c r="BL2891" s="8"/>
      <c r="BM2891" s="8"/>
      <c r="BN2891" s="8"/>
      <c r="BO2891" s="8"/>
      <c r="BP2891" s="8"/>
      <c r="BQ2891" s="8"/>
      <c r="BR2891" s="8"/>
      <c r="BS2891" s="8"/>
      <c r="BT2891" s="8"/>
      <c r="BU2891" s="8"/>
      <c r="BV2891" s="8"/>
      <c r="BW2891" s="8"/>
      <c r="BX2891" s="8"/>
      <c r="BY2891" s="8"/>
      <c r="BZ2891" s="8"/>
      <c r="CA2891" s="8"/>
      <c r="CB2891" s="8"/>
      <c r="CC2891" s="8"/>
      <c r="CD2891" s="8"/>
      <c r="CE2891" s="8"/>
      <c r="CF2891" s="8"/>
      <c r="CG2891" s="8"/>
      <c r="CH2891" s="8"/>
      <c r="CI2891" s="8"/>
      <c r="CJ2891" s="8"/>
      <c r="CK2891" s="8"/>
      <c r="CL2891" s="8"/>
      <c r="CM2891" s="8"/>
      <c r="CN2891" s="8"/>
      <c r="CO2891" s="8"/>
      <c r="CP2891" s="8"/>
    </row>
    <row r="2892" spans="1:94" x14ac:dyDescent="0.2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  <c r="AA2892" s="8"/>
      <c r="AB2892" s="8"/>
      <c r="AC2892" s="8"/>
      <c r="AD2892" s="8"/>
      <c r="AE2892" s="8"/>
      <c r="AF2892" s="8"/>
      <c r="AG2892" s="8"/>
      <c r="AH2892" s="8"/>
      <c r="AI2892" s="8"/>
      <c r="AJ2892" s="8"/>
      <c r="AK2892" s="8"/>
      <c r="AL2892" s="8"/>
      <c r="AM2892" s="8"/>
      <c r="AN2892" s="8"/>
      <c r="AO2892" s="8"/>
      <c r="AP2892" s="8"/>
      <c r="AQ2892" s="8"/>
      <c r="AR2892" s="8"/>
      <c r="AS2892" s="8"/>
      <c r="AT2892" s="8"/>
      <c r="AU2892" s="8"/>
      <c r="AV2892" s="8"/>
      <c r="AW2892" s="8"/>
      <c r="AX2892" s="8"/>
      <c r="AY2892" s="8"/>
      <c r="AZ2892" s="8"/>
      <c r="BA2892" s="8"/>
      <c r="BB2892" s="8"/>
      <c r="BC2892" s="8"/>
      <c r="BD2892" s="8"/>
      <c r="BE2892" s="8"/>
      <c r="BF2892" s="8"/>
      <c r="BG2892" s="8"/>
      <c r="BH2892" s="8"/>
      <c r="BI2892" s="8"/>
      <c r="BJ2892" s="8"/>
      <c r="BK2892" s="8"/>
      <c r="BL2892" s="8"/>
      <c r="BM2892" s="8"/>
      <c r="BN2892" s="8"/>
      <c r="BO2892" s="8"/>
      <c r="BP2892" s="8"/>
      <c r="BQ2892" s="8"/>
      <c r="BR2892" s="8"/>
      <c r="BS2892" s="8"/>
      <c r="BT2892" s="8"/>
      <c r="BU2892" s="8"/>
      <c r="BV2892" s="8"/>
      <c r="BW2892" s="8"/>
      <c r="BX2892" s="8"/>
      <c r="BY2892" s="8"/>
      <c r="BZ2892" s="8"/>
      <c r="CA2892" s="8"/>
      <c r="CB2892" s="8"/>
      <c r="CC2892" s="8"/>
      <c r="CD2892" s="8"/>
      <c r="CE2892" s="8"/>
      <c r="CF2892" s="8"/>
      <c r="CG2892" s="8"/>
      <c r="CH2892" s="8"/>
      <c r="CI2892" s="8"/>
      <c r="CJ2892" s="8"/>
      <c r="CK2892" s="8"/>
      <c r="CL2892" s="8"/>
      <c r="CM2892" s="8"/>
      <c r="CN2892" s="8"/>
      <c r="CO2892" s="8"/>
      <c r="CP2892" s="8"/>
    </row>
    <row r="2893" spans="1:94" x14ac:dyDescent="0.2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8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  <c r="AA2893" s="8"/>
      <c r="AB2893" s="8"/>
      <c r="AC2893" s="8"/>
      <c r="AD2893" s="8"/>
      <c r="AE2893" s="8"/>
      <c r="AF2893" s="8"/>
      <c r="AG2893" s="8"/>
      <c r="AH2893" s="8"/>
      <c r="AI2893" s="8"/>
      <c r="AJ2893" s="8"/>
      <c r="AK2893" s="8"/>
      <c r="AL2893" s="8"/>
      <c r="AM2893" s="8"/>
      <c r="AN2893" s="8"/>
      <c r="AO2893" s="8"/>
      <c r="AP2893" s="8"/>
      <c r="AQ2893" s="8"/>
      <c r="AR2893" s="8"/>
      <c r="AS2893" s="8"/>
      <c r="AT2893" s="8"/>
      <c r="AU2893" s="8"/>
      <c r="AV2893" s="8"/>
      <c r="AW2893" s="8"/>
      <c r="AX2893" s="8"/>
      <c r="AY2893" s="8"/>
      <c r="AZ2893" s="8"/>
      <c r="BA2893" s="8"/>
      <c r="BB2893" s="8"/>
      <c r="BC2893" s="8"/>
      <c r="BD2893" s="8"/>
      <c r="BE2893" s="8"/>
      <c r="BF2893" s="8"/>
      <c r="BG2893" s="8"/>
      <c r="BH2893" s="8"/>
      <c r="BI2893" s="8"/>
      <c r="BJ2893" s="8"/>
      <c r="BK2893" s="8"/>
      <c r="BL2893" s="8"/>
      <c r="BM2893" s="8"/>
      <c r="BN2893" s="8"/>
      <c r="BO2893" s="8"/>
      <c r="BP2893" s="8"/>
      <c r="BQ2893" s="8"/>
      <c r="BR2893" s="8"/>
      <c r="BS2893" s="8"/>
      <c r="BT2893" s="8"/>
      <c r="BU2893" s="8"/>
      <c r="BV2893" s="8"/>
      <c r="BW2893" s="8"/>
      <c r="BX2893" s="8"/>
      <c r="BY2893" s="8"/>
      <c r="BZ2893" s="8"/>
      <c r="CA2893" s="8"/>
      <c r="CB2893" s="8"/>
      <c r="CC2893" s="8"/>
      <c r="CD2893" s="8"/>
      <c r="CE2893" s="8"/>
      <c r="CF2893" s="8"/>
      <c r="CG2893" s="8"/>
      <c r="CH2893" s="8"/>
      <c r="CI2893" s="8"/>
      <c r="CJ2893" s="8"/>
      <c r="CK2893" s="8"/>
      <c r="CL2893" s="8"/>
      <c r="CM2893" s="8"/>
      <c r="CN2893" s="8"/>
      <c r="CO2893" s="8"/>
      <c r="CP2893" s="8"/>
    </row>
    <row r="2894" spans="1:94" x14ac:dyDescent="0.2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8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  <c r="AA2894" s="8"/>
      <c r="AB2894" s="8"/>
      <c r="AC2894" s="8"/>
      <c r="AD2894" s="8"/>
      <c r="AE2894" s="8"/>
      <c r="AF2894" s="8"/>
      <c r="AG2894" s="8"/>
      <c r="AH2894" s="8"/>
      <c r="AI2894" s="8"/>
      <c r="AJ2894" s="8"/>
      <c r="AK2894" s="8"/>
      <c r="AL2894" s="8"/>
      <c r="AM2894" s="8"/>
      <c r="AN2894" s="8"/>
      <c r="AO2894" s="8"/>
      <c r="AP2894" s="8"/>
      <c r="AQ2894" s="8"/>
      <c r="AR2894" s="8"/>
      <c r="AS2894" s="8"/>
      <c r="AT2894" s="8"/>
      <c r="AU2894" s="8"/>
      <c r="AV2894" s="8"/>
      <c r="AW2894" s="8"/>
      <c r="AX2894" s="8"/>
      <c r="AY2894" s="8"/>
      <c r="AZ2894" s="8"/>
      <c r="BA2894" s="8"/>
      <c r="BB2894" s="8"/>
      <c r="BC2894" s="8"/>
      <c r="BD2894" s="8"/>
      <c r="BE2894" s="8"/>
      <c r="BF2894" s="8"/>
      <c r="BG2894" s="8"/>
      <c r="BH2894" s="8"/>
      <c r="BI2894" s="8"/>
      <c r="BJ2894" s="8"/>
      <c r="BK2894" s="8"/>
      <c r="BL2894" s="8"/>
      <c r="BM2894" s="8"/>
      <c r="BN2894" s="8"/>
      <c r="BO2894" s="8"/>
      <c r="BP2894" s="8"/>
      <c r="BQ2894" s="8"/>
      <c r="BR2894" s="8"/>
      <c r="BS2894" s="8"/>
      <c r="BT2894" s="8"/>
      <c r="BU2894" s="8"/>
      <c r="BV2894" s="8"/>
      <c r="BW2894" s="8"/>
      <c r="BX2894" s="8"/>
      <c r="BY2894" s="8"/>
      <c r="BZ2894" s="8"/>
      <c r="CA2894" s="8"/>
      <c r="CB2894" s="8"/>
      <c r="CC2894" s="8"/>
      <c r="CD2894" s="8"/>
      <c r="CE2894" s="8"/>
      <c r="CF2894" s="8"/>
      <c r="CG2894" s="8"/>
      <c r="CH2894" s="8"/>
      <c r="CI2894" s="8"/>
      <c r="CJ2894" s="8"/>
      <c r="CK2894" s="8"/>
      <c r="CL2894" s="8"/>
      <c r="CM2894" s="8"/>
      <c r="CN2894" s="8"/>
      <c r="CO2894" s="8"/>
      <c r="CP2894" s="8"/>
    </row>
    <row r="2895" spans="1:94" x14ac:dyDescent="0.2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8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  <c r="AA2895" s="8"/>
      <c r="AB2895" s="8"/>
      <c r="AC2895" s="8"/>
      <c r="AD2895" s="8"/>
      <c r="AE2895" s="8"/>
      <c r="AF2895" s="8"/>
      <c r="AG2895" s="8"/>
      <c r="AH2895" s="8"/>
      <c r="AI2895" s="8"/>
      <c r="AJ2895" s="8"/>
      <c r="AK2895" s="8"/>
      <c r="AL2895" s="8"/>
      <c r="AM2895" s="8"/>
      <c r="AN2895" s="8"/>
      <c r="AO2895" s="8"/>
      <c r="AP2895" s="8"/>
      <c r="AQ2895" s="8"/>
      <c r="AR2895" s="8"/>
      <c r="AS2895" s="8"/>
      <c r="AT2895" s="8"/>
      <c r="AU2895" s="8"/>
      <c r="AV2895" s="8"/>
      <c r="AW2895" s="8"/>
      <c r="AX2895" s="8"/>
      <c r="AY2895" s="8"/>
      <c r="AZ2895" s="8"/>
      <c r="BA2895" s="8"/>
      <c r="BB2895" s="8"/>
      <c r="BC2895" s="8"/>
      <c r="BD2895" s="8"/>
      <c r="BE2895" s="8"/>
      <c r="BF2895" s="8"/>
      <c r="BG2895" s="8"/>
      <c r="BH2895" s="8"/>
      <c r="BI2895" s="8"/>
      <c r="BJ2895" s="8"/>
      <c r="BK2895" s="8"/>
      <c r="BL2895" s="8"/>
      <c r="BM2895" s="8"/>
      <c r="BN2895" s="8"/>
      <c r="BO2895" s="8"/>
      <c r="BP2895" s="8"/>
      <c r="BQ2895" s="8"/>
      <c r="BR2895" s="8"/>
      <c r="BS2895" s="8"/>
      <c r="BT2895" s="8"/>
      <c r="BU2895" s="8"/>
      <c r="BV2895" s="8"/>
      <c r="BW2895" s="8"/>
      <c r="BX2895" s="8"/>
      <c r="BY2895" s="8"/>
      <c r="BZ2895" s="8"/>
      <c r="CA2895" s="8"/>
      <c r="CB2895" s="8"/>
      <c r="CC2895" s="8"/>
      <c r="CD2895" s="8"/>
      <c r="CE2895" s="8"/>
      <c r="CF2895" s="8"/>
      <c r="CG2895" s="8"/>
      <c r="CH2895" s="8"/>
      <c r="CI2895" s="8"/>
      <c r="CJ2895" s="8"/>
      <c r="CK2895" s="8"/>
      <c r="CL2895" s="8"/>
      <c r="CM2895" s="8"/>
      <c r="CN2895" s="8"/>
      <c r="CO2895" s="8"/>
      <c r="CP2895" s="8"/>
    </row>
    <row r="2896" spans="1:94" x14ac:dyDescent="0.2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  <c r="AA2896" s="8"/>
      <c r="AB2896" s="8"/>
      <c r="AC2896" s="8"/>
      <c r="AD2896" s="8"/>
      <c r="AE2896" s="8"/>
      <c r="AF2896" s="8"/>
      <c r="AG2896" s="8"/>
      <c r="AH2896" s="8"/>
      <c r="AI2896" s="8"/>
      <c r="AJ2896" s="8"/>
      <c r="AK2896" s="8"/>
      <c r="AL2896" s="8"/>
      <c r="AM2896" s="8"/>
      <c r="AN2896" s="8"/>
      <c r="AO2896" s="8"/>
      <c r="AP2896" s="8"/>
      <c r="AQ2896" s="8"/>
      <c r="AR2896" s="8"/>
      <c r="AS2896" s="8"/>
      <c r="AT2896" s="8"/>
      <c r="AU2896" s="8"/>
      <c r="AV2896" s="8"/>
      <c r="AW2896" s="8"/>
      <c r="AX2896" s="8"/>
      <c r="AY2896" s="8"/>
      <c r="AZ2896" s="8"/>
      <c r="BA2896" s="8"/>
      <c r="BB2896" s="8"/>
      <c r="BC2896" s="8"/>
      <c r="BD2896" s="8"/>
      <c r="BE2896" s="8"/>
      <c r="BF2896" s="8"/>
      <c r="BG2896" s="8"/>
      <c r="BH2896" s="8"/>
      <c r="BI2896" s="8"/>
      <c r="BJ2896" s="8"/>
      <c r="BK2896" s="8"/>
      <c r="BL2896" s="8"/>
      <c r="BM2896" s="8"/>
      <c r="BN2896" s="8"/>
      <c r="BO2896" s="8"/>
      <c r="BP2896" s="8"/>
      <c r="BQ2896" s="8"/>
      <c r="BR2896" s="8"/>
      <c r="BS2896" s="8"/>
      <c r="BT2896" s="8"/>
      <c r="BU2896" s="8"/>
      <c r="BV2896" s="8"/>
      <c r="BW2896" s="8"/>
      <c r="BX2896" s="8"/>
      <c r="BY2896" s="8"/>
      <c r="BZ2896" s="8"/>
      <c r="CA2896" s="8"/>
      <c r="CB2896" s="8"/>
      <c r="CC2896" s="8"/>
      <c r="CD2896" s="8"/>
      <c r="CE2896" s="8"/>
      <c r="CF2896" s="8"/>
      <c r="CG2896" s="8"/>
      <c r="CH2896" s="8"/>
      <c r="CI2896" s="8"/>
      <c r="CJ2896" s="8"/>
      <c r="CK2896" s="8"/>
      <c r="CL2896" s="8"/>
      <c r="CM2896" s="8"/>
      <c r="CN2896" s="8"/>
      <c r="CO2896" s="8"/>
      <c r="CP2896" s="8"/>
    </row>
    <row r="2897" spans="1:94" x14ac:dyDescent="0.2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8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  <c r="AA2897" s="8"/>
      <c r="AB2897" s="8"/>
      <c r="AC2897" s="8"/>
      <c r="AD2897" s="8"/>
      <c r="AE2897" s="8"/>
      <c r="AF2897" s="8"/>
      <c r="AG2897" s="8"/>
      <c r="AH2897" s="8"/>
      <c r="AI2897" s="8"/>
      <c r="AJ2897" s="8"/>
      <c r="AK2897" s="8"/>
      <c r="AL2897" s="8"/>
      <c r="AM2897" s="8"/>
      <c r="AN2897" s="8"/>
      <c r="AO2897" s="8"/>
      <c r="AP2897" s="8"/>
      <c r="AQ2897" s="8"/>
      <c r="AR2897" s="8"/>
      <c r="AS2897" s="8"/>
      <c r="AT2897" s="8"/>
      <c r="AU2897" s="8"/>
      <c r="AV2897" s="8"/>
      <c r="AW2897" s="8"/>
      <c r="AX2897" s="8"/>
      <c r="AY2897" s="8"/>
      <c r="AZ2897" s="8"/>
      <c r="BA2897" s="8"/>
      <c r="BB2897" s="8"/>
      <c r="BC2897" s="8"/>
      <c r="BD2897" s="8"/>
      <c r="BE2897" s="8"/>
      <c r="BF2897" s="8"/>
      <c r="BG2897" s="8"/>
      <c r="BH2897" s="8"/>
      <c r="BI2897" s="8"/>
      <c r="BJ2897" s="8"/>
      <c r="BK2897" s="8"/>
      <c r="BL2897" s="8"/>
      <c r="BM2897" s="8"/>
      <c r="BN2897" s="8"/>
      <c r="BO2897" s="8"/>
      <c r="BP2897" s="8"/>
      <c r="BQ2897" s="8"/>
      <c r="BR2897" s="8"/>
      <c r="BS2897" s="8"/>
      <c r="BT2897" s="8"/>
      <c r="BU2897" s="8"/>
      <c r="BV2897" s="8"/>
      <c r="BW2897" s="8"/>
      <c r="BX2897" s="8"/>
      <c r="BY2897" s="8"/>
      <c r="BZ2897" s="8"/>
      <c r="CA2897" s="8"/>
      <c r="CB2897" s="8"/>
      <c r="CC2897" s="8"/>
      <c r="CD2897" s="8"/>
      <c r="CE2897" s="8"/>
      <c r="CF2897" s="8"/>
      <c r="CG2897" s="8"/>
      <c r="CH2897" s="8"/>
      <c r="CI2897" s="8"/>
      <c r="CJ2897" s="8"/>
      <c r="CK2897" s="8"/>
      <c r="CL2897" s="8"/>
      <c r="CM2897" s="8"/>
      <c r="CN2897" s="8"/>
      <c r="CO2897" s="8"/>
      <c r="CP2897" s="8"/>
    </row>
    <row r="2898" spans="1:94" x14ac:dyDescent="0.2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8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  <c r="AA2898" s="8"/>
      <c r="AB2898" s="8"/>
      <c r="AC2898" s="8"/>
      <c r="AD2898" s="8"/>
      <c r="AE2898" s="8"/>
      <c r="AF2898" s="8"/>
      <c r="AG2898" s="8"/>
      <c r="AH2898" s="8"/>
      <c r="AI2898" s="8"/>
      <c r="AJ2898" s="8"/>
      <c r="AK2898" s="8"/>
      <c r="AL2898" s="8"/>
      <c r="AM2898" s="8"/>
      <c r="AN2898" s="8"/>
      <c r="AO2898" s="8"/>
      <c r="AP2898" s="8"/>
      <c r="AQ2898" s="8"/>
      <c r="AR2898" s="8"/>
      <c r="AS2898" s="8"/>
      <c r="AT2898" s="8"/>
      <c r="AU2898" s="8"/>
      <c r="AV2898" s="8"/>
      <c r="AW2898" s="8"/>
      <c r="AX2898" s="8"/>
      <c r="AY2898" s="8"/>
      <c r="AZ2898" s="8"/>
      <c r="BA2898" s="8"/>
      <c r="BB2898" s="8"/>
      <c r="BC2898" s="8"/>
      <c r="BD2898" s="8"/>
      <c r="BE2898" s="8"/>
      <c r="BF2898" s="8"/>
      <c r="BG2898" s="8"/>
      <c r="BH2898" s="8"/>
      <c r="BI2898" s="8"/>
      <c r="BJ2898" s="8"/>
      <c r="BK2898" s="8"/>
      <c r="BL2898" s="8"/>
      <c r="BM2898" s="8"/>
      <c r="BN2898" s="8"/>
      <c r="BO2898" s="8"/>
      <c r="BP2898" s="8"/>
      <c r="BQ2898" s="8"/>
      <c r="BR2898" s="8"/>
      <c r="BS2898" s="8"/>
      <c r="BT2898" s="8"/>
      <c r="BU2898" s="8"/>
      <c r="BV2898" s="8"/>
      <c r="BW2898" s="8"/>
      <c r="BX2898" s="8"/>
      <c r="BY2898" s="8"/>
      <c r="BZ2898" s="8"/>
      <c r="CA2898" s="8"/>
      <c r="CB2898" s="8"/>
      <c r="CC2898" s="8"/>
      <c r="CD2898" s="8"/>
      <c r="CE2898" s="8"/>
      <c r="CF2898" s="8"/>
      <c r="CG2898" s="8"/>
      <c r="CH2898" s="8"/>
      <c r="CI2898" s="8"/>
      <c r="CJ2898" s="8"/>
      <c r="CK2898" s="8"/>
      <c r="CL2898" s="8"/>
      <c r="CM2898" s="8"/>
      <c r="CN2898" s="8"/>
      <c r="CO2898" s="8"/>
      <c r="CP2898" s="8"/>
    </row>
    <row r="2899" spans="1:94" x14ac:dyDescent="0.2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8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  <c r="AA2899" s="8"/>
      <c r="AB2899" s="8"/>
      <c r="AC2899" s="8"/>
      <c r="AD2899" s="8"/>
      <c r="AE2899" s="8"/>
      <c r="AF2899" s="8"/>
      <c r="AG2899" s="8"/>
      <c r="AH2899" s="8"/>
      <c r="AI2899" s="8"/>
      <c r="AJ2899" s="8"/>
      <c r="AK2899" s="8"/>
      <c r="AL2899" s="8"/>
      <c r="AM2899" s="8"/>
      <c r="AN2899" s="8"/>
      <c r="AO2899" s="8"/>
      <c r="AP2899" s="8"/>
      <c r="AQ2899" s="8"/>
      <c r="AR2899" s="8"/>
      <c r="AS2899" s="8"/>
      <c r="AT2899" s="8"/>
      <c r="AU2899" s="8"/>
      <c r="AV2899" s="8"/>
      <c r="AW2899" s="8"/>
      <c r="AX2899" s="8"/>
      <c r="AY2899" s="8"/>
      <c r="AZ2899" s="8"/>
      <c r="BA2899" s="8"/>
      <c r="BB2899" s="8"/>
      <c r="BC2899" s="8"/>
      <c r="BD2899" s="8"/>
      <c r="BE2899" s="8"/>
      <c r="BF2899" s="8"/>
      <c r="BG2899" s="8"/>
      <c r="BH2899" s="8"/>
      <c r="BI2899" s="8"/>
      <c r="BJ2899" s="8"/>
      <c r="BK2899" s="8"/>
      <c r="BL2899" s="8"/>
      <c r="BM2899" s="8"/>
      <c r="BN2899" s="8"/>
      <c r="BO2899" s="8"/>
      <c r="BP2899" s="8"/>
      <c r="BQ2899" s="8"/>
      <c r="BR2899" s="8"/>
      <c r="BS2899" s="8"/>
      <c r="BT2899" s="8"/>
      <c r="BU2899" s="8"/>
      <c r="BV2899" s="8"/>
      <c r="BW2899" s="8"/>
      <c r="BX2899" s="8"/>
      <c r="BY2899" s="8"/>
      <c r="BZ2899" s="8"/>
      <c r="CA2899" s="8"/>
      <c r="CB2899" s="8"/>
      <c r="CC2899" s="8"/>
      <c r="CD2899" s="8"/>
      <c r="CE2899" s="8"/>
      <c r="CF2899" s="8"/>
      <c r="CG2899" s="8"/>
      <c r="CH2899" s="8"/>
      <c r="CI2899" s="8"/>
      <c r="CJ2899" s="8"/>
      <c r="CK2899" s="8"/>
      <c r="CL2899" s="8"/>
      <c r="CM2899" s="8"/>
      <c r="CN2899" s="8"/>
      <c r="CO2899" s="8"/>
      <c r="CP2899" s="8"/>
    </row>
    <row r="2900" spans="1:94" x14ac:dyDescent="0.2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  <c r="AA2900" s="8"/>
      <c r="AB2900" s="8"/>
      <c r="AC2900" s="8"/>
      <c r="AD2900" s="8"/>
      <c r="AE2900" s="8"/>
      <c r="AF2900" s="8"/>
      <c r="AG2900" s="8"/>
      <c r="AH2900" s="8"/>
      <c r="AI2900" s="8"/>
      <c r="AJ2900" s="8"/>
      <c r="AK2900" s="8"/>
      <c r="AL2900" s="8"/>
      <c r="AM2900" s="8"/>
      <c r="AN2900" s="8"/>
      <c r="AO2900" s="8"/>
      <c r="AP2900" s="8"/>
      <c r="AQ2900" s="8"/>
      <c r="AR2900" s="8"/>
      <c r="AS2900" s="8"/>
      <c r="AT2900" s="8"/>
      <c r="AU2900" s="8"/>
      <c r="AV2900" s="8"/>
      <c r="AW2900" s="8"/>
      <c r="AX2900" s="8"/>
      <c r="AY2900" s="8"/>
      <c r="AZ2900" s="8"/>
      <c r="BA2900" s="8"/>
      <c r="BB2900" s="8"/>
      <c r="BC2900" s="8"/>
      <c r="BD2900" s="8"/>
      <c r="BE2900" s="8"/>
      <c r="BF2900" s="8"/>
      <c r="BG2900" s="8"/>
      <c r="BH2900" s="8"/>
      <c r="BI2900" s="8"/>
      <c r="BJ2900" s="8"/>
      <c r="BK2900" s="8"/>
      <c r="BL2900" s="8"/>
      <c r="BM2900" s="8"/>
      <c r="BN2900" s="8"/>
      <c r="BO2900" s="8"/>
      <c r="BP2900" s="8"/>
      <c r="BQ2900" s="8"/>
      <c r="BR2900" s="8"/>
      <c r="BS2900" s="8"/>
      <c r="BT2900" s="8"/>
      <c r="BU2900" s="8"/>
      <c r="BV2900" s="8"/>
      <c r="BW2900" s="8"/>
      <c r="BX2900" s="8"/>
      <c r="BY2900" s="8"/>
      <c r="BZ2900" s="8"/>
      <c r="CA2900" s="8"/>
      <c r="CB2900" s="8"/>
      <c r="CC2900" s="8"/>
      <c r="CD2900" s="8"/>
      <c r="CE2900" s="8"/>
      <c r="CF2900" s="8"/>
      <c r="CG2900" s="8"/>
      <c r="CH2900" s="8"/>
      <c r="CI2900" s="8"/>
      <c r="CJ2900" s="8"/>
      <c r="CK2900" s="8"/>
      <c r="CL2900" s="8"/>
      <c r="CM2900" s="8"/>
      <c r="CN2900" s="8"/>
      <c r="CO2900" s="8"/>
      <c r="CP2900" s="8"/>
    </row>
    <row r="2901" spans="1:94" x14ac:dyDescent="0.2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  <c r="AA2901" s="8"/>
      <c r="AB2901" s="8"/>
      <c r="AC2901" s="8"/>
      <c r="AD2901" s="8"/>
      <c r="AE2901" s="8"/>
      <c r="AF2901" s="8"/>
      <c r="AG2901" s="8"/>
      <c r="AH2901" s="8"/>
      <c r="AI2901" s="8"/>
      <c r="AJ2901" s="8"/>
      <c r="AK2901" s="8"/>
      <c r="AL2901" s="8"/>
      <c r="AM2901" s="8"/>
      <c r="AN2901" s="8"/>
      <c r="AO2901" s="8"/>
      <c r="AP2901" s="8"/>
      <c r="AQ2901" s="8"/>
      <c r="AR2901" s="8"/>
      <c r="AS2901" s="8"/>
      <c r="AT2901" s="8"/>
      <c r="AU2901" s="8"/>
      <c r="AV2901" s="8"/>
      <c r="AW2901" s="8"/>
      <c r="AX2901" s="8"/>
      <c r="AY2901" s="8"/>
      <c r="AZ2901" s="8"/>
      <c r="BA2901" s="8"/>
      <c r="BB2901" s="8"/>
      <c r="BC2901" s="8"/>
      <c r="BD2901" s="8"/>
      <c r="BE2901" s="8"/>
      <c r="BF2901" s="8"/>
      <c r="BG2901" s="8"/>
      <c r="BH2901" s="8"/>
      <c r="BI2901" s="8"/>
      <c r="BJ2901" s="8"/>
      <c r="BK2901" s="8"/>
      <c r="BL2901" s="8"/>
      <c r="BM2901" s="8"/>
      <c r="BN2901" s="8"/>
      <c r="BO2901" s="8"/>
      <c r="BP2901" s="8"/>
      <c r="BQ2901" s="8"/>
      <c r="BR2901" s="8"/>
      <c r="BS2901" s="8"/>
      <c r="BT2901" s="8"/>
      <c r="BU2901" s="8"/>
      <c r="BV2901" s="8"/>
      <c r="BW2901" s="8"/>
      <c r="BX2901" s="8"/>
      <c r="BY2901" s="8"/>
      <c r="BZ2901" s="8"/>
      <c r="CA2901" s="8"/>
      <c r="CB2901" s="8"/>
      <c r="CC2901" s="8"/>
      <c r="CD2901" s="8"/>
      <c r="CE2901" s="8"/>
      <c r="CF2901" s="8"/>
      <c r="CG2901" s="8"/>
      <c r="CH2901" s="8"/>
      <c r="CI2901" s="8"/>
      <c r="CJ2901" s="8"/>
      <c r="CK2901" s="8"/>
      <c r="CL2901" s="8"/>
      <c r="CM2901" s="8"/>
      <c r="CN2901" s="8"/>
      <c r="CO2901" s="8"/>
      <c r="CP2901" s="8"/>
    </row>
    <row r="2902" spans="1:94" x14ac:dyDescent="0.2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  <c r="AD2902" s="8"/>
      <c r="AE2902" s="8"/>
      <c r="AF2902" s="8"/>
      <c r="AG2902" s="8"/>
      <c r="AH2902" s="8"/>
      <c r="AI2902" s="8"/>
      <c r="AJ2902" s="8"/>
      <c r="AK2902" s="8"/>
      <c r="AL2902" s="8"/>
      <c r="AM2902" s="8"/>
      <c r="AN2902" s="8"/>
      <c r="AO2902" s="8"/>
      <c r="AP2902" s="8"/>
      <c r="AQ2902" s="8"/>
      <c r="AR2902" s="8"/>
      <c r="AS2902" s="8"/>
      <c r="AT2902" s="8"/>
      <c r="AU2902" s="8"/>
      <c r="AV2902" s="8"/>
      <c r="AW2902" s="8"/>
      <c r="AX2902" s="8"/>
      <c r="AY2902" s="8"/>
      <c r="AZ2902" s="8"/>
      <c r="BA2902" s="8"/>
      <c r="BB2902" s="8"/>
      <c r="BC2902" s="8"/>
      <c r="BD2902" s="8"/>
      <c r="BE2902" s="8"/>
      <c r="BF2902" s="8"/>
      <c r="BG2902" s="8"/>
      <c r="BH2902" s="8"/>
      <c r="BI2902" s="8"/>
      <c r="BJ2902" s="8"/>
      <c r="BK2902" s="8"/>
      <c r="BL2902" s="8"/>
      <c r="BM2902" s="8"/>
      <c r="BN2902" s="8"/>
      <c r="BO2902" s="8"/>
      <c r="BP2902" s="8"/>
      <c r="BQ2902" s="8"/>
      <c r="BR2902" s="8"/>
      <c r="BS2902" s="8"/>
      <c r="BT2902" s="8"/>
      <c r="BU2902" s="8"/>
      <c r="BV2902" s="8"/>
      <c r="BW2902" s="8"/>
      <c r="BX2902" s="8"/>
      <c r="BY2902" s="8"/>
      <c r="BZ2902" s="8"/>
      <c r="CA2902" s="8"/>
      <c r="CB2902" s="8"/>
      <c r="CC2902" s="8"/>
      <c r="CD2902" s="8"/>
      <c r="CE2902" s="8"/>
      <c r="CF2902" s="8"/>
      <c r="CG2902" s="8"/>
      <c r="CH2902" s="8"/>
      <c r="CI2902" s="8"/>
      <c r="CJ2902" s="8"/>
      <c r="CK2902" s="8"/>
      <c r="CL2902" s="8"/>
      <c r="CM2902" s="8"/>
      <c r="CN2902" s="8"/>
      <c r="CO2902" s="8"/>
      <c r="CP2902" s="8"/>
    </row>
  </sheetData>
  <mergeCells count="4">
    <mergeCell ref="E2:P2"/>
    <mergeCell ref="S2:AD2"/>
    <mergeCell ref="AG2:AR2"/>
    <mergeCell ref="AU2:BF2"/>
  </mergeCells>
  <conditionalFormatting sqref="E44:Q45">
    <cfRule type="cellIs" dxfId="1654" priority="66" operator="greaterThan">
      <formula>0</formula>
    </cfRule>
    <cfRule type="cellIs" dxfId="1653" priority="67" operator="lessThan">
      <formula>0</formula>
    </cfRule>
  </conditionalFormatting>
  <conditionalFormatting sqref="E46:Q46">
    <cfRule type="cellIs" dxfId="1652" priority="64" operator="greaterThan">
      <formula>0</formula>
    </cfRule>
    <cfRule type="cellIs" dxfId="1651" priority="65" operator="lessThan">
      <formula>0</formula>
    </cfRule>
  </conditionalFormatting>
  <conditionalFormatting sqref="E48:Q48">
    <cfRule type="cellIs" dxfId="1650" priority="62" operator="greaterThan">
      <formula>0</formula>
    </cfRule>
    <cfRule type="cellIs" dxfId="1649" priority="63" operator="lessThan">
      <formula>0</formula>
    </cfRule>
  </conditionalFormatting>
  <conditionalFormatting sqref="E47:Q47">
    <cfRule type="cellIs" dxfId="1648" priority="60" operator="greaterThan">
      <formula>0</formula>
    </cfRule>
    <cfRule type="cellIs" dxfId="1647" priority="61" operator="lessThan">
      <formula>0</formula>
    </cfRule>
  </conditionalFormatting>
  <conditionalFormatting sqref="AE44:AE45">
    <cfRule type="cellIs" dxfId="1646" priority="58" operator="greaterThan">
      <formula>0</formula>
    </cfRule>
    <cfRule type="cellIs" dxfId="1645" priority="59" operator="lessThan">
      <formula>0</formula>
    </cfRule>
  </conditionalFormatting>
  <conditionalFormatting sqref="AE46">
    <cfRule type="cellIs" dxfId="1644" priority="56" operator="greaterThan">
      <formula>0</formula>
    </cfRule>
    <cfRule type="cellIs" dxfId="1643" priority="57" operator="lessThan">
      <formula>0</formula>
    </cfRule>
  </conditionalFormatting>
  <conditionalFormatting sqref="AE48">
    <cfRule type="cellIs" dxfId="1642" priority="54" operator="greaterThan">
      <formula>0</formula>
    </cfRule>
    <cfRule type="cellIs" dxfId="1641" priority="55" operator="lessThan">
      <formula>0</formula>
    </cfRule>
  </conditionalFormatting>
  <conditionalFormatting sqref="AE47">
    <cfRule type="cellIs" dxfId="1640" priority="52" operator="greaterThan">
      <formula>0</formula>
    </cfRule>
    <cfRule type="cellIs" dxfId="1639" priority="53" operator="lessThan">
      <formula>0</formula>
    </cfRule>
  </conditionalFormatting>
  <conditionalFormatting sqref="S44:AD45">
    <cfRule type="cellIs" dxfId="1638" priority="50" operator="greaterThan">
      <formula>0</formula>
    </cfRule>
    <cfRule type="cellIs" dxfId="1637" priority="51" operator="lessThan">
      <formula>0</formula>
    </cfRule>
  </conditionalFormatting>
  <conditionalFormatting sqref="S46:AD46">
    <cfRule type="cellIs" dxfId="1636" priority="48" operator="greaterThan">
      <formula>0</formula>
    </cfRule>
    <cfRule type="cellIs" dxfId="1635" priority="49" operator="lessThan">
      <formula>0</formula>
    </cfRule>
  </conditionalFormatting>
  <conditionalFormatting sqref="S48:AD48">
    <cfRule type="cellIs" dxfId="1634" priority="46" operator="greaterThan">
      <formula>0</formula>
    </cfRule>
    <cfRule type="cellIs" dxfId="1633" priority="47" operator="lessThan">
      <formula>0</formula>
    </cfRule>
  </conditionalFormatting>
  <conditionalFormatting sqref="S47:AD47">
    <cfRule type="cellIs" dxfId="1632" priority="44" operator="greaterThan">
      <formula>0</formula>
    </cfRule>
    <cfRule type="cellIs" dxfId="1631" priority="45" operator="lessThan">
      <formula>0</formula>
    </cfRule>
  </conditionalFormatting>
  <conditionalFormatting sqref="AC6:AR6 E6:M6 O6:AA6 AT6 BE23:BF23 AT23:BC23 AC10:AR10 AC11:AP11 AC12:AR12 AU12:AV13 AQ13:AR23 AC13:AO23 AT10:AT22 O10:AA23 E10:M23 BH6:XFD23 AU16:AV16">
    <cfRule type="cellIs" dxfId="1630" priority="43" operator="greaterThan">
      <formula>0</formula>
    </cfRule>
  </conditionalFormatting>
  <conditionalFormatting sqref="AS44:AS45">
    <cfRule type="cellIs" dxfId="1629" priority="41" operator="greaterThan">
      <formula>0</formula>
    </cfRule>
    <cfRule type="cellIs" dxfId="1628" priority="42" operator="lessThan">
      <formula>0</formula>
    </cfRule>
  </conditionalFormatting>
  <conditionalFormatting sqref="AS46">
    <cfRule type="cellIs" dxfId="1627" priority="39" operator="greaterThan">
      <formula>0</formula>
    </cfRule>
    <cfRule type="cellIs" dxfId="1626" priority="40" operator="lessThan">
      <formula>0</formula>
    </cfRule>
  </conditionalFormatting>
  <conditionalFormatting sqref="AS48">
    <cfRule type="cellIs" dxfId="1625" priority="37" operator="greaterThan">
      <formula>0</formula>
    </cfRule>
    <cfRule type="cellIs" dxfId="1624" priority="38" operator="lessThan">
      <formula>0</formula>
    </cfRule>
  </conditionalFormatting>
  <conditionalFormatting sqref="AS47">
    <cfRule type="cellIs" dxfId="1623" priority="35" operator="greaterThan">
      <formula>0</formula>
    </cfRule>
    <cfRule type="cellIs" dxfId="1622" priority="36" operator="lessThan">
      <formula>0</formula>
    </cfRule>
  </conditionalFormatting>
  <conditionalFormatting sqref="AG44:AR45">
    <cfRule type="cellIs" dxfId="1621" priority="33" operator="greaterThan">
      <formula>0</formula>
    </cfRule>
    <cfRule type="cellIs" dxfId="1620" priority="34" operator="lessThan">
      <formula>0</formula>
    </cfRule>
  </conditionalFormatting>
  <conditionalFormatting sqref="AG46:AR46">
    <cfRule type="cellIs" dxfId="1619" priority="31" operator="greaterThan">
      <formula>0</formula>
    </cfRule>
    <cfRule type="cellIs" dxfId="1618" priority="32" operator="lessThan">
      <formula>0</formula>
    </cfRule>
  </conditionalFormatting>
  <conditionalFormatting sqref="AG48:AR48">
    <cfRule type="cellIs" dxfId="1617" priority="29" operator="greaterThan">
      <formula>0</formula>
    </cfRule>
    <cfRule type="cellIs" dxfId="1616" priority="30" operator="lessThan">
      <formula>0</formula>
    </cfRule>
  </conditionalFormatting>
  <conditionalFormatting sqref="AG47:AR47">
    <cfRule type="cellIs" dxfId="1615" priority="27" operator="greaterThan">
      <formula>0</formula>
    </cfRule>
    <cfRule type="cellIs" dxfId="1614" priority="28" operator="lessThan">
      <formula>0</formula>
    </cfRule>
  </conditionalFormatting>
  <conditionalFormatting sqref="AU10:BF10 BA7:BF9 AU6:BF6 AU11 AZ11:BF11 AW7 AW9:AX9">
    <cfRule type="cellIs" dxfId="1613" priority="25" operator="greaterThan">
      <formula>0</formula>
    </cfRule>
  </conditionalFormatting>
  <conditionalFormatting sqref="BG44:BG45">
    <cfRule type="cellIs" dxfId="1612" priority="23" operator="greaterThan">
      <formula>0</formula>
    </cfRule>
    <cfRule type="cellIs" dxfId="1611" priority="24" operator="lessThan">
      <formula>0</formula>
    </cfRule>
  </conditionalFormatting>
  <conditionalFormatting sqref="BG46">
    <cfRule type="cellIs" dxfId="1610" priority="21" operator="greaterThan">
      <formula>0</formula>
    </cfRule>
    <cfRule type="cellIs" dxfId="1609" priority="22" operator="lessThan">
      <formula>0</formula>
    </cfRule>
  </conditionalFormatting>
  <conditionalFormatting sqref="BG48">
    <cfRule type="cellIs" dxfId="1608" priority="19" operator="greaterThan">
      <formula>0</formula>
    </cfRule>
    <cfRule type="cellIs" dxfId="1607" priority="20" operator="lessThan">
      <formula>0</formula>
    </cfRule>
  </conditionalFormatting>
  <conditionalFormatting sqref="BG47">
    <cfRule type="cellIs" dxfId="1606" priority="17" operator="greaterThan">
      <formula>0</formula>
    </cfRule>
    <cfRule type="cellIs" dxfId="1605" priority="18" operator="lessThan">
      <formula>0</formula>
    </cfRule>
  </conditionalFormatting>
  <conditionalFormatting sqref="AU44:BF45">
    <cfRule type="cellIs" dxfId="1604" priority="15" operator="greaterThan">
      <formula>0</formula>
    </cfRule>
    <cfRule type="cellIs" dxfId="1603" priority="16" operator="lessThan">
      <formula>0</formula>
    </cfRule>
  </conditionalFormatting>
  <conditionalFormatting sqref="AU46:BF46">
    <cfRule type="cellIs" dxfId="1602" priority="13" operator="greaterThan">
      <formula>0</formula>
    </cfRule>
    <cfRule type="cellIs" dxfId="1601" priority="14" operator="lessThan">
      <formula>0</formula>
    </cfRule>
  </conditionalFormatting>
  <conditionalFormatting sqref="AU48:BF48">
    <cfRule type="cellIs" dxfId="1600" priority="11" operator="greaterThan">
      <formula>0</formula>
    </cfRule>
    <cfRule type="cellIs" dxfId="1599" priority="12" operator="lessThan">
      <formula>0</formula>
    </cfRule>
  </conditionalFormatting>
  <conditionalFormatting sqref="AU47:BF47">
    <cfRule type="cellIs" dxfId="1598" priority="9" operator="greaterThan">
      <formula>0</formula>
    </cfRule>
    <cfRule type="cellIs" dxfId="1597" priority="10" operator="lessThan">
      <formula>0</formula>
    </cfRule>
  </conditionalFormatting>
  <conditionalFormatting sqref="AC7:AH9 E7:M9 O7:AA9 AT7:AV7 AT9:AV9 AT8:AY8">
    <cfRule type="cellIs" dxfId="1596" priority="8" operator="greaterThan">
      <formula>0</formula>
    </cfRule>
  </conditionalFormatting>
  <conditionalFormatting sqref="AN7:AN9">
    <cfRule type="cellIs" dxfId="1595" priority="7" operator="greaterThan">
      <formula>0</formula>
    </cfRule>
  </conditionalFormatting>
  <conditionalFormatting sqref="AU19:AV19 AU18:BF18 AU20:AZ20 AU21:AX22 AY22:BB22 AW16:BF16 AU17:BA17 AU14:BF15">
    <cfRule type="cellIs" dxfId="1594" priority="4" operator="greaterThan">
      <formula>0</formula>
    </cfRule>
  </conditionalFormatting>
  <conditionalFormatting sqref="AW12:BF12">
    <cfRule type="cellIs" dxfId="1593" priority="3" operator="greaterThan">
      <formula>0</formula>
    </cfRule>
  </conditionalFormatting>
  <conditionalFormatting sqref="AV11:AY11">
    <cfRule type="cellIs" dxfId="1592" priority="2" operator="greaterThan">
      <formula>0</formula>
    </cfRule>
  </conditionalFormatting>
  <conditionalFormatting sqref="BA13:BE13">
    <cfRule type="cellIs" dxfId="1591" priority="1" operator="greaterThan">
      <formula>0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92D050"/>
  </sheetPr>
  <dimension ref="A1:AS2861"/>
  <sheetViews>
    <sheetView showGridLines="0" zoomScale="80" zoomScaleNormal="80" workbookViewId="0">
      <pane xSplit="4" topLeftCell="Z1" activePane="topRight" state="frozen"/>
      <selection pane="topRight" activeCell="AA8" sqref="AA8"/>
    </sheetView>
  </sheetViews>
  <sheetFormatPr baseColWidth="10" defaultColWidth="9" defaultRowHeight="0" customHeight="1" zeroHeight="1" x14ac:dyDescent="0.2"/>
  <cols>
    <col min="1" max="1" width="33" style="1" customWidth="1"/>
    <col min="2" max="2" width="6" style="1" customWidth="1"/>
    <col min="3" max="4" width="10" style="1" customWidth="1"/>
    <col min="5" max="11" width="11" style="1" hidden="1" customWidth="1"/>
    <col min="12" max="12" width="10" style="1" hidden="1" customWidth="1"/>
    <col min="13" max="14" width="11" style="1" hidden="1" customWidth="1"/>
    <col min="15" max="16" width="11" style="1" bestFit="1" customWidth="1"/>
    <col min="17" max="17" width="16" style="1" customWidth="1"/>
    <col min="18" max="18" width="9" style="1" bestFit="1" customWidth="1"/>
    <col min="19" max="30" width="11" style="1" customWidth="1"/>
    <col min="31" max="31" width="13" style="1" customWidth="1"/>
    <col min="32" max="32" width="9" style="1"/>
    <col min="33" max="44" width="11" style="1" customWidth="1"/>
    <col min="45" max="45" width="13" style="1" customWidth="1"/>
    <col min="46" max="93" width="9" style="1"/>
    <col min="94" max="94" width="4" style="1" bestFit="1" customWidth="1"/>
    <col min="95" max="16384" width="9" style="1"/>
  </cols>
  <sheetData>
    <row r="1" spans="1:45" ht="15" customHeight="1" x14ac:dyDescent="0.2">
      <c r="N1" s="8" t="s">
        <v>0</v>
      </c>
    </row>
    <row r="2" spans="1:45" ht="15" customHeight="1" x14ac:dyDescent="0.25">
      <c r="A2" s="125"/>
      <c r="E2" s="736">
        <v>2019</v>
      </c>
      <c r="F2" s="736"/>
      <c r="G2" s="736"/>
      <c r="H2" s="736"/>
      <c r="I2" s="736"/>
      <c r="J2" s="736"/>
      <c r="K2" s="736"/>
      <c r="L2" s="736"/>
      <c r="M2" s="736"/>
      <c r="N2" s="736"/>
      <c r="O2" s="736"/>
      <c r="P2" s="736"/>
      <c r="S2" s="737">
        <v>2020</v>
      </c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G2" s="737">
        <v>2021</v>
      </c>
      <c r="AH2" s="737"/>
      <c r="AI2" s="737"/>
      <c r="AJ2" s="737"/>
      <c r="AK2" s="737"/>
      <c r="AL2" s="737"/>
      <c r="AM2" s="737"/>
      <c r="AN2" s="737"/>
      <c r="AO2" s="737"/>
      <c r="AP2" s="737"/>
      <c r="AQ2" s="737"/>
      <c r="AR2" s="737"/>
    </row>
    <row r="3" spans="1:45" ht="15" customHeight="1" x14ac:dyDescent="0.2">
      <c r="A3" s="59" t="s">
        <v>472</v>
      </c>
      <c r="B3" s="60" t="s">
        <v>303</v>
      </c>
      <c r="C3" s="60" t="s">
        <v>304</v>
      </c>
      <c r="D3" s="60" t="s">
        <v>305</v>
      </c>
      <c r="E3" s="60" t="s">
        <v>5</v>
      </c>
      <c r="F3" s="60" t="s">
        <v>6</v>
      </c>
      <c r="G3" s="60" t="s">
        <v>7</v>
      </c>
      <c r="H3" s="60" t="s">
        <v>8</v>
      </c>
      <c r="I3" s="60" t="s">
        <v>9</v>
      </c>
      <c r="J3" s="60" t="s">
        <v>10</v>
      </c>
      <c r="K3" s="60" t="s">
        <v>11</v>
      </c>
      <c r="L3" s="60" t="s">
        <v>12</v>
      </c>
      <c r="M3" s="60" t="s">
        <v>13</v>
      </c>
      <c r="N3" s="60" t="s">
        <v>2</v>
      </c>
      <c r="O3" s="60" t="s">
        <v>3</v>
      </c>
      <c r="P3" s="60" t="s">
        <v>4</v>
      </c>
      <c r="Q3" s="60" t="s">
        <v>14</v>
      </c>
      <c r="S3" s="60" t="s">
        <v>5</v>
      </c>
      <c r="T3" s="60" t="s">
        <v>6</v>
      </c>
      <c r="U3" s="60" t="s">
        <v>7</v>
      </c>
      <c r="V3" s="303" t="s">
        <v>306</v>
      </c>
      <c r="W3" s="303" t="s">
        <v>9</v>
      </c>
      <c r="X3" s="303" t="s">
        <v>10</v>
      </c>
      <c r="Y3" s="303" t="s">
        <v>307</v>
      </c>
      <c r="Z3" s="303" t="s">
        <v>12</v>
      </c>
      <c r="AA3" s="303" t="s">
        <v>13</v>
      </c>
      <c r="AB3" s="303" t="s">
        <v>2</v>
      </c>
      <c r="AC3" s="303" t="s">
        <v>3</v>
      </c>
      <c r="AD3" s="303" t="s">
        <v>4</v>
      </c>
      <c r="AE3" s="303" t="s">
        <v>14</v>
      </c>
      <c r="AG3" s="60" t="s">
        <v>5</v>
      </c>
      <c r="AH3" s="60" t="s">
        <v>6</v>
      </c>
      <c r="AI3" s="60" t="s">
        <v>7</v>
      </c>
      <c r="AJ3" s="303" t="s">
        <v>306</v>
      </c>
      <c r="AK3" s="303" t="s">
        <v>9</v>
      </c>
      <c r="AL3" s="303" t="s">
        <v>10</v>
      </c>
      <c r="AM3" s="303" t="s">
        <v>307</v>
      </c>
      <c r="AN3" s="303" t="s">
        <v>12</v>
      </c>
      <c r="AO3" s="303" t="s">
        <v>13</v>
      </c>
      <c r="AP3" s="303" t="s">
        <v>2</v>
      </c>
      <c r="AQ3" s="303" t="s">
        <v>3</v>
      </c>
      <c r="AR3" s="303" t="s">
        <v>4</v>
      </c>
      <c r="AS3" s="303" t="s">
        <v>14</v>
      </c>
    </row>
    <row r="4" spans="1:45" ht="15" customHeight="1" x14ac:dyDescent="0.2">
      <c r="B4" s="33"/>
      <c r="C4" s="33"/>
      <c r="D4" s="33"/>
      <c r="E4" s="437"/>
      <c r="F4" s="437"/>
      <c r="G4" s="437"/>
      <c r="H4" s="437"/>
      <c r="S4" s="437"/>
      <c r="T4" s="437"/>
      <c r="U4" s="437"/>
      <c r="V4" s="270"/>
      <c r="W4" s="273"/>
      <c r="X4" s="273"/>
      <c r="Y4" s="273"/>
      <c r="Z4" s="273"/>
      <c r="AA4" s="273"/>
      <c r="AB4" s="273"/>
      <c r="AC4" s="273"/>
      <c r="AD4" s="273"/>
      <c r="AE4" s="273"/>
      <c r="AG4" s="437"/>
      <c r="AH4" s="437"/>
      <c r="AI4" s="437"/>
      <c r="AJ4" s="270"/>
      <c r="AK4" s="273"/>
      <c r="AL4" s="273"/>
      <c r="AM4" s="273"/>
      <c r="AN4" s="273"/>
      <c r="AO4" s="273"/>
      <c r="AP4" s="273"/>
      <c r="AQ4" s="273"/>
      <c r="AR4" s="273"/>
      <c r="AS4" s="273"/>
    </row>
    <row r="5" spans="1:45" customFormat="1" ht="15" customHeight="1" thickBot="1" x14ac:dyDescent="0.25">
      <c r="A5" s="110" t="s">
        <v>336</v>
      </c>
      <c r="B5" s="111"/>
      <c r="C5" s="111"/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3"/>
      <c r="S5" s="112"/>
      <c r="T5" s="112"/>
      <c r="U5" s="112"/>
      <c r="V5" s="299"/>
      <c r="W5" s="299"/>
      <c r="X5" s="299"/>
      <c r="Y5" s="299"/>
      <c r="Z5" s="299"/>
      <c r="AA5" s="299"/>
      <c r="AB5" s="299"/>
      <c r="AC5" s="299"/>
      <c r="AD5" s="299"/>
      <c r="AE5" s="300"/>
      <c r="AG5" s="112"/>
      <c r="AH5" s="112"/>
      <c r="AI5" s="112"/>
      <c r="AJ5" s="299"/>
      <c r="AK5" s="299"/>
      <c r="AL5" s="299"/>
      <c r="AM5" s="299"/>
      <c r="AN5" s="299"/>
      <c r="AO5" s="299"/>
      <c r="AP5" s="299"/>
      <c r="AQ5" s="299"/>
      <c r="AR5" s="299"/>
      <c r="AS5" s="300"/>
    </row>
    <row r="6" spans="1:45" customFormat="1" ht="15" customHeight="1" x14ac:dyDescent="0.2">
      <c r="A6" s="19" t="s">
        <v>100</v>
      </c>
      <c r="B6" s="107" t="s">
        <v>308</v>
      </c>
      <c r="C6" s="106">
        <f>IF(B6="L1", 1, IF(B6="L2", 0.75, IF(B6= "L3", 0.5,IF(B6 = "L4",0.25,0))))</f>
        <v>1</v>
      </c>
      <c r="D6" s="106"/>
      <c r="E6" s="109"/>
      <c r="F6" s="109"/>
      <c r="G6" s="109"/>
      <c r="H6" s="108"/>
      <c r="I6" s="108"/>
      <c r="J6" s="108"/>
      <c r="K6" s="108"/>
      <c r="L6" s="109"/>
      <c r="M6" s="109"/>
      <c r="N6" s="109"/>
      <c r="O6" s="109"/>
      <c r="P6" s="109"/>
      <c r="Q6" s="109">
        <f>SUM(E6:P6)</f>
        <v>0</v>
      </c>
      <c r="S6" s="109"/>
      <c r="T6" s="109"/>
      <c r="U6" s="109"/>
      <c r="V6" s="301"/>
      <c r="W6" s="301"/>
      <c r="X6" s="301"/>
      <c r="Y6" s="301"/>
      <c r="Z6" s="302"/>
      <c r="AA6" s="302"/>
      <c r="AB6" s="302"/>
      <c r="AC6" s="302"/>
      <c r="AD6" s="302"/>
      <c r="AE6" s="302">
        <f>SUM(S6:AD6)</f>
        <v>0</v>
      </c>
      <c r="AG6" s="109"/>
      <c r="AH6" s="109"/>
      <c r="AI6" s="109"/>
      <c r="AJ6" s="301"/>
      <c r="AK6" s="301"/>
      <c r="AL6" s="301"/>
      <c r="AM6" s="301"/>
      <c r="AN6" s="302"/>
      <c r="AO6" s="302"/>
      <c r="AP6" s="302"/>
      <c r="AQ6" s="302"/>
      <c r="AR6" s="302"/>
      <c r="AS6" s="302">
        <f>SUM(AG6:AR6)</f>
        <v>0</v>
      </c>
    </row>
    <row r="7" spans="1:45" customFormat="1" ht="15" customHeight="1" x14ac:dyDescent="0.2">
      <c r="A7" s="19" t="s">
        <v>100</v>
      </c>
      <c r="B7" s="107" t="s">
        <v>311</v>
      </c>
      <c r="C7" s="106">
        <f t="shared" ref="C7:C11" si="0">IF(B7="L1", 1, IF(B7="L2", 0.75, IF(B7= "L3", 0.5,IF(B7 = "L4",0.25,0))))</f>
        <v>0.5</v>
      </c>
      <c r="D7" s="106"/>
      <c r="E7" s="109"/>
      <c r="F7" s="109"/>
      <c r="G7" s="109"/>
      <c r="H7" s="108"/>
      <c r="I7" s="108"/>
      <c r="J7" s="108"/>
      <c r="K7" s="108"/>
      <c r="L7" s="109"/>
      <c r="M7" s="109"/>
      <c r="O7" s="109"/>
      <c r="P7" s="109"/>
      <c r="Q7" s="109">
        <f t="shared" ref="Q7" si="1">SUM(E7:P7)</f>
        <v>0</v>
      </c>
      <c r="S7" s="109"/>
      <c r="T7" s="109"/>
      <c r="U7" s="109"/>
      <c r="V7" s="301"/>
      <c r="W7" s="301"/>
      <c r="X7" s="301"/>
      <c r="Y7" s="301"/>
      <c r="Z7" s="302"/>
      <c r="AA7" s="302"/>
      <c r="AB7" s="277"/>
      <c r="AC7" s="302"/>
      <c r="AD7" s="302"/>
      <c r="AE7" s="302">
        <f t="shared" ref="AE7" si="2">SUM(S7:AD7)</f>
        <v>0</v>
      </c>
      <c r="AG7" s="109"/>
      <c r="AH7" s="109"/>
      <c r="AI7" s="109"/>
      <c r="AJ7" s="301"/>
      <c r="AK7" s="301"/>
      <c r="AL7" s="301"/>
      <c r="AM7" s="301"/>
      <c r="AN7" s="302"/>
      <c r="AO7" s="302"/>
      <c r="AP7" s="277"/>
      <c r="AQ7" s="302"/>
      <c r="AR7" s="302"/>
      <c r="AS7" s="302">
        <f t="shared" ref="AS7" si="3">SUM(AG7:AR7)</f>
        <v>0</v>
      </c>
    </row>
    <row r="8" spans="1:45" customFormat="1" ht="15" customHeight="1" x14ac:dyDescent="0.2">
      <c r="A8" s="19" t="s">
        <v>473</v>
      </c>
      <c r="B8" s="107" t="s">
        <v>317</v>
      </c>
      <c r="C8" s="106">
        <f t="shared" si="0"/>
        <v>0.75</v>
      </c>
      <c r="D8" s="106"/>
      <c r="E8" s="109"/>
      <c r="F8" s="109"/>
      <c r="G8" s="109"/>
      <c r="H8" s="108"/>
      <c r="I8" s="108"/>
      <c r="J8" s="108"/>
      <c r="K8" s="108"/>
      <c r="L8" s="109"/>
      <c r="M8" s="109"/>
      <c r="O8" s="109"/>
      <c r="P8" s="109"/>
      <c r="Q8" s="109"/>
      <c r="S8" s="109"/>
      <c r="T8" s="109"/>
      <c r="U8" s="109"/>
      <c r="V8" s="301"/>
      <c r="W8" s="301"/>
      <c r="X8" s="301"/>
      <c r="Y8" s="301"/>
      <c r="Z8" s="302"/>
      <c r="AA8" s="302"/>
      <c r="AB8" s="277"/>
      <c r="AC8" s="302"/>
      <c r="AD8" s="302"/>
      <c r="AE8" s="302"/>
      <c r="AG8" s="109"/>
      <c r="AH8" s="109"/>
      <c r="AI8" s="109"/>
      <c r="AJ8" s="301"/>
      <c r="AK8" s="301"/>
      <c r="AL8" s="301"/>
      <c r="AM8" s="301"/>
      <c r="AN8" s="302"/>
      <c r="AO8" s="302"/>
      <c r="AP8" s="277"/>
      <c r="AQ8" s="302"/>
      <c r="AR8" s="302"/>
      <c r="AS8" s="302"/>
    </row>
    <row r="9" spans="1:45" customFormat="1" ht="15" customHeight="1" x14ac:dyDescent="0.2">
      <c r="A9" s="19" t="s">
        <v>474</v>
      </c>
      <c r="B9" s="107" t="s">
        <v>320</v>
      </c>
      <c r="C9" s="106">
        <f t="shared" si="0"/>
        <v>0.25</v>
      </c>
      <c r="D9" s="106"/>
      <c r="E9" s="109"/>
      <c r="F9" s="109"/>
      <c r="G9" s="109"/>
      <c r="H9" s="108"/>
      <c r="I9" s="108"/>
      <c r="J9" s="108"/>
      <c r="K9" s="108"/>
      <c r="L9" s="109"/>
      <c r="M9" s="109"/>
      <c r="O9" s="109"/>
      <c r="P9" s="109"/>
      <c r="Q9" s="109"/>
      <c r="S9" s="109"/>
      <c r="T9" s="109"/>
      <c r="U9" s="109"/>
      <c r="V9" s="301"/>
      <c r="W9" s="301"/>
      <c r="X9" s="301"/>
      <c r="Y9" s="301"/>
      <c r="Z9" s="302">
        <v>0</v>
      </c>
      <c r="AA9" s="302">
        <v>0</v>
      </c>
      <c r="AB9" s="302">
        <v>0</v>
      </c>
      <c r="AC9" s="302">
        <v>0</v>
      </c>
      <c r="AD9" s="302"/>
      <c r="AE9" s="302"/>
      <c r="AG9" s="109"/>
      <c r="AH9" s="109"/>
      <c r="AI9" s="109"/>
      <c r="AJ9" s="301"/>
      <c r="AK9" s="301"/>
      <c r="AL9" s="301"/>
      <c r="AM9" s="301"/>
      <c r="AN9" s="302"/>
      <c r="AO9" s="302"/>
      <c r="AP9" s="302"/>
      <c r="AQ9" s="302"/>
      <c r="AR9" s="302"/>
      <c r="AS9" s="302"/>
    </row>
    <row r="10" spans="1:45" customFormat="1" ht="15" customHeight="1" x14ac:dyDescent="0.2">
      <c r="A10" s="19"/>
      <c r="B10" s="107"/>
      <c r="C10" s="106"/>
      <c r="D10" s="106"/>
      <c r="E10" s="109"/>
      <c r="F10" s="109"/>
      <c r="G10" s="109"/>
      <c r="H10" s="108"/>
      <c r="I10" s="108"/>
      <c r="J10" s="108"/>
      <c r="K10" s="108"/>
      <c r="L10" s="109"/>
      <c r="M10" s="109"/>
      <c r="O10" s="109"/>
      <c r="P10" s="109"/>
      <c r="Q10" s="109"/>
      <c r="S10" s="109"/>
      <c r="T10" s="109"/>
      <c r="U10" s="109"/>
      <c r="V10" s="301"/>
      <c r="W10" s="301"/>
      <c r="X10" s="301"/>
      <c r="Y10" s="301"/>
      <c r="Z10" s="302"/>
      <c r="AA10" s="302"/>
      <c r="AB10" s="302"/>
      <c r="AC10" s="302"/>
      <c r="AD10" s="302"/>
      <c r="AE10" s="302"/>
      <c r="AG10" s="109"/>
      <c r="AH10" s="109"/>
      <c r="AI10" s="109"/>
      <c r="AJ10" s="301"/>
      <c r="AK10" s="301"/>
      <c r="AL10" s="301"/>
      <c r="AM10" s="301"/>
      <c r="AN10" s="302"/>
      <c r="AO10" s="302"/>
      <c r="AP10" s="302"/>
      <c r="AQ10" s="302"/>
      <c r="AR10" s="302"/>
      <c r="AS10" s="302"/>
    </row>
    <row r="11" spans="1:45" customFormat="1" ht="15" customHeight="1" x14ac:dyDescent="0.2">
      <c r="A11" s="19" t="s">
        <v>475</v>
      </c>
      <c r="B11" s="107" t="s">
        <v>312</v>
      </c>
      <c r="C11" s="106">
        <f t="shared" si="0"/>
        <v>0.25</v>
      </c>
      <c r="D11" s="106"/>
      <c r="E11" s="109"/>
      <c r="F11" s="109"/>
      <c r="G11" s="109"/>
      <c r="H11" s="108"/>
      <c r="I11" s="108"/>
      <c r="J11" s="108"/>
      <c r="K11" s="108"/>
      <c r="L11" s="109"/>
      <c r="M11" s="109"/>
      <c r="O11" s="109"/>
      <c r="P11" s="109"/>
      <c r="Q11" s="109"/>
      <c r="S11" s="109"/>
      <c r="T11" s="109"/>
      <c r="U11" s="109"/>
      <c r="V11" s="301"/>
      <c r="W11" s="301"/>
      <c r="X11" s="301"/>
      <c r="Y11" s="301">
        <v>0</v>
      </c>
      <c r="Z11" s="302">
        <v>0</v>
      </c>
      <c r="AA11" s="302"/>
      <c r="AB11" s="277"/>
      <c r="AC11" s="302"/>
      <c r="AD11" s="302"/>
      <c r="AE11" s="302"/>
      <c r="AG11" s="109"/>
      <c r="AH11" s="109"/>
      <c r="AI11" s="109"/>
      <c r="AJ11" s="301"/>
      <c r="AK11" s="301"/>
      <c r="AL11" s="301"/>
      <c r="AM11" s="301"/>
      <c r="AN11" s="302"/>
      <c r="AO11" s="302"/>
      <c r="AP11" s="277"/>
      <c r="AQ11" s="302"/>
      <c r="AR11" s="302"/>
      <c r="AS11" s="302"/>
    </row>
    <row r="12" spans="1:45" customFormat="1" ht="15" customHeight="1" x14ac:dyDescent="0.2">
      <c r="A12" s="115" t="s">
        <v>322</v>
      </c>
      <c r="B12" s="114"/>
      <c r="C12" s="114"/>
      <c r="D12" s="114"/>
      <c r="E12" s="63">
        <f t="shared" ref="E12:Q12" si="4">SUMIF($B6:$B7,"L1",E6:E7)</f>
        <v>0</v>
      </c>
      <c r="F12" s="63">
        <f t="shared" si="4"/>
        <v>0</v>
      </c>
      <c r="G12" s="63">
        <f t="shared" si="4"/>
        <v>0</v>
      </c>
      <c r="H12" s="63">
        <f t="shared" si="4"/>
        <v>0</v>
      </c>
      <c r="I12" s="63">
        <f t="shared" si="4"/>
        <v>0</v>
      </c>
      <c r="J12" s="63">
        <f t="shared" si="4"/>
        <v>0</v>
      </c>
      <c r="K12" s="63">
        <f t="shared" si="4"/>
        <v>0</v>
      </c>
      <c r="L12" s="63">
        <f t="shared" si="4"/>
        <v>0</v>
      </c>
      <c r="M12" s="63">
        <f t="shared" si="4"/>
        <v>0</v>
      </c>
      <c r="N12" s="63">
        <f t="shared" si="4"/>
        <v>0</v>
      </c>
      <c r="O12" s="63">
        <f t="shared" si="4"/>
        <v>0</v>
      </c>
      <c r="P12" s="63">
        <f t="shared" si="4"/>
        <v>0</v>
      </c>
      <c r="Q12" s="63">
        <f t="shared" si="4"/>
        <v>0</v>
      </c>
      <c r="S12" s="63">
        <f t="shared" ref="S12:AE12" si="5">SUMIF($B6:$B7,"L1",S6:S7)</f>
        <v>0</v>
      </c>
      <c r="T12" s="63">
        <f t="shared" si="5"/>
        <v>0</v>
      </c>
      <c r="U12" s="63">
        <f t="shared" si="5"/>
        <v>0</v>
      </c>
      <c r="V12" s="276">
        <f t="shared" si="5"/>
        <v>0</v>
      </c>
      <c r="W12" s="276">
        <f t="shared" si="5"/>
        <v>0</v>
      </c>
      <c r="X12" s="276">
        <f t="shared" si="5"/>
        <v>0</v>
      </c>
      <c r="Y12" s="276">
        <f t="shared" si="5"/>
        <v>0</v>
      </c>
      <c r="Z12" s="276">
        <f t="shared" si="5"/>
        <v>0</v>
      </c>
      <c r="AA12" s="276">
        <f t="shared" si="5"/>
        <v>0</v>
      </c>
      <c r="AB12" s="276">
        <f t="shared" si="5"/>
        <v>0</v>
      </c>
      <c r="AC12" s="276">
        <f t="shared" si="5"/>
        <v>0</v>
      </c>
      <c r="AD12" s="276">
        <f t="shared" si="5"/>
        <v>0</v>
      </c>
      <c r="AE12" s="276">
        <f t="shared" si="5"/>
        <v>0</v>
      </c>
      <c r="AG12" s="63">
        <f t="shared" ref="AG12:AS12" si="6">SUMIF($B6:$B7,"L1",AG6:AG7)</f>
        <v>0</v>
      </c>
      <c r="AH12" s="63">
        <f t="shared" si="6"/>
        <v>0</v>
      </c>
      <c r="AI12" s="63">
        <f t="shared" si="6"/>
        <v>0</v>
      </c>
      <c r="AJ12" s="276">
        <f t="shared" si="6"/>
        <v>0</v>
      </c>
      <c r="AK12" s="276">
        <f t="shared" si="6"/>
        <v>0</v>
      </c>
      <c r="AL12" s="276">
        <f t="shared" si="6"/>
        <v>0</v>
      </c>
      <c r="AM12" s="276">
        <f t="shared" si="6"/>
        <v>0</v>
      </c>
      <c r="AN12" s="276">
        <f t="shared" si="6"/>
        <v>0</v>
      </c>
      <c r="AO12" s="276">
        <f t="shared" si="6"/>
        <v>0</v>
      </c>
      <c r="AP12" s="276">
        <f t="shared" si="6"/>
        <v>0</v>
      </c>
      <c r="AQ12" s="276">
        <f t="shared" si="6"/>
        <v>0</v>
      </c>
      <c r="AR12" s="276">
        <f t="shared" si="6"/>
        <v>0</v>
      </c>
      <c r="AS12" s="276">
        <f t="shared" si="6"/>
        <v>0</v>
      </c>
    </row>
    <row r="13" spans="1:45" customFormat="1" ht="15" customHeight="1" x14ac:dyDescent="0.2">
      <c r="A13" s="19" t="s">
        <v>384</v>
      </c>
      <c r="Q13" s="139">
        <f>SUM(Q6:Q7)</f>
        <v>0</v>
      </c>
      <c r="V13" s="277"/>
      <c r="W13" s="277"/>
      <c r="X13" s="277"/>
      <c r="Y13" s="277"/>
      <c r="Z13" s="277"/>
      <c r="AA13" s="277"/>
      <c r="AB13" s="277"/>
      <c r="AC13" s="277"/>
      <c r="AD13" s="277"/>
      <c r="AE13" s="304">
        <f>SUM(AE6:AE7)</f>
        <v>0</v>
      </c>
      <c r="AJ13" s="277"/>
      <c r="AK13" s="277"/>
      <c r="AL13" s="277"/>
      <c r="AM13" s="277"/>
      <c r="AN13" s="277"/>
      <c r="AO13" s="277"/>
      <c r="AP13" s="277"/>
      <c r="AQ13" s="277"/>
      <c r="AR13" s="277"/>
      <c r="AS13" s="304">
        <f>SUM(AS6:AS7)</f>
        <v>0</v>
      </c>
    </row>
    <row r="14" spans="1:45" customFormat="1" ht="15" customHeight="1" thickBot="1" x14ac:dyDescent="0.25">
      <c r="A14" s="19"/>
      <c r="Q14" s="139"/>
      <c r="V14" s="277"/>
      <c r="W14" s="277"/>
      <c r="X14" s="277"/>
      <c r="Y14" s="277"/>
      <c r="Z14" s="277"/>
      <c r="AA14" s="277"/>
      <c r="AB14" s="277"/>
      <c r="AC14" s="277"/>
      <c r="AD14" s="277"/>
      <c r="AE14" s="304"/>
      <c r="AJ14" s="277"/>
      <c r="AK14" s="277"/>
      <c r="AL14" s="277"/>
      <c r="AM14" s="277"/>
      <c r="AN14" s="277"/>
      <c r="AO14" s="277"/>
      <c r="AP14" s="277"/>
      <c r="AQ14" s="277"/>
      <c r="AR14" s="277"/>
      <c r="AS14" s="304"/>
    </row>
    <row r="15" spans="1:45" ht="15" customHeight="1" thickBot="1" x14ac:dyDescent="0.25">
      <c r="A15" s="52" t="s">
        <v>476</v>
      </c>
      <c r="B15" s="53"/>
      <c r="C15" s="53"/>
      <c r="D15" s="53"/>
      <c r="E15" s="54">
        <f>SUM(E16:E19)</f>
        <v>0</v>
      </c>
      <c r="F15" s="54">
        <f t="shared" ref="F15:P15" si="7">SUM(F16:F19)</f>
        <v>0</v>
      </c>
      <c r="G15" s="54">
        <f t="shared" si="7"/>
        <v>0</v>
      </c>
      <c r="H15" s="54">
        <f t="shared" si="7"/>
        <v>0</v>
      </c>
      <c r="I15" s="54">
        <f t="shared" si="7"/>
        <v>0</v>
      </c>
      <c r="J15" s="54">
        <f t="shared" si="7"/>
        <v>0</v>
      </c>
      <c r="K15" s="54">
        <f t="shared" si="7"/>
        <v>0</v>
      </c>
      <c r="L15" s="54">
        <f t="shared" si="7"/>
        <v>0</v>
      </c>
      <c r="M15" s="54">
        <f t="shared" si="7"/>
        <v>0</v>
      </c>
      <c r="N15" s="54">
        <f t="shared" si="7"/>
        <v>0</v>
      </c>
      <c r="O15" s="54">
        <f t="shared" si="7"/>
        <v>0</v>
      </c>
      <c r="P15" s="54">
        <f t="shared" si="7"/>
        <v>0</v>
      </c>
      <c r="Q15" s="124">
        <f>SUMIF($A$5:$A14,"*Total*",Q$5:Q14)</f>
        <v>0</v>
      </c>
      <c r="R15" s="92"/>
      <c r="S15" s="54">
        <f>SUM(S16:S19)</f>
        <v>0</v>
      </c>
      <c r="T15" s="54">
        <f t="shared" ref="T15:AE15" si="8">SUM(T16:T19)</f>
        <v>0</v>
      </c>
      <c r="U15" s="54">
        <f t="shared" si="8"/>
        <v>0</v>
      </c>
      <c r="V15" s="281">
        <f t="shared" si="8"/>
        <v>0</v>
      </c>
      <c r="W15" s="281">
        <f t="shared" si="8"/>
        <v>0</v>
      </c>
      <c r="X15" s="281">
        <f t="shared" si="8"/>
        <v>0</v>
      </c>
      <c r="Y15" s="281">
        <f t="shared" si="8"/>
        <v>0</v>
      </c>
      <c r="Z15" s="281">
        <f t="shared" si="8"/>
        <v>0</v>
      </c>
      <c r="AA15" s="281">
        <f t="shared" si="8"/>
        <v>0</v>
      </c>
      <c r="AB15" s="281">
        <f t="shared" si="8"/>
        <v>0</v>
      </c>
      <c r="AC15" s="281">
        <f t="shared" si="8"/>
        <v>0</v>
      </c>
      <c r="AD15" s="281">
        <f t="shared" si="8"/>
        <v>0</v>
      </c>
      <c r="AE15" s="282">
        <f t="shared" si="8"/>
        <v>0</v>
      </c>
      <c r="AG15" s="54">
        <f>SUM(AG16:AG19)</f>
        <v>0</v>
      </c>
      <c r="AH15" s="54">
        <f t="shared" ref="AH15:AS15" si="9">SUM(AH16:AH19)</f>
        <v>0</v>
      </c>
      <c r="AI15" s="54">
        <f t="shared" si="9"/>
        <v>0</v>
      </c>
      <c r="AJ15" s="281">
        <f t="shared" si="9"/>
        <v>0</v>
      </c>
      <c r="AK15" s="281">
        <f t="shared" si="9"/>
        <v>0</v>
      </c>
      <c r="AL15" s="281">
        <f t="shared" si="9"/>
        <v>0</v>
      </c>
      <c r="AM15" s="281">
        <f t="shared" si="9"/>
        <v>0</v>
      </c>
      <c r="AN15" s="281">
        <f t="shared" si="9"/>
        <v>0</v>
      </c>
      <c r="AO15" s="281">
        <f t="shared" si="9"/>
        <v>0</v>
      </c>
      <c r="AP15" s="281">
        <f t="shared" si="9"/>
        <v>0</v>
      </c>
      <c r="AQ15" s="281">
        <f t="shared" si="9"/>
        <v>0</v>
      </c>
      <c r="AR15" s="281">
        <f t="shared" si="9"/>
        <v>0</v>
      </c>
      <c r="AS15" s="282">
        <f t="shared" si="9"/>
        <v>0</v>
      </c>
    </row>
    <row r="16" spans="1:45" ht="15" x14ac:dyDescent="0.2">
      <c r="A16" s="8" t="s">
        <v>324</v>
      </c>
      <c r="B16" s="41"/>
      <c r="C16" s="41"/>
      <c r="D16" s="41"/>
      <c r="E16" s="36">
        <f>SUMIF($B$5:$B14,"L1",E$5:E14)</f>
        <v>0</v>
      </c>
      <c r="F16" s="36">
        <f>SUMIF($B$5:$B14,"L1",F$5:F14)</f>
        <v>0</v>
      </c>
      <c r="G16" s="36">
        <f>SUMIF($B$5:$B14,"L1",G$5:G14)</f>
        <v>0</v>
      </c>
      <c r="H16" s="36">
        <f>SUMIF($B$5:$B14,"L1",H$5:H14)</f>
        <v>0</v>
      </c>
      <c r="I16" s="36">
        <f>SUMIF($B$5:$B14,"L1",I$5:I14)</f>
        <v>0</v>
      </c>
      <c r="J16" s="36">
        <f>SUMIF($B$5:$B14,"L1",J$5:J14)</f>
        <v>0</v>
      </c>
      <c r="K16" s="36">
        <f>SUMIF($B$5:$B14,"L1",K$5:K14)</f>
        <v>0</v>
      </c>
      <c r="L16" s="36">
        <f>SUMIF($B$5:$B14,"L1",L$5:L14)</f>
        <v>0</v>
      </c>
      <c r="M16" s="36">
        <f>SUMIF($B$5:$B14,"L1",M$5:M14)</f>
        <v>0</v>
      </c>
      <c r="N16" s="36">
        <f>SUMIF($B$5:$B14,"L1",N$5:N14)</f>
        <v>0</v>
      </c>
      <c r="O16" s="36">
        <f>SUMIF($B$5:$B14,"L1",O$5:O14)</f>
        <v>0</v>
      </c>
      <c r="P16" s="36">
        <f>SUMIF($B$5:$B14,"L1",P$5:P14)</f>
        <v>0</v>
      </c>
      <c r="Q16" s="123">
        <f>SUMIF($B$5:$B14,"L1",Q$5:Q14)</f>
        <v>0</v>
      </c>
      <c r="S16" s="36">
        <f>SUMIF($B$5:$B14,"L1",S$5:S14)</f>
        <v>0</v>
      </c>
      <c r="T16" s="36">
        <f>SUMIF($B$5:$B14,"L1",T$5:T14)</f>
        <v>0</v>
      </c>
      <c r="U16" s="36">
        <f>SUMIF($B$5:$B14,"L1",U$5:U14)</f>
        <v>0</v>
      </c>
      <c r="V16" s="275">
        <f>SUMIF($B$5:$B14,"L1",V$5:V14)</f>
        <v>0</v>
      </c>
      <c r="W16" s="275">
        <f>SUMIF($B$5:$B14,"L1",W$5:W14)</f>
        <v>0</v>
      </c>
      <c r="X16" s="275">
        <f>SUMIF($B$5:$B14,"L1",X$5:X14)</f>
        <v>0</v>
      </c>
      <c r="Y16" s="275">
        <f>SUMIF($B$5:$B14,"L1",Y$5:Y14)</f>
        <v>0</v>
      </c>
      <c r="Z16" s="275">
        <f>SUMIF($B$5:$B14,"L1",Z$5:Z14)</f>
        <v>0</v>
      </c>
      <c r="AA16" s="275">
        <f>SUMIF($B$5:$B14,"L1",AA$5:AA14)</f>
        <v>0</v>
      </c>
      <c r="AB16" s="275">
        <f>SUMIF($B$5:$B14,"L1",AB$5:AB14)</f>
        <v>0</v>
      </c>
      <c r="AC16" s="275">
        <f>SUMIF($B$5:$B14,"L1",AC$5:AC14)</f>
        <v>0</v>
      </c>
      <c r="AD16" s="275">
        <f>SUMIF($B$5:$B14,"L1",AD$5:AD14)</f>
        <v>0</v>
      </c>
      <c r="AE16" s="283">
        <f>SUMIF($B$5:$B14,"L1",AE$5:AE14)</f>
        <v>0</v>
      </c>
      <c r="AG16" s="36">
        <f>SUMIF($B$5:$B14,"L1",AG$5:AG14)</f>
        <v>0</v>
      </c>
      <c r="AH16" s="36">
        <f>SUMIF($B$5:$B14,"L1",AH$5:AH14)</f>
        <v>0</v>
      </c>
      <c r="AI16" s="36">
        <f>SUMIF($B$5:$B14,"L1",AI$5:AI14)</f>
        <v>0</v>
      </c>
      <c r="AJ16" s="275">
        <f>SUMIF($B$5:$B14,"L1",AJ$5:AJ14)</f>
        <v>0</v>
      </c>
      <c r="AK16" s="275">
        <f>SUMIF($B$5:$B14,"L1",AK$5:AK14)</f>
        <v>0</v>
      </c>
      <c r="AL16" s="275">
        <f>SUMIF($B$5:$B14,"L1",AL$5:AL14)</f>
        <v>0</v>
      </c>
      <c r="AM16" s="275">
        <f>SUMIF($B$5:$B14,"L1",AM$5:AM14)</f>
        <v>0</v>
      </c>
      <c r="AN16" s="275">
        <f>SUMIF($B$5:$B14,"L1",AN$5:AN14)</f>
        <v>0</v>
      </c>
      <c r="AO16" s="275">
        <f>SUMIF($B$5:$B14,"L1",AO$5:AO14)</f>
        <v>0</v>
      </c>
      <c r="AP16" s="275">
        <f>SUMIF($B$5:$B14,"L1",AP$5:AP14)</f>
        <v>0</v>
      </c>
      <c r="AQ16" s="275">
        <f>SUMIF($B$5:$B14,"L1",AQ$5:AQ14)</f>
        <v>0</v>
      </c>
      <c r="AR16" s="275">
        <f>SUMIF($B$5:$B14,"L1",AR$5:AR14)</f>
        <v>0</v>
      </c>
      <c r="AS16" s="283">
        <f>SUMIF($B$5:$B14,"L1",AS$5:AS14)</f>
        <v>0</v>
      </c>
    </row>
    <row r="17" spans="1:45" ht="15" customHeight="1" x14ac:dyDescent="0.2">
      <c r="A17" s="8" t="s">
        <v>317</v>
      </c>
      <c r="B17" s="41"/>
      <c r="C17" s="41"/>
      <c r="D17" s="41"/>
      <c r="E17" s="36">
        <f>SUMIF($B$5:$B14,"L2",E$5:E14)</f>
        <v>0</v>
      </c>
      <c r="F17" s="36">
        <f>SUMIF($B$5:$B14,"L2",F$5:F14)</f>
        <v>0</v>
      </c>
      <c r="G17" s="36">
        <f>SUMIF($B$5:$B14,"L2",G$5:G14)</f>
        <v>0</v>
      </c>
      <c r="H17" s="36">
        <f>SUMIF($B$5:$B14,"L2",H$5:H14)</f>
        <v>0</v>
      </c>
      <c r="I17" s="36">
        <f>SUMIF($B$5:$B14,"L2",I$5:I14)</f>
        <v>0</v>
      </c>
      <c r="J17" s="36">
        <f>SUMIF($B$5:$B14,"L2",J$5:J14)</f>
        <v>0</v>
      </c>
      <c r="K17" s="36">
        <f>SUMIF($B$5:$B14,"L2",K$5:K14)</f>
        <v>0</v>
      </c>
      <c r="L17" s="36">
        <f>SUMIF($B$5:$B14,"L2",L$5:L14)</f>
        <v>0</v>
      </c>
      <c r="M17" s="36">
        <f>SUMIF($B$5:$B14,"L2",M$5:M14)</f>
        <v>0</v>
      </c>
      <c r="N17" s="36">
        <f>SUMIF($B$5:$B14,"L2",N$5:N14)</f>
        <v>0</v>
      </c>
      <c r="O17" s="36">
        <f>SUMIF($B$5:$B14,"L2",O$5:O14)</f>
        <v>0</v>
      </c>
      <c r="P17" s="36">
        <f>SUMIF($B$5:$B14,"L2",P$5:P14)</f>
        <v>0</v>
      </c>
      <c r="Q17" s="66">
        <f>SUMIF($B$5:$B14,"L2",Q$5:Q14)</f>
        <v>0</v>
      </c>
      <c r="S17" s="36">
        <f>SUMIF($B$5:$B14,"L2",S$5:S14)</f>
        <v>0</v>
      </c>
      <c r="T17" s="36">
        <f>SUMIF($B$5:$B14,"L2",T$5:T14)</f>
        <v>0</v>
      </c>
      <c r="U17" s="36">
        <f>SUMIF($B$5:$B14,"L2",U$5:U14)</f>
        <v>0</v>
      </c>
      <c r="V17" s="275">
        <f>SUMIF($B$5:$B14,"L2",V$5:V14)</f>
        <v>0</v>
      </c>
      <c r="W17" s="275">
        <f>SUMIF($B$5:$B14,"L2",W$5:W14)</f>
        <v>0</v>
      </c>
      <c r="X17" s="275">
        <f>SUMIF($B$5:$B14,"L2",X$5:X14)</f>
        <v>0</v>
      </c>
      <c r="Y17" s="275">
        <f>SUMIF($B$5:$B14,"L2",Y$5:Y14)</f>
        <v>0</v>
      </c>
      <c r="Z17" s="275">
        <f>SUMIF($B$5:$B14,"L2",Z$5:Z14)</f>
        <v>0</v>
      </c>
      <c r="AA17" s="275">
        <f>SUMIF($B$5:$B14,"L2",AA$5:AA14)</f>
        <v>0</v>
      </c>
      <c r="AB17" s="275">
        <f>SUMIF($B$5:$B14,"L2",AB$5:AB14)</f>
        <v>0</v>
      </c>
      <c r="AC17" s="275">
        <f>SUMIF($B$5:$B14,"L2",AC$5:AC14)</f>
        <v>0</v>
      </c>
      <c r="AD17" s="275">
        <f>SUMIF($B$5:$B14,"L2",AD$5:AD14)</f>
        <v>0</v>
      </c>
      <c r="AE17" s="283">
        <f>SUMIF($B$5:$B14,"L2",AE$5:AE14)</f>
        <v>0</v>
      </c>
      <c r="AG17" s="36">
        <f>SUMIF($B$5:$B14,"L2",AG$5:AG14)</f>
        <v>0</v>
      </c>
      <c r="AH17" s="36">
        <f>SUMIF($B$5:$B14,"L2",AH$5:AH14)</f>
        <v>0</v>
      </c>
      <c r="AI17" s="36">
        <f>SUMIF($B$5:$B14,"L2",AI$5:AI14)</f>
        <v>0</v>
      </c>
      <c r="AJ17" s="275">
        <f>SUMIF($B$5:$B14,"L2",AJ$5:AJ14)</f>
        <v>0</v>
      </c>
      <c r="AK17" s="275">
        <f>SUMIF($B$5:$B14,"L2",AK$5:AK14)</f>
        <v>0</v>
      </c>
      <c r="AL17" s="275">
        <f>SUMIF($B$5:$B14,"L2",AL$5:AL14)</f>
        <v>0</v>
      </c>
      <c r="AM17" s="275">
        <f>SUMIF($B$5:$B14,"L2",AM$5:AM14)</f>
        <v>0</v>
      </c>
      <c r="AN17" s="275">
        <f>SUMIF($B$5:$B14,"L2",AN$5:AN14)</f>
        <v>0</v>
      </c>
      <c r="AO17" s="275">
        <f>SUMIF($B$5:$B14,"L2",AO$5:AO14)</f>
        <v>0</v>
      </c>
      <c r="AP17" s="275">
        <f>SUMIF($B$5:$B14,"L2",AP$5:AP14)</f>
        <v>0</v>
      </c>
      <c r="AQ17" s="275">
        <f>SUMIF($B$5:$B14,"L2",AQ$5:AQ14)</f>
        <v>0</v>
      </c>
      <c r="AR17" s="275">
        <f>SUMIF($B$5:$B14,"L2",AR$5:AR14)</f>
        <v>0</v>
      </c>
      <c r="AS17" s="283">
        <f>SUMIF($B$5:$B14,"L2",AS$5:AS14)</f>
        <v>0</v>
      </c>
    </row>
    <row r="18" spans="1:45" ht="15" x14ac:dyDescent="0.2">
      <c r="A18" s="8" t="s">
        <v>311</v>
      </c>
      <c r="B18" s="41"/>
      <c r="C18" s="41"/>
      <c r="D18" s="41"/>
      <c r="E18" s="36">
        <f>SUMIF($B$5:$B14,"L3",E$5:E14)</f>
        <v>0</v>
      </c>
      <c r="F18" s="36">
        <f>SUMIF($B$5:$B14,"L3",F$5:F14)</f>
        <v>0</v>
      </c>
      <c r="G18" s="36">
        <f>SUMIF($B$5:$B14,"L3",G$5:G14)</f>
        <v>0</v>
      </c>
      <c r="H18" s="36">
        <f>SUMIF($B$5:$B14,"L3",H$5:H14)</f>
        <v>0</v>
      </c>
      <c r="I18" s="36">
        <f>SUMIF($B$5:$B14,"L3",I$5:I14)</f>
        <v>0</v>
      </c>
      <c r="J18" s="36">
        <f>SUMIF($B$5:$B14,"L3",J$5:J14)</f>
        <v>0</v>
      </c>
      <c r="K18" s="36">
        <f>SUMIF($B$5:$B14,"L3",K$5:K14)</f>
        <v>0</v>
      </c>
      <c r="L18" s="36">
        <f>SUMIF($B$5:$B14,"L3",L$5:L14)</f>
        <v>0</v>
      </c>
      <c r="M18" s="36">
        <f>SUMIF($B$5:$B14,"L3",M$5:M14)</f>
        <v>0</v>
      </c>
      <c r="N18" s="36">
        <f>SUMIF($B$5:$B14,"L3",N$5:N14)</f>
        <v>0</v>
      </c>
      <c r="O18" s="36">
        <f>SUMIF($B$5:$B14,"L3",O$5:O14)</f>
        <v>0</v>
      </c>
      <c r="P18" s="36">
        <f>SUMIF($B$5:$B14,"L3",P$5:P14)</f>
        <v>0</v>
      </c>
      <c r="Q18" s="66">
        <f>SUMIF($B$5:$B14,"L3",Q$5:Q14)</f>
        <v>0</v>
      </c>
      <c r="S18" s="36">
        <f>SUMIF($B$5:$B14,"L3",S$5:S14)</f>
        <v>0</v>
      </c>
      <c r="T18" s="36">
        <f>SUMIF($B$5:$B14,"L3",T$5:T14)</f>
        <v>0</v>
      </c>
      <c r="U18" s="36">
        <f>SUMIF($B$5:$B14,"L3",U$5:U14)</f>
        <v>0</v>
      </c>
      <c r="V18" s="275">
        <f>SUMIF($B$5:$B14,"L3",V$5:V14)</f>
        <v>0</v>
      </c>
      <c r="W18" s="275">
        <f>SUMIF($B$5:$B14,"L3",W$5:W14)</f>
        <v>0</v>
      </c>
      <c r="X18" s="275">
        <f>SUMIF($B$5:$B14,"L3",X$5:X14)</f>
        <v>0</v>
      </c>
      <c r="Y18" s="275">
        <f>SUMIF($B$5:$B14,"L3",Y$5:Y14)</f>
        <v>0</v>
      </c>
      <c r="Z18" s="275">
        <f>SUMIF($B$5:$B14,"L3",Z$5:Z14)</f>
        <v>0</v>
      </c>
      <c r="AA18" s="275">
        <f>SUMIF($B$5:$B14,"L3",AA$5:AA14)</f>
        <v>0</v>
      </c>
      <c r="AB18" s="275">
        <f>SUMIF($B$5:$B14,"L3",AB$5:AB14)</f>
        <v>0</v>
      </c>
      <c r="AC18" s="275">
        <f>SUMIF($B$5:$B14,"L3",AC$5:AC14)</f>
        <v>0</v>
      </c>
      <c r="AD18" s="275">
        <f>SUMIF($B$5:$B14,"L3",AD$5:AD14)</f>
        <v>0</v>
      </c>
      <c r="AE18" s="283">
        <f>SUMIF($B$5:$B14,"L3",AE$5:AE14)</f>
        <v>0</v>
      </c>
      <c r="AG18" s="36">
        <f>SUMIF($B$5:$B14,"L3",AG$5:AG14)</f>
        <v>0</v>
      </c>
      <c r="AH18" s="36">
        <f>SUMIF($B$5:$B14,"L3",AH$5:AH14)</f>
        <v>0</v>
      </c>
      <c r="AI18" s="36">
        <f>SUMIF($B$5:$B14,"L3",AI$5:AI14)</f>
        <v>0</v>
      </c>
      <c r="AJ18" s="275">
        <f>SUMIF($B$5:$B14,"L3",AJ$5:AJ14)</f>
        <v>0</v>
      </c>
      <c r="AK18" s="275">
        <f>SUMIF($B$5:$B14,"L3",AK$5:AK14)</f>
        <v>0</v>
      </c>
      <c r="AL18" s="275">
        <f>SUMIF($B$5:$B14,"L3",AL$5:AL14)</f>
        <v>0</v>
      </c>
      <c r="AM18" s="275">
        <f>SUMIF($B$5:$B14,"L3",AM$5:AM14)</f>
        <v>0</v>
      </c>
      <c r="AN18" s="275">
        <f>SUMIF($B$5:$B14,"L3",AN$5:AN14)</f>
        <v>0</v>
      </c>
      <c r="AO18" s="275">
        <f>SUMIF($B$5:$B14,"L3",AO$5:AO14)</f>
        <v>0</v>
      </c>
      <c r="AP18" s="275">
        <f>SUMIF($B$5:$B14,"L3",AP$5:AP14)</f>
        <v>0</v>
      </c>
      <c r="AQ18" s="275">
        <f>SUMIF($B$5:$B14,"L3",AQ$5:AQ14)</f>
        <v>0</v>
      </c>
      <c r="AR18" s="275">
        <f>SUMIF($B$5:$B14,"L3",AR$5:AR14)</f>
        <v>0</v>
      </c>
      <c r="AS18" s="283">
        <f>SUMIF($B$5:$B14,"L3",AS$5:AS14)</f>
        <v>0</v>
      </c>
    </row>
    <row r="19" spans="1:45" ht="15" x14ac:dyDescent="0.2">
      <c r="A19" s="8" t="s">
        <v>312</v>
      </c>
      <c r="B19" s="41"/>
      <c r="C19" s="41"/>
      <c r="D19" s="41"/>
      <c r="E19" s="36">
        <f>SUMIF($B$5:$B14,"L4",E$5:E14)</f>
        <v>0</v>
      </c>
      <c r="F19" s="36">
        <f>SUMIF($B$5:$B14,"L4",F$5:F14)</f>
        <v>0</v>
      </c>
      <c r="G19" s="36">
        <f>SUMIF($B$5:$B14,"L4",G$5:G14)</f>
        <v>0</v>
      </c>
      <c r="H19" s="36">
        <f>SUMIF($B$5:$B14,"L4",H$5:H14)</f>
        <v>0</v>
      </c>
      <c r="I19" s="36">
        <f>SUMIF($B$5:$B14,"L4",I$5:I14)</f>
        <v>0</v>
      </c>
      <c r="J19" s="36">
        <f>SUMIF($B$5:$B14,"L4",J$5:J14)</f>
        <v>0</v>
      </c>
      <c r="K19" s="36">
        <f>SUMIF($B$5:$B14,"L4",K$5:K14)</f>
        <v>0</v>
      </c>
      <c r="L19" s="36">
        <f>SUMIF($B$5:$B14,"L4",L$5:L14)</f>
        <v>0</v>
      </c>
      <c r="M19" s="36">
        <f>SUMIF($B$5:$B14,"L4",M$5:M14)</f>
        <v>0</v>
      </c>
      <c r="N19" s="36">
        <f>SUMIF($B$5:$B14,"L4",N$5:N14)</f>
        <v>0</v>
      </c>
      <c r="O19" s="36">
        <f>SUMIF($B$5:$B14,"L4",O$5:O14)</f>
        <v>0</v>
      </c>
      <c r="P19" s="36">
        <f>SUMIF($B$5:$B14,"L4",P$5:P14)</f>
        <v>0</v>
      </c>
      <c r="Q19" s="66">
        <f>SUMIF($B$5:$B14,"L4",Q$5:Q14)</f>
        <v>0</v>
      </c>
      <c r="S19" s="36">
        <f>SUMIF($B$5:$B14,"L4",S$5:S14)</f>
        <v>0</v>
      </c>
      <c r="T19" s="36">
        <f>SUMIF($B$5:$B14,"L4",T$5:T14)</f>
        <v>0</v>
      </c>
      <c r="U19" s="36">
        <f>SUMIF($B$5:$B14,"L4",U$5:U14)</f>
        <v>0</v>
      </c>
      <c r="V19" s="275">
        <f>SUMIF($B$5:$B14,"L4",V$5:V14)</f>
        <v>0</v>
      </c>
      <c r="W19" s="275">
        <f>SUMIF($B$5:$B14,"L4",W$5:W14)</f>
        <v>0</v>
      </c>
      <c r="X19" s="275">
        <f>SUMIF($B$5:$B14,"L4",X$5:X14)</f>
        <v>0</v>
      </c>
      <c r="Y19" s="275">
        <f>SUMIF($B$5:$B14,"L4",Y$5:Y14)</f>
        <v>0</v>
      </c>
      <c r="Z19" s="275">
        <f>SUMIF($B$5:$B14,"L4",Z$5:Z14)</f>
        <v>0</v>
      </c>
      <c r="AA19" s="275">
        <f>SUMIF($B$5:$B14,"L4",AA$5:AA14)</f>
        <v>0</v>
      </c>
      <c r="AB19" s="275">
        <f>SUMIF($B$5:$B14,"L4",AB$5:AB14)</f>
        <v>0</v>
      </c>
      <c r="AC19" s="275">
        <f>SUMIF($B$5:$B14,"L4",AC$5:AC14)</f>
        <v>0</v>
      </c>
      <c r="AD19" s="275">
        <f>SUMIF($B$5:$B14,"L4",AD$5:AD14)</f>
        <v>0</v>
      </c>
      <c r="AE19" s="283">
        <f>SUMIF($B$5:$B14,"L4",AE$5:AE14)</f>
        <v>0</v>
      </c>
      <c r="AG19" s="36">
        <f>SUMIF($B$5:$B14,"L4",AG$5:AG14)</f>
        <v>0</v>
      </c>
      <c r="AH19" s="36">
        <f>SUMIF($B$5:$B14,"L4",AH$5:AH14)</f>
        <v>0</v>
      </c>
      <c r="AI19" s="36">
        <f>SUMIF($B$5:$B14,"L4",AI$5:AI14)</f>
        <v>0</v>
      </c>
      <c r="AJ19" s="275">
        <f>SUMIF($B$5:$B14,"L4",AJ$5:AJ14)</f>
        <v>0</v>
      </c>
      <c r="AK19" s="275">
        <f>SUMIF($B$5:$B14,"L4",AK$5:AK14)</f>
        <v>0</v>
      </c>
      <c r="AL19" s="275">
        <f>SUMIF($B$5:$B14,"L4",AL$5:AL14)</f>
        <v>0</v>
      </c>
      <c r="AM19" s="275">
        <f>SUMIF($B$5:$B14,"L4",AM$5:AM14)</f>
        <v>0</v>
      </c>
      <c r="AN19" s="275">
        <f>SUMIF($B$5:$B14,"L4",AN$5:AN14)</f>
        <v>0</v>
      </c>
      <c r="AO19" s="275">
        <f>SUMIF($B$5:$B14,"L4",AO$5:AO14)</f>
        <v>0</v>
      </c>
      <c r="AP19" s="275">
        <f>SUMIF($B$5:$B14,"L4",AP$5:AP14)</f>
        <v>0</v>
      </c>
      <c r="AQ19" s="275">
        <f>SUMIF($B$5:$B14,"L4",AQ$5:AQ14)</f>
        <v>0</v>
      </c>
      <c r="AR19" s="275">
        <f>SUMIF($B$5:$B14,"L4",AR$5:AR14)</f>
        <v>0</v>
      </c>
      <c r="AS19" s="283">
        <f>SUMIF($B$5:$B14,"L4",AS$5:AS14)</f>
        <v>0</v>
      </c>
    </row>
    <row r="20" spans="1:45" ht="15" customHeight="1" x14ac:dyDescent="0.2">
      <c r="A20" s="8" t="s">
        <v>325</v>
      </c>
      <c r="B20" s="41"/>
      <c r="C20" s="41"/>
      <c r="D20" s="41"/>
      <c r="E20" s="36">
        <f>SUM(E17:E19)</f>
        <v>0</v>
      </c>
      <c r="F20" s="36">
        <f t="shared" ref="F20:P20" si="10">SUM(F17:F19)</f>
        <v>0</v>
      </c>
      <c r="G20" s="36">
        <f t="shared" si="10"/>
        <v>0</v>
      </c>
      <c r="H20" s="36">
        <f t="shared" si="10"/>
        <v>0</v>
      </c>
      <c r="I20" s="36">
        <f t="shared" si="10"/>
        <v>0</v>
      </c>
      <c r="J20" s="36">
        <f t="shared" si="10"/>
        <v>0</v>
      </c>
      <c r="K20" s="36">
        <f t="shared" si="10"/>
        <v>0</v>
      </c>
      <c r="L20" s="36">
        <f t="shared" si="10"/>
        <v>0</v>
      </c>
      <c r="M20" s="36">
        <f t="shared" si="10"/>
        <v>0</v>
      </c>
      <c r="N20" s="36">
        <f t="shared" si="10"/>
        <v>0</v>
      </c>
      <c r="O20" s="36">
        <f t="shared" si="10"/>
        <v>0</v>
      </c>
      <c r="P20" s="36">
        <f t="shared" si="10"/>
        <v>0</v>
      </c>
      <c r="Q20" s="66">
        <f>SUM(Q17:Q19)</f>
        <v>0</v>
      </c>
      <c r="S20" s="36">
        <f>SUM(S17:S19)</f>
        <v>0</v>
      </c>
      <c r="T20" s="36">
        <f t="shared" ref="T20:AE20" si="11">SUM(T17:T19)</f>
        <v>0</v>
      </c>
      <c r="U20" s="36">
        <f t="shared" si="11"/>
        <v>0</v>
      </c>
      <c r="V20" s="275">
        <f t="shared" si="11"/>
        <v>0</v>
      </c>
      <c r="W20" s="275">
        <f t="shared" si="11"/>
        <v>0</v>
      </c>
      <c r="X20" s="275">
        <f t="shared" si="11"/>
        <v>0</v>
      </c>
      <c r="Y20" s="275">
        <f t="shared" si="11"/>
        <v>0</v>
      </c>
      <c r="Z20" s="275">
        <f t="shared" si="11"/>
        <v>0</v>
      </c>
      <c r="AA20" s="275">
        <f t="shared" si="11"/>
        <v>0</v>
      </c>
      <c r="AB20" s="275">
        <f t="shared" si="11"/>
        <v>0</v>
      </c>
      <c r="AC20" s="275">
        <f t="shared" si="11"/>
        <v>0</v>
      </c>
      <c r="AD20" s="275">
        <f t="shared" si="11"/>
        <v>0</v>
      </c>
      <c r="AE20" s="283">
        <f t="shared" si="11"/>
        <v>0</v>
      </c>
      <c r="AG20" s="36">
        <f>SUM(AG17:AG19)</f>
        <v>0</v>
      </c>
      <c r="AH20" s="36">
        <f t="shared" ref="AH20:AS20" si="12">SUM(AH17:AH19)</f>
        <v>0</v>
      </c>
      <c r="AI20" s="36">
        <f t="shared" si="12"/>
        <v>0</v>
      </c>
      <c r="AJ20" s="275">
        <f t="shared" si="12"/>
        <v>0</v>
      </c>
      <c r="AK20" s="275">
        <f t="shared" si="12"/>
        <v>0</v>
      </c>
      <c r="AL20" s="275">
        <f t="shared" si="12"/>
        <v>0</v>
      </c>
      <c r="AM20" s="275">
        <f t="shared" si="12"/>
        <v>0</v>
      </c>
      <c r="AN20" s="275">
        <f t="shared" si="12"/>
        <v>0</v>
      </c>
      <c r="AO20" s="275">
        <f t="shared" si="12"/>
        <v>0</v>
      </c>
      <c r="AP20" s="275">
        <f t="shared" si="12"/>
        <v>0</v>
      </c>
      <c r="AQ20" s="275">
        <f t="shared" si="12"/>
        <v>0</v>
      </c>
      <c r="AR20" s="275">
        <f t="shared" si="12"/>
        <v>0</v>
      </c>
      <c r="AS20" s="283">
        <f t="shared" si="12"/>
        <v>0</v>
      </c>
    </row>
    <row r="21" spans="1:45" ht="15" customHeight="1" x14ac:dyDescent="0.2">
      <c r="A21" s="56" t="s">
        <v>326</v>
      </c>
      <c r="B21" s="57"/>
      <c r="C21" s="57"/>
      <c r="D21" s="57"/>
      <c r="E21" s="58">
        <f>(E17*0.75) + (E18*0.5) + (E19*0.25)</f>
        <v>0</v>
      </c>
      <c r="F21" s="58">
        <f t="shared" ref="F21:Q21" si="13">(F17*0.75) + (F18*0.5) + (F19*0.25)</f>
        <v>0</v>
      </c>
      <c r="G21" s="58">
        <f t="shared" si="13"/>
        <v>0</v>
      </c>
      <c r="H21" s="58">
        <f t="shared" si="13"/>
        <v>0</v>
      </c>
      <c r="I21" s="58">
        <f t="shared" si="13"/>
        <v>0</v>
      </c>
      <c r="J21" s="58">
        <f t="shared" si="13"/>
        <v>0</v>
      </c>
      <c r="K21" s="58">
        <f t="shared" si="13"/>
        <v>0</v>
      </c>
      <c r="L21" s="58">
        <f t="shared" si="13"/>
        <v>0</v>
      </c>
      <c r="M21" s="58">
        <f t="shared" si="13"/>
        <v>0</v>
      </c>
      <c r="N21" s="58">
        <f t="shared" si="13"/>
        <v>0</v>
      </c>
      <c r="O21" s="58">
        <f t="shared" si="13"/>
        <v>0</v>
      </c>
      <c r="P21" s="58">
        <f t="shared" si="13"/>
        <v>0</v>
      </c>
      <c r="Q21" s="67">
        <f t="shared" si="13"/>
        <v>0</v>
      </c>
      <c r="S21" s="58">
        <f>(S17*0.75) + (S18*0.5) + (S19*0.25)</f>
        <v>0</v>
      </c>
      <c r="T21" s="58">
        <f t="shared" ref="T21:AE21" si="14">(T17*0.75) + (T18*0.5) + (T19*0.25)</f>
        <v>0</v>
      </c>
      <c r="U21" s="58">
        <f t="shared" si="14"/>
        <v>0</v>
      </c>
      <c r="V21" s="284">
        <f t="shared" si="14"/>
        <v>0</v>
      </c>
      <c r="W21" s="284">
        <f t="shared" si="14"/>
        <v>0</v>
      </c>
      <c r="X21" s="284">
        <f t="shared" si="14"/>
        <v>0</v>
      </c>
      <c r="Y21" s="284">
        <f t="shared" si="14"/>
        <v>0</v>
      </c>
      <c r="Z21" s="284">
        <f t="shared" si="14"/>
        <v>0</v>
      </c>
      <c r="AA21" s="284">
        <f t="shared" si="14"/>
        <v>0</v>
      </c>
      <c r="AB21" s="284">
        <f t="shared" si="14"/>
        <v>0</v>
      </c>
      <c r="AC21" s="284">
        <f t="shared" si="14"/>
        <v>0</v>
      </c>
      <c r="AD21" s="284">
        <f t="shared" si="14"/>
        <v>0</v>
      </c>
      <c r="AE21" s="285">
        <f t="shared" si="14"/>
        <v>0</v>
      </c>
      <c r="AG21" s="58">
        <f>(AG17*0.75) + (AG18*0.5) + (AG19*0.25)</f>
        <v>0</v>
      </c>
      <c r="AH21" s="58">
        <f t="shared" ref="AH21:AS21" si="15">(AH17*0.75) + (AH18*0.5) + (AH19*0.25)</f>
        <v>0</v>
      </c>
      <c r="AI21" s="58">
        <f t="shared" si="15"/>
        <v>0</v>
      </c>
      <c r="AJ21" s="284">
        <f t="shared" si="15"/>
        <v>0</v>
      </c>
      <c r="AK21" s="284">
        <f t="shared" si="15"/>
        <v>0</v>
      </c>
      <c r="AL21" s="284">
        <f t="shared" si="15"/>
        <v>0</v>
      </c>
      <c r="AM21" s="284">
        <f t="shared" si="15"/>
        <v>0</v>
      </c>
      <c r="AN21" s="284">
        <f t="shared" si="15"/>
        <v>0</v>
      </c>
      <c r="AO21" s="284">
        <f t="shared" si="15"/>
        <v>0</v>
      </c>
      <c r="AP21" s="284">
        <f t="shared" si="15"/>
        <v>0</v>
      </c>
      <c r="AQ21" s="284">
        <f t="shared" si="15"/>
        <v>0</v>
      </c>
      <c r="AR21" s="284">
        <f t="shared" si="15"/>
        <v>0</v>
      </c>
      <c r="AS21" s="285">
        <f t="shared" si="15"/>
        <v>0</v>
      </c>
    </row>
    <row r="22" spans="1:45" ht="15" customHeight="1" x14ac:dyDescent="0.2">
      <c r="A22" s="8" t="s">
        <v>327</v>
      </c>
      <c r="B22" s="41"/>
      <c r="C22" s="41"/>
      <c r="D22" s="41"/>
      <c r="E22" s="36">
        <f>E16+E21</f>
        <v>0</v>
      </c>
      <c r="F22" s="36">
        <f t="shared" ref="F22:P22" si="16">F16+F21</f>
        <v>0</v>
      </c>
      <c r="G22" s="36">
        <f t="shared" si="16"/>
        <v>0</v>
      </c>
      <c r="H22" s="36">
        <f t="shared" si="16"/>
        <v>0</v>
      </c>
      <c r="I22" s="36">
        <f t="shared" si="16"/>
        <v>0</v>
      </c>
      <c r="J22" s="36">
        <f t="shared" si="16"/>
        <v>0</v>
      </c>
      <c r="K22" s="36">
        <f t="shared" si="16"/>
        <v>0</v>
      </c>
      <c r="L22" s="36">
        <f t="shared" si="16"/>
        <v>0</v>
      </c>
      <c r="M22" s="36">
        <f t="shared" si="16"/>
        <v>0</v>
      </c>
      <c r="N22" s="36">
        <f t="shared" si="16"/>
        <v>0</v>
      </c>
      <c r="O22" s="36">
        <f t="shared" si="16"/>
        <v>0</v>
      </c>
      <c r="P22" s="36">
        <f t="shared" si="16"/>
        <v>0</v>
      </c>
      <c r="Q22" s="66">
        <f>Q16+Q21</f>
        <v>0</v>
      </c>
      <c r="S22" s="36">
        <f>S16+S21</f>
        <v>0</v>
      </c>
      <c r="T22" s="36">
        <f t="shared" ref="T22:AE22" si="17">T16+T21</f>
        <v>0</v>
      </c>
      <c r="U22" s="36">
        <f t="shared" si="17"/>
        <v>0</v>
      </c>
      <c r="V22" s="275">
        <f t="shared" si="17"/>
        <v>0</v>
      </c>
      <c r="W22" s="275">
        <f t="shared" si="17"/>
        <v>0</v>
      </c>
      <c r="X22" s="275">
        <f t="shared" si="17"/>
        <v>0</v>
      </c>
      <c r="Y22" s="275">
        <f t="shared" si="17"/>
        <v>0</v>
      </c>
      <c r="Z22" s="275">
        <f t="shared" si="17"/>
        <v>0</v>
      </c>
      <c r="AA22" s="275">
        <f t="shared" si="17"/>
        <v>0</v>
      </c>
      <c r="AB22" s="275">
        <f t="shared" si="17"/>
        <v>0</v>
      </c>
      <c r="AC22" s="275">
        <f t="shared" si="17"/>
        <v>0</v>
      </c>
      <c r="AD22" s="275">
        <f t="shared" si="17"/>
        <v>0</v>
      </c>
      <c r="AE22" s="283">
        <f t="shared" si="17"/>
        <v>0</v>
      </c>
      <c r="AG22" s="36">
        <f>AG16+AG21</f>
        <v>0</v>
      </c>
      <c r="AH22" s="36">
        <f t="shared" ref="AH22:AS22" si="18">AH16+AH21</f>
        <v>0</v>
      </c>
      <c r="AI22" s="36">
        <f t="shared" si="18"/>
        <v>0</v>
      </c>
      <c r="AJ22" s="275">
        <f t="shared" si="18"/>
        <v>0</v>
      </c>
      <c r="AK22" s="275">
        <f t="shared" si="18"/>
        <v>0</v>
      </c>
      <c r="AL22" s="275">
        <f t="shared" si="18"/>
        <v>0</v>
      </c>
      <c r="AM22" s="275">
        <f t="shared" si="18"/>
        <v>0</v>
      </c>
      <c r="AN22" s="275">
        <f t="shared" si="18"/>
        <v>0</v>
      </c>
      <c r="AO22" s="275">
        <f t="shared" si="18"/>
        <v>0</v>
      </c>
      <c r="AP22" s="275">
        <f t="shared" si="18"/>
        <v>0</v>
      </c>
      <c r="AQ22" s="275">
        <f t="shared" si="18"/>
        <v>0</v>
      </c>
      <c r="AR22" s="275">
        <f t="shared" si="18"/>
        <v>0</v>
      </c>
      <c r="AS22" s="283">
        <f t="shared" si="18"/>
        <v>0</v>
      </c>
    </row>
    <row r="23" spans="1:45" ht="15" customHeight="1" x14ac:dyDescent="0.2">
      <c r="A23" s="8"/>
      <c r="B23" s="41"/>
      <c r="C23" s="41"/>
      <c r="D23" s="41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66"/>
      <c r="S23" s="36"/>
      <c r="T23" s="36"/>
      <c r="U23" s="36"/>
      <c r="V23" s="275"/>
      <c r="W23" s="275"/>
      <c r="X23" s="275"/>
      <c r="Y23" s="275"/>
      <c r="Z23" s="275"/>
      <c r="AA23" s="275"/>
      <c r="AB23" s="275"/>
      <c r="AC23" s="275"/>
      <c r="AD23" s="275"/>
      <c r="AE23" s="283"/>
      <c r="AG23" s="36"/>
      <c r="AH23" s="36"/>
      <c r="AI23" s="36"/>
      <c r="AJ23" s="275"/>
      <c r="AK23" s="275"/>
      <c r="AL23" s="275"/>
      <c r="AM23" s="275"/>
      <c r="AN23" s="275"/>
      <c r="AO23" s="275"/>
      <c r="AP23" s="275"/>
      <c r="AQ23" s="275"/>
      <c r="AR23" s="275"/>
      <c r="AS23" s="283"/>
    </row>
    <row r="24" spans="1:45" ht="15" customHeight="1" x14ac:dyDescent="0.2">
      <c r="A24" s="56" t="s">
        <v>328</v>
      </c>
      <c r="B24" s="57"/>
      <c r="C24" s="57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67"/>
      <c r="S24" s="58"/>
      <c r="T24" s="58"/>
      <c r="U24" s="58"/>
      <c r="V24" s="284"/>
      <c r="W24" s="284"/>
      <c r="X24" s="284"/>
      <c r="Y24" s="284"/>
      <c r="Z24" s="284"/>
      <c r="AA24" s="284"/>
      <c r="AB24" s="284"/>
      <c r="AC24" s="284"/>
      <c r="AD24" s="284"/>
      <c r="AE24" s="285"/>
      <c r="AG24" s="58"/>
      <c r="AH24" s="58"/>
      <c r="AI24" s="58"/>
      <c r="AJ24" s="284"/>
      <c r="AK24" s="284"/>
      <c r="AL24" s="284"/>
      <c r="AM24" s="284"/>
      <c r="AN24" s="284"/>
      <c r="AO24" s="284"/>
      <c r="AP24" s="284"/>
      <c r="AQ24" s="284"/>
      <c r="AR24" s="284"/>
      <c r="AS24" s="285"/>
    </row>
    <row r="25" spans="1:45" ht="15" customHeight="1" x14ac:dyDescent="0.2">
      <c r="A25" s="8" t="s">
        <v>301</v>
      </c>
      <c r="B25" s="41"/>
      <c r="C25" s="41"/>
      <c r="D25" s="41"/>
      <c r="E25" s="36">
        <f>SUMIF($D$5:$D14,"DS",E$5:E14)</f>
        <v>0</v>
      </c>
      <c r="F25" s="36">
        <f>SUMIF($D$5:$D14,"DS",F$5:F14)</f>
        <v>0</v>
      </c>
      <c r="G25" s="36">
        <f>SUMIF($D$5:$D14,"DS",G$5:G14)</f>
        <v>0</v>
      </c>
      <c r="H25" s="36">
        <f>SUMIF($D$5:$D14,"DS",H$5:H14)</f>
        <v>0</v>
      </c>
      <c r="I25" s="36">
        <f>SUMIF($D$5:$D14,"DS",I$5:I14)</f>
        <v>0</v>
      </c>
      <c r="J25" s="36">
        <f>SUMIF($D$5:$D14,"DS",J$5:J14)</f>
        <v>0</v>
      </c>
      <c r="K25" s="36">
        <f>SUMIF($D$5:$D14,"DS",K$5:K14)</f>
        <v>0</v>
      </c>
      <c r="L25" s="36">
        <f>SUMIF($D$5:$D14,"DS",L$5:L14)</f>
        <v>0</v>
      </c>
      <c r="M25" s="36">
        <f>SUMIF($D$5:$D14,"DS",M$5:M14)</f>
        <v>0</v>
      </c>
      <c r="N25" s="36">
        <f>SUMIF($D$5:$D14,"DS",N$5:N14)</f>
        <v>0</v>
      </c>
      <c r="O25" s="36">
        <f>SUMIF($D$5:$D14,"DS",O$5:O14)</f>
        <v>0</v>
      </c>
      <c r="P25" s="36">
        <f>SUMIF($D$5:$D14,"DS",P$5:P14)</f>
        <v>0</v>
      </c>
      <c r="Q25" s="259">
        <f>SUMIF($D$5:$D14,"DS",Q$5:Q14)</f>
        <v>0</v>
      </c>
      <c r="S25" s="36">
        <f>SUMIF($D$5:$D14,"DS",S$5:S14)</f>
        <v>0</v>
      </c>
      <c r="T25" s="36">
        <f>SUMIF($D$5:$D14,"DS",T$5:T14)</f>
        <v>0</v>
      </c>
      <c r="U25" s="36">
        <f>SUMIF($D$5:$D14,"DS",U$5:U14)</f>
        <v>0</v>
      </c>
      <c r="V25" s="275">
        <f>SUMIF($D$5:$D14,"DS",V$5:V14)</f>
        <v>0</v>
      </c>
      <c r="W25" s="275">
        <f>SUMIF($D$5:$D14,"DS",W$5:W14)</f>
        <v>0</v>
      </c>
      <c r="X25" s="275">
        <f>SUMIF($D$5:$D14,"DS",X$5:X14)</f>
        <v>0</v>
      </c>
      <c r="Y25" s="275">
        <f>SUMIF($D$5:$D14,"DS",Y$5:Y14)</f>
        <v>0</v>
      </c>
      <c r="Z25" s="275">
        <f>SUMIF($D$5:$D14,"DS",Z$5:Z14)</f>
        <v>0</v>
      </c>
      <c r="AA25" s="275">
        <f>SUMIF($D$5:$D14,"DS",AA$5:AA14)</f>
        <v>0</v>
      </c>
      <c r="AB25" s="275">
        <f>SUMIF($D$5:$D14,"DS",AB$5:AB14)</f>
        <v>0</v>
      </c>
      <c r="AC25" s="275">
        <f>SUMIF($D$5:$D14,"DS",AC$5:AC14)</f>
        <v>0</v>
      </c>
      <c r="AD25" s="275">
        <f>SUMIF($D$5:$D14,"DS",AD$5:AD14)</f>
        <v>0</v>
      </c>
      <c r="AE25" s="283">
        <f>SUMIF($D$5:$D14,"DS",AE$5:AE14)</f>
        <v>0</v>
      </c>
      <c r="AG25" s="36">
        <f>SUMIF($D$5:$D14,"DS",AG$5:AG14)</f>
        <v>0</v>
      </c>
      <c r="AH25" s="36">
        <f>SUMIF($D$5:$D14,"DS",AH$5:AH14)</f>
        <v>0</v>
      </c>
      <c r="AI25" s="36">
        <f>SUMIF($D$5:$D14,"DS",AI$5:AI14)</f>
        <v>0</v>
      </c>
      <c r="AJ25" s="275">
        <f>SUMIF($D$5:$D14,"DS",AJ$5:AJ14)</f>
        <v>0</v>
      </c>
      <c r="AK25" s="275">
        <f>SUMIF($D$5:$D14,"DS",AK$5:AK14)</f>
        <v>0</v>
      </c>
      <c r="AL25" s="275">
        <f>SUMIF($D$5:$D14,"DS",AL$5:AL14)</f>
        <v>0</v>
      </c>
      <c r="AM25" s="275">
        <f>SUMIF($D$5:$D14,"DS",AM$5:AM14)</f>
        <v>0</v>
      </c>
      <c r="AN25" s="275">
        <f>SUMIF($D$5:$D14,"DS",AN$5:AN14)</f>
        <v>0</v>
      </c>
      <c r="AO25" s="275">
        <f>SUMIF($D$5:$D14,"DS",AO$5:AO14)</f>
        <v>0</v>
      </c>
      <c r="AP25" s="275">
        <f>SUMIF($D$5:$D14,"DS",AP$5:AP14)</f>
        <v>0</v>
      </c>
      <c r="AQ25" s="275">
        <f>SUMIF($D$5:$D14,"DS",AQ$5:AQ14)</f>
        <v>0</v>
      </c>
      <c r="AR25" s="275">
        <f>SUMIF($D$5:$D14,"DS",AR$5:AR14)</f>
        <v>0</v>
      </c>
      <c r="AS25" s="283">
        <f>SUMIF($D$5:$D14,"DS",AS$5:AS14)</f>
        <v>0</v>
      </c>
    </row>
    <row r="26" spans="1:45" ht="15" customHeight="1" x14ac:dyDescent="0.2">
      <c r="A26" s="8" t="s">
        <v>329</v>
      </c>
      <c r="B26" s="41"/>
      <c r="C26" s="41"/>
      <c r="D26" s="41"/>
      <c r="E26" s="36">
        <f>SUMIF($D$5:$D14,"Adobe",E$5:E14)</f>
        <v>0</v>
      </c>
      <c r="F26" s="36">
        <f>SUMIF($D$5:$D14,"Adobe",F$5:F14)</f>
        <v>0</v>
      </c>
      <c r="G26" s="36">
        <f>SUMIF($D$5:$D14,"Adobe",G$5:G14)</f>
        <v>0</v>
      </c>
      <c r="H26" s="36">
        <f>SUMIF($D$5:$D14,"Adobe",H$5:H14)</f>
        <v>0</v>
      </c>
      <c r="I26" s="36">
        <f>SUMIF($D$5:$D14,"Adobe",I$5:I14)</f>
        <v>0</v>
      </c>
      <c r="J26" s="36">
        <f>SUMIF($D$5:$D14,"Adobe",J$5:J14)</f>
        <v>0</v>
      </c>
      <c r="K26" s="36">
        <f>SUMIF($D$5:$D14,"Adobe",K$5:K14)</f>
        <v>0</v>
      </c>
      <c r="L26" s="36">
        <f>SUMIF($D$5:$D14,"Adobe",L$5:L14)</f>
        <v>0</v>
      </c>
      <c r="M26" s="36">
        <f>SUMIF($D$5:$D14,"Adobe",M$5:M14)</f>
        <v>0</v>
      </c>
      <c r="N26" s="36">
        <f>SUMIF($D$5:$D14,"Adobe",N$5:N14)</f>
        <v>0</v>
      </c>
      <c r="O26" s="36">
        <f>SUMIF($D$5:$D14,"Adobe",O$5:O14)</f>
        <v>0</v>
      </c>
      <c r="P26" s="36">
        <f>SUMIF($D$5:$D14,"Adobe",P$5:P14)</f>
        <v>0</v>
      </c>
      <c r="Q26" s="66">
        <f>SUMIF($D$5:$D14,"Adobe",Q$5:Q14)</f>
        <v>0</v>
      </c>
      <c r="S26" s="36">
        <f>SUMIF($D$5:$D14,"Adobe",S$5:S14)</f>
        <v>0</v>
      </c>
      <c r="T26" s="36">
        <f>SUMIF($D$5:$D14,"Adobe",T$5:T14)</f>
        <v>0</v>
      </c>
      <c r="U26" s="36">
        <f>SUMIF($D$5:$D14,"Adobe",U$5:U14)</f>
        <v>0</v>
      </c>
      <c r="V26" s="275">
        <f>SUMIF($D$5:$D14,"Adobe",V$5:V14)</f>
        <v>0</v>
      </c>
      <c r="W26" s="275">
        <f>SUMIF($D$5:$D14,"Adobe",W$5:W14)</f>
        <v>0</v>
      </c>
      <c r="X26" s="275">
        <f>SUMIF($D$5:$D14,"Adobe",X$5:X14)</f>
        <v>0</v>
      </c>
      <c r="Y26" s="275">
        <f>SUMIF($D$5:$D14,"Adobe",Y$5:Y14)</f>
        <v>0</v>
      </c>
      <c r="Z26" s="275">
        <f>SUMIF($D$5:$D14,"Adobe",Z$5:Z14)</f>
        <v>0</v>
      </c>
      <c r="AA26" s="275">
        <f>SUMIF($D$5:$D14,"Adobe",AA$5:AA14)</f>
        <v>0</v>
      </c>
      <c r="AB26" s="275">
        <f>SUMIF($D$5:$D14,"Adobe",AB$5:AB14)</f>
        <v>0</v>
      </c>
      <c r="AC26" s="275">
        <f>SUMIF($D$5:$D14,"Adobe",AC$5:AC14)</f>
        <v>0</v>
      </c>
      <c r="AD26" s="275">
        <f>SUMIF($D$5:$D14,"Adobe",AD$5:AD14)</f>
        <v>0</v>
      </c>
      <c r="AE26" s="283">
        <f>SUMIF($D$5:$D14,"Adobe",AE$5:AE14)</f>
        <v>0</v>
      </c>
      <c r="AG26" s="36">
        <f>SUMIF($D$5:$D14,"Adobe",AG$5:AG14)</f>
        <v>0</v>
      </c>
      <c r="AH26" s="36">
        <f>SUMIF($D$5:$D14,"Adobe",AH$5:AH14)</f>
        <v>0</v>
      </c>
      <c r="AI26" s="36">
        <f>SUMIF($D$5:$D14,"Adobe",AI$5:AI14)</f>
        <v>0</v>
      </c>
      <c r="AJ26" s="275">
        <f>SUMIF($D$5:$D14,"Adobe",AJ$5:AJ14)</f>
        <v>0</v>
      </c>
      <c r="AK26" s="275">
        <f>SUMIF($D$5:$D14,"Adobe",AK$5:AK14)</f>
        <v>0</v>
      </c>
      <c r="AL26" s="275">
        <f>SUMIF($D$5:$D14,"Adobe",AL$5:AL14)</f>
        <v>0</v>
      </c>
      <c r="AM26" s="275">
        <f>SUMIF($D$5:$D14,"Adobe",AM$5:AM14)</f>
        <v>0</v>
      </c>
      <c r="AN26" s="275">
        <f>SUMIF($D$5:$D14,"Adobe",AN$5:AN14)</f>
        <v>0</v>
      </c>
      <c r="AO26" s="275">
        <f>SUMIF($D$5:$D14,"Adobe",AO$5:AO14)</f>
        <v>0</v>
      </c>
      <c r="AP26" s="275">
        <f>SUMIF($D$5:$D14,"Adobe",AP$5:AP14)</f>
        <v>0</v>
      </c>
      <c r="AQ26" s="275">
        <f>SUMIF($D$5:$D14,"Adobe",AQ$5:AQ14)</f>
        <v>0</v>
      </c>
      <c r="AR26" s="275">
        <f>SUMIF($D$5:$D14,"Adobe",AR$5:AR14)</f>
        <v>0</v>
      </c>
      <c r="AS26" s="283">
        <f>SUMIF($D$5:$D14,"Adobe",AS$5:AS14)</f>
        <v>0</v>
      </c>
    </row>
    <row r="27" spans="1:45" ht="15" customHeight="1" x14ac:dyDescent="0.2">
      <c r="A27" s="8" t="s">
        <v>299</v>
      </c>
      <c r="B27" s="41"/>
      <c r="C27" s="41"/>
      <c r="D27" s="41"/>
      <c r="E27" s="36">
        <f>SUMIF($D$5:$D14,"Tech",E$5:E14)</f>
        <v>0</v>
      </c>
      <c r="F27" s="36">
        <f>SUMIF($D$5:$D14,"Tech",F$5:F14)</f>
        <v>0</v>
      </c>
      <c r="G27" s="36">
        <f>SUMIF($D$5:$D14,"Tech",G$5:G14)</f>
        <v>0</v>
      </c>
      <c r="H27" s="36">
        <f>SUMIF($D$5:$D14,"Tech",H$5:H14)</f>
        <v>0</v>
      </c>
      <c r="I27" s="36">
        <f>SUMIF($D$5:$D14,"Tech",I$5:I14)</f>
        <v>0</v>
      </c>
      <c r="J27" s="36">
        <f>SUMIF($D$5:$D14,"Tech",J$5:J14)</f>
        <v>0</v>
      </c>
      <c r="K27" s="36">
        <f>SUMIF($D$5:$D14,"Tech",K$5:K14)</f>
        <v>0</v>
      </c>
      <c r="L27" s="36">
        <f>SUMIF($D$5:$D14,"Tech",L$5:L14)</f>
        <v>0</v>
      </c>
      <c r="M27" s="36">
        <f>SUMIF($D$5:$D14,"Tech",M$5:M14)</f>
        <v>0</v>
      </c>
      <c r="N27" s="36">
        <f>SUMIF($D$5:$D14,"Tech",N$5:N14)</f>
        <v>0</v>
      </c>
      <c r="O27" s="36">
        <f>SUMIF($D$5:$D14,"Tech",O$5:O14)</f>
        <v>0</v>
      </c>
      <c r="P27" s="36">
        <f>SUMIF($D$5:$D14,"Tech",P$5:P14)</f>
        <v>0</v>
      </c>
      <c r="Q27" s="66">
        <f>SUMIF($D$5:$D14,"Tech",Q$5:Q14)</f>
        <v>0</v>
      </c>
      <c r="S27" s="36">
        <f>SUMIF($D$5:$D14,"Tech",S$5:S14)</f>
        <v>0</v>
      </c>
      <c r="T27" s="36">
        <f>SUMIF($D$5:$D14,"Tech",T$5:T14)</f>
        <v>0</v>
      </c>
      <c r="U27" s="36">
        <f>SUMIF($D$5:$D14,"Tech",U$5:U14)</f>
        <v>0</v>
      </c>
      <c r="V27" s="275">
        <f>SUMIF($D$5:$D14,"Tech",V$5:V14)</f>
        <v>0</v>
      </c>
      <c r="W27" s="275">
        <f>SUMIF($D$5:$D14,"Tech",W$5:W14)</f>
        <v>0</v>
      </c>
      <c r="X27" s="275">
        <f>SUMIF($D$5:$D14,"Tech",X$5:X14)</f>
        <v>0</v>
      </c>
      <c r="Y27" s="275">
        <f>SUMIF($D$5:$D14,"Tech",Y$5:Y14)</f>
        <v>0</v>
      </c>
      <c r="Z27" s="275">
        <f>SUMIF($D$5:$D14,"Tech",Z$5:Z14)</f>
        <v>0</v>
      </c>
      <c r="AA27" s="275">
        <f>SUMIF($D$5:$D14,"Tech",AA$5:AA14)</f>
        <v>0</v>
      </c>
      <c r="AB27" s="275">
        <f>SUMIF($D$5:$D14,"Tech",AB$5:AB14)</f>
        <v>0</v>
      </c>
      <c r="AC27" s="275">
        <f>SUMIF($D$5:$D14,"Tech",AC$5:AC14)</f>
        <v>0</v>
      </c>
      <c r="AD27" s="275">
        <f>SUMIF($D$5:$D14,"Tech",AD$5:AD14)</f>
        <v>0</v>
      </c>
      <c r="AE27" s="283">
        <f>SUMIF($D$5:$D14,"Tech",AE$5:AE14)</f>
        <v>0</v>
      </c>
      <c r="AG27" s="36">
        <f>SUMIF($D$5:$D14,"Tech",AG$5:AG14)</f>
        <v>0</v>
      </c>
      <c r="AH27" s="36">
        <f>SUMIF($D$5:$D14,"Tech",AH$5:AH14)</f>
        <v>0</v>
      </c>
      <c r="AI27" s="36">
        <f>SUMIF($D$5:$D14,"Tech",AI$5:AI14)</f>
        <v>0</v>
      </c>
      <c r="AJ27" s="275">
        <f>SUMIF($D$5:$D14,"Tech",AJ$5:AJ14)</f>
        <v>0</v>
      </c>
      <c r="AK27" s="275">
        <f>SUMIF($D$5:$D14,"Tech",AK$5:AK14)</f>
        <v>0</v>
      </c>
      <c r="AL27" s="275">
        <f>SUMIF($D$5:$D14,"Tech",AL$5:AL14)</f>
        <v>0</v>
      </c>
      <c r="AM27" s="275">
        <f>SUMIF($D$5:$D14,"Tech",AM$5:AM14)</f>
        <v>0</v>
      </c>
      <c r="AN27" s="275">
        <f>SUMIF($D$5:$D14,"Tech",AN$5:AN14)</f>
        <v>0</v>
      </c>
      <c r="AO27" s="275">
        <f>SUMIF($D$5:$D14,"Tech",AO$5:AO14)</f>
        <v>0</v>
      </c>
      <c r="AP27" s="275">
        <f>SUMIF($D$5:$D14,"Tech",AP$5:AP14)</f>
        <v>0</v>
      </c>
      <c r="AQ27" s="275">
        <f>SUMIF($D$5:$D14,"Tech",AQ$5:AQ14)</f>
        <v>0</v>
      </c>
      <c r="AR27" s="275">
        <f>SUMIF($D$5:$D14,"Tech",AR$5:AR14)</f>
        <v>0</v>
      </c>
      <c r="AS27" s="283">
        <f>SUMIF($D$5:$D14,"Tech",AS$5:AS14)</f>
        <v>0</v>
      </c>
    </row>
    <row r="28" spans="1:45" ht="15" customHeight="1" x14ac:dyDescent="0.2">
      <c r="A28" s="256" t="s">
        <v>330</v>
      </c>
      <c r="B28" s="257"/>
      <c r="C28" s="257"/>
      <c r="D28" s="257"/>
      <c r="E28" s="258">
        <f>SUM(E25:E27)</f>
        <v>0</v>
      </c>
      <c r="F28" s="258">
        <f t="shared" ref="F28:P28" si="19">SUM(F25:F27)</f>
        <v>0</v>
      </c>
      <c r="G28" s="258">
        <f t="shared" si="19"/>
        <v>0</v>
      </c>
      <c r="H28" s="258">
        <f t="shared" si="19"/>
        <v>0</v>
      </c>
      <c r="I28" s="258">
        <f t="shared" si="19"/>
        <v>0</v>
      </c>
      <c r="J28" s="258">
        <f t="shared" si="19"/>
        <v>0</v>
      </c>
      <c r="K28" s="258">
        <f t="shared" si="19"/>
        <v>0</v>
      </c>
      <c r="L28" s="258">
        <f t="shared" si="19"/>
        <v>0</v>
      </c>
      <c r="M28" s="258">
        <f t="shared" si="19"/>
        <v>0</v>
      </c>
      <c r="N28" s="258">
        <f t="shared" si="19"/>
        <v>0</v>
      </c>
      <c r="O28" s="258">
        <f t="shared" si="19"/>
        <v>0</v>
      </c>
      <c r="P28" s="258">
        <f t="shared" si="19"/>
        <v>0</v>
      </c>
      <c r="Q28" s="259">
        <f>SUM(Q25:Q27)</f>
        <v>0</v>
      </c>
      <c r="S28" s="260">
        <f>SUM(S25:S27)</f>
        <v>0</v>
      </c>
      <c r="T28" s="260">
        <f t="shared" ref="T28:AE28" si="20">SUM(T25:T27)</f>
        <v>0</v>
      </c>
      <c r="U28" s="260">
        <f t="shared" si="20"/>
        <v>0</v>
      </c>
      <c r="V28" s="286">
        <f t="shared" si="20"/>
        <v>0</v>
      </c>
      <c r="W28" s="286">
        <f t="shared" si="20"/>
        <v>0</v>
      </c>
      <c r="X28" s="286">
        <f t="shared" si="20"/>
        <v>0</v>
      </c>
      <c r="Y28" s="286">
        <f t="shared" si="20"/>
        <v>0</v>
      </c>
      <c r="Z28" s="286">
        <f t="shared" si="20"/>
        <v>0</v>
      </c>
      <c r="AA28" s="286">
        <f t="shared" si="20"/>
        <v>0</v>
      </c>
      <c r="AB28" s="286">
        <f t="shared" si="20"/>
        <v>0</v>
      </c>
      <c r="AC28" s="286">
        <f t="shared" si="20"/>
        <v>0</v>
      </c>
      <c r="AD28" s="286">
        <f t="shared" si="20"/>
        <v>0</v>
      </c>
      <c r="AE28" s="287">
        <f t="shared" si="20"/>
        <v>0</v>
      </c>
      <c r="AG28" s="260">
        <f>SUM(AG25:AG27)</f>
        <v>0</v>
      </c>
      <c r="AH28" s="260">
        <f t="shared" ref="AH28:AS28" si="21">SUM(AH25:AH27)</f>
        <v>0</v>
      </c>
      <c r="AI28" s="260">
        <f t="shared" si="21"/>
        <v>0</v>
      </c>
      <c r="AJ28" s="286">
        <f t="shared" si="21"/>
        <v>0</v>
      </c>
      <c r="AK28" s="286">
        <f t="shared" si="21"/>
        <v>0</v>
      </c>
      <c r="AL28" s="286">
        <f t="shared" si="21"/>
        <v>0</v>
      </c>
      <c r="AM28" s="286">
        <f t="shared" si="21"/>
        <v>0</v>
      </c>
      <c r="AN28" s="286">
        <f t="shared" si="21"/>
        <v>0</v>
      </c>
      <c r="AO28" s="286">
        <f t="shared" si="21"/>
        <v>0</v>
      </c>
      <c r="AP28" s="286">
        <f t="shared" si="21"/>
        <v>0</v>
      </c>
      <c r="AQ28" s="286">
        <f t="shared" si="21"/>
        <v>0</v>
      </c>
      <c r="AR28" s="286">
        <f t="shared" si="21"/>
        <v>0</v>
      </c>
      <c r="AS28" s="287">
        <f t="shared" si="21"/>
        <v>0</v>
      </c>
    </row>
    <row r="29" spans="1:45" ht="15" customHeight="1" x14ac:dyDescent="0.2">
      <c r="A29" s="8"/>
      <c r="B29" s="41"/>
      <c r="C29" s="41"/>
      <c r="D29" s="41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66"/>
      <c r="S29" s="36"/>
      <c r="T29" s="36"/>
      <c r="U29" s="36"/>
      <c r="V29" s="275"/>
      <c r="W29" s="275"/>
      <c r="X29" s="275"/>
      <c r="Y29" s="275"/>
      <c r="Z29" s="275"/>
      <c r="AA29" s="275"/>
      <c r="AB29" s="275"/>
      <c r="AC29" s="275"/>
      <c r="AD29" s="275"/>
      <c r="AE29" s="283"/>
      <c r="AG29" s="36"/>
      <c r="AH29" s="36"/>
      <c r="AI29" s="36"/>
      <c r="AJ29" s="275"/>
      <c r="AK29" s="275"/>
      <c r="AL29" s="275"/>
      <c r="AM29" s="275"/>
      <c r="AN29" s="275"/>
      <c r="AO29" s="275"/>
      <c r="AP29" s="275"/>
      <c r="AQ29" s="275"/>
      <c r="AR29" s="275"/>
      <c r="AS29" s="283"/>
    </row>
    <row r="30" spans="1:45" ht="15" customHeight="1" x14ac:dyDescent="0.2">
      <c r="A30" s="38" t="s">
        <v>331</v>
      </c>
      <c r="B30" s="514"/>
      <c r="C30" s="514"/>
      <c r="D30" s="514"/>
      <c r="E30" s="143"/>
      <c r="F30" s="143"/>
      <c r="G30" s="143"/>
      <c r="H30" s="143"/>
      <c r="I30" s="143"/>
      <c r="J30" s="144"/>
      <c r="K30" s="143"/>
      <c r="L30" s="143"/>
      <c r="M30" s="143"/>
      <c r="N30" s="254"/>
      <c r="O30" s="254"/>
      <c r="P30" s="255"/>
      <c r="Q30" s="68">
        <f>SUM(E30:P30)</f>
        <v>0</v>
      </c>
      <c r="S30" s="261">
        <v>30372.507833726955</v>
      </c>
      <c r="T30" s="261">
        <v>35963.585033016119</v>
      </c>
      <c r="U30" s="261">
        <v>42494.0106562043</v>
      </c>
      <c r="V30" s="305">
        <v>47904.52913467367</v>
      </c>
      <c r="W30" s="305">
        <v>55122.871455667431</v>
      </c>
      <c r="X30" s="305">
        <v>62696.580299584522</v>
      </c>
      <c r="Y30" s="305">
        <v>69682.764414460427</v>
      </c>
      <c r="Z30" s="305">
        <v>77961.375845248229</v>
      </c>
      <c r="AA30" s="305">
        <v>87219.421027522141</v>
      </c>
      <c r="AB30" s="305">
        <v>91880.661636201199</v>
      </c>
      <c r="AC30" s="305">
        <v>96735.243005721044</v>
      </c>
      <c r="AD30" s="306">
        <v>101966.44965797392</v>
      </c>
      <c r="AE30" s="288">
        <f>SUM(S30:AD30)</f>
        <v>800000</v>
      </c>
      <c r="AG30" s="261">
        <v>30372.507833726955</v>
      </c>
      <c r="AH30" s="261">
        <v>35963.585033016119</v>
      </c>
      <c r="AI30" s="261">
        <v>42494.0106562043</v>
      </c>
      <c r="AJ30" s="305">
        <v>47904.52913467367</v>
      </c>
      <c r="AK30" s="305">
        <v>55122.871455667431</v>
      </c>
      <c r="AL30" s="305">
        <v>62696.580299584522</v>
      </c>
      <c r="AM30" s="305">
        <v>69682.764414460427</v>
      </c>
      <c r="AN30" s="305">
        <v>77961.375845248229</v>
      </c>
      <c r="AO30" s="305">
        <v>87219.421027522141</v>
      </c>
      <c r="AP30" s="305">
        <v>91880.661636201199</v>
      </c>
      <c r="AQ30" s="305">
        <v>96735.243005721044</v>
      </c>
      <c r="AR30" s="306">
        <v>101966.44965797392</v>
      </c>
      <c r="AS30" s="288">
        <f>SUM(AG30:AR30)</f>
        <v>800000</v>
      </c>
    </row>
    <row r="31" spans="1:45" ht="15" customHeight="1" x14ac:dyDescent="0.2">
      <c r="B31" s="33"/>
      <c r="C31" s="33"/>
      <c r="D31" s="33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66"/>
      <c r="S31" s="36"/>
      <c r="T31" s="36"/>
      <c r="U31" s="36"/>
      <c r="V31" s="275"/>
      <c r="W31" s="275"/>
      <c r="X31" s="275"/>
      <c r="Y31" s="275"/>
      <c r="Z31" s="275"/>
      <c r="AA31" s="275"/>
      <c r="AB31" s="275"/>
      <c r="AC31" s="275"/>
      <c r="AD31" s="275"/>
      <c r="AE31" s="283"/>
      <c r="AG31" s="36"/>
      <c r="AH31" s="36"/>
      <c r="AI31" s="36"/>
      <c r="AJ31" s="275"/>
      <c r="AK31" s="275"/>
      <c r="AL31" s="275"/>
      <c r="AM31" s="275"/>
      <c r="AN31" s="275"/>
      <c r="AO31" s="275"/>
      <c r="AP31" s="275"/>
      <c r="AQ31" s="275"/>
      <c r="AR31" s="275"/>
      <c r="AS31" s="283"/>
    </row>
    <row r="32" spans="1:45" ht="15" customHeight="1" x14ac:dyDescent="0.2">
      <c r="A32" s="5" t="s">
        <v>333</v>
      </c>
      <c r="B32" s="8"/>
      <c r="C32" s="8"/>
      <c r="D32" s="8"/>
      <c r="E32" s="47">
        <f t="shared" ref="E32:Q32" si="22">E16-E30</f>
        <v>0</v>
      </c>
      <c r="F32" s="47">
        <f t="shared" si="22"/>
        <v>0</v>
      </c>
      <c r="G32" s="47">
        <f t="shared" si="22"/>
        <v>0</v>
      </c>
      <c r="H32" s="47">
        <f t="shared" si="22"/>
        <v>0</v>
      </c>
      <c r="I32" s="47">
        <f t="shared" si="22"/>
        <v>0</v>
      </c>
      <c r="J32" s="47">
        <f t="shared" si="22"/>
        <v>0</v>
      </c>
      <c r="K32" s="47">
        <f t="shared" si="22"/>
        <v>0</v>
      </c>
      <c r="L32" s="47">
        <f t="shared" si="22"/>
        <v>0</v>
      </c>
      <c r="M32" s="47">
        <f t="shared" si="22"/>
        <v>0</v>
      </c>
      <c r="N32" s="47">
        <f t="shared" si="22"/>
        <v>0</v>
      </c>
      <c r="O32" s="47">
        <f t="shared" si="22"/>
        <v>0</v>
      </c>
      <c r="P32" s="47">
        <f t="shared" si="22"/>
        <v>0</v>
      </c>
      <c r="Q32" s="69">
        <f t="shared" si="22"/>
        <v>0</v>
      </c>
      <c r="S32" s="47">
        <f t="shared" ref="S32:AE32" si="23">S16-S30</f>
        <v>-30372.507833726955</v>
      </c>
      <c r="T32" s="47">
        <f t="shared" si="23"/>
        <v>-35963.585033016119</v>
      </c>
      <c r="U32" s="47">
        <f t="shared" si="23"/>
        <v>-42494.0106562043</v>
      </c>
      <c r="V32" s="289">
        <f t="shared" si="23"/>
        <v>-47904.52913467367</v>
      </c>
      <c r="W32" s="289">
        <f t="shared" si="23"/>
        <v>-55122.871455667431</v>
      </c>
      <c r="X32" s="289">
        <f t="shared" si="23"/>
        <v>-62696.580299584522</v>
      </c>
      <c r="Y32" s="289">
        <f t="shared" si="23"/>
        <v>-69682.764414460427</v>
      </c>
      <c r="Z32" s="289">
        <f t="shared" si="23"/>
        <v>-77961.375845248229</v>
      </c>
      <c r="AA32" s="289">
        <f t="shared" si="23"/>
        <v>-87219.421027522141</v>
      </c>
      <c r="AB32" s="289">
        <f t="shared" si="23"/>
        <v>-91880.661636201199</v>
      </c>
      <c r="AC32" s="289">
        <f t="shared" si="23"/>
        <v>-96735.243005721044</v>
      </c>
      <c r="AD32" s="289">
        <f t="shared" si="23"/>
        <v>-101966.44965797392</v>
      </c>
      <c r="AE32" s="290">
        <f t="shared" si="23"/>
        <v>-800000</v>
      </c>
      <c r="AG32" s="47">
        <f t="shared" ref="AG32:AS32" si="24">AG16-AG30</f>
        <v>-30372.507833726955</v>
      </c>
      <c r="AH32" s="47">
        <f t="shared" si="24"/>
        <v>-35963.585033016119</v>
      </c>
      <c r="AI32" s="47">
        <f t="shared" si="24"/>
        <v>-42494.0106562043</v>
      </c>
      <c r="AJ32" s="289">
        <f t="shared" si="24"/>
        <v>-47904.52913467367</v>
      </c>
      <c r="AK32" s="289">
        <f t="shared" si="24"/>
        <v>-55122.871455667431</v>
      </c>
      <c r="AL32" s="289">
        <f t="shared" si="24"/>
        <v>-62696.580299584522</v>
      </c>
      <c r="AM32" s="289">
        <f t="shared" si="24"/>
        <v>-69682.764414460427</v>
      </c>
      <c r="AN32" s="289">
        <f t="shared" si="24"/>
        <v>-77961.375845248229</v>
      </c>
      <c r="AO32" s="289">
        <f t="shared" si="24"/>
        <v>-87219.421027522141</v>
      </c>
      <c r="AP32" s="289">
        <f t="shared" si="24"/>
        <v>-91880.661636201199</v>
      </c>
      <c r="AQ32" s="289">
        <f t="shared" si="24"/>
        <v>-96735.243005721044</v>
      </c>
      <c r="AR32" s="289">
        <f t="shared" si="24"/>
        <v>-101966.44965797392</v>
      </c>
      <c r="AS32" s="290">
        <f t="shared" si="24"/>
        <v>-800000</v>
      </c>
    </row>
    <row r="33" spans="1:45" ht="15" customHeight="1" x14ac:dyDescent="0.2">
      <c r="A33" s="5"/>
      <c r="B33" s="8"/>
      <c r="C33" s="8"/>
      <c r="D33" s="8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70"/>
      <c r="S33" s="55"/>
      <c r="T33" s="55"/>
      <c r="U33" s="55"/>
      <c r="V33" s="291"/>
      <c r="W33" s="291"/>
      <c r="X33" s="291"/>
      <c r="Y33" s="291"/>
      <c r="Z33" s="291"/>
      <c r="AA33" s="291"/>
      <c r="AB33" s="291"/>
      <c r="AC33" s="291"/>
      <c r="AD33" s="291"/>
      <c r="AE33" s="292"/>
      <c r="AG33" s="55"/>
      <c r="AH33" s="55"/>
      <c r="AI33" s="55"/>
      <c r="AJ33" s="291"/>
      <c r="AK33" s="291"/>
      <c r="AL33" s="291"/>
      <c r="AM33" s="291"/>
      <c r="AN33" s="291"/>
      <c r="AO33" s="291"/>
      <c r="AP33" s="291"/>
      <c r="AQ33" s="291"/>
      <c r="AR33" s="291"/>
      <c r="AS33" s="292"/>
    </row>
    <row r="34" spans="1:45" ht="15" customHeight="1" x14ac:dyDescent="0.2">
      <c r="A34" s="5" t="s">
        <v>334</v>
      </c>
      <c r="E34" s="47">
        <f t="shared" ref="E34:Q34" si="25">E22-E30</f>
        <v>0</v>
      </c>
      <c r="F34" s="47">
        <f t="shared" si="25"/>
        <v>0</v>
      </c>
      <c r="G34" s="47">
        <f t="shared" si="25"/>
        <v>0</v>
      </c>
      <c r="H34" s="47">
        <f t="shared" si="25"/>
        <v>0</v>
      </c>
      <c r="I34" s="47">
        <f t="shared" si="25"/>
        <v>0</v>
      </c>
      <c r="J34" s="47">
        <f t="shared" si="25"/>
        <v>0</v>
      </c>
      <c r="K34" s="47">
        <f t="shared" si="25"/>
        <v>0</v>
      </c>
      <c r="L34" s="47">
        <f t="shared" si="25"/>
        <v>0</v>
      </c>
      <c r="M34" s="47">
        <f t="shared" si="25"/>
        <v>0</v>
      </c>
      <c r="N34" s="47">
        <f t="shared" si="25"/>
        <v>0</v>
      </c>
      <c r="O34" s="47">
        <f t="shared" si="25"/>
        <v>0</v>
      </c>
      <c r="P34" s="47">
        <f t="shared" si="25"/>
        <v>0</v>
      </c>
      <c r="Q34" s="69">
        <f t="shared" si="25"/>
        <v>0</v>
      </c>
      <c r="S34" s="47">
        <f t="shared" ref="S34:AE34" si="26">S22-S30</f>
        <v>-30372.507833726955</v>
      </c>
      <c r="T34" s="47">
        <f t="shared" si="26"/>
        <v>-35963.585033016119</v>
      </c>
      <c r="U34" s="47">
        <f t="shared" si="26"/>
        <v>-42494.0106562043</v>
      </c>
      <c r="V34" s="289">
        <f t="shared" si="26"/>
        <v>-47904.52913467367</v>
      </c>
      <c r="W34" s="289">
        <f t="shared" si="26"/>
        <v>-55122.871455667431</v>
      </c>
      <c r="X34" s="289">
        <f t="shared" si="26"/>
        <v>-62696.580299584522</v>
      </c>
      <c r="Y34" s="289">
        <f t="shared" si="26"/>
        <v>-69682.764414460427</v>
      </c>
      <c r="Z34" s="289">
        <f t="shared" si="26"/>
        <v>-77961.375845248229</v>
      </c>
      <c r="AA34" s="289">
        <f t="shared" si="26"/>
        <v>-87219.421027522141</v>
      </c>
      <c r="AB34" s="289">
        <f t="shared" si="26"/>
        <v>-91880.661636201199</v>
      </c>
      <c r="AC34" s="289">
        <f t="shared" si="26"/>
        <v>-96735.243005721044</v>
      </c>
      <c r="AD34" s="289">
        <f t="shared" si="26"/>
        <v>-101966.44965797392</v>
      </c>
      <c r="AE34" s="290">
        <f t="shared" si="26"/>
        <v>-800000</v>
      </c>
      <c r="AG34" s="47">
        <f t="shared" ref="AG34:AS34" si="27">AG22-AG30</f>
        <v>-30372.507833726955</v>
      </c>
      <c r="AH34" s="47">
        <f t="shared" si="27"/>
        <v>-35963.585033016119</v>
      </c>
      <c r="AI34" s="47">
        <f t="shared" si="27"/>
        <v>-42494.0106562043</v>
      </c>
      <c r="AJ34" s="289">
        <f t="shared" si="27"/>
        <v>-47904.52913467367</v>
      </c>
      <c r="AK34" s="289">
        <f t="shared" si="27"/>
        <v>-55122.871455667431</v>
      </c>
      <c r="AL34" s="289">
        <f t="shared" si="27"/>
        <v>-62696.580299584522</v>
      </c>
      <c r="AM34" s="289">
        <f t="shared" si="27"/>
        <v>-69682.764414460427</v>
      </c>
      <c r="AN34" s="289">
        <f t="shared" si="27"/>
        <v>-77961.375845248229</v>
      </c>
      <c r="AO34" s="289">
        <f t="shared" si="27"/>
        <v>-87219.421027522141</v>
      </c>
      <c r="AP34" s="289">
        <f t="shared" si="27"/>
        <v>-91880.661636201199</v>
      </c>
      <c r="AQ34" s="289">
        <f t="shared" si="27"/>
        <v>-96735.243005721044</v>
      </c>
      <c r="AR34" s="289">
        <f t="shared" si="27"/>
        <v>-101966.44965797392</v>
      </c>
      <c r="AS34" s="290">
        <f t="shared" si="27"/>
        <v>-800000</v>
      </c>
    </row>
    <row r="35" spans="1:45" ht="15" customHeight="1" x14ac:dyDescent="0.2">
      <c r="A35" s="5"/>
      <c r="B35" s="8"/>
      <c r="C35" s="8"/>
      <c r="D35" s="8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70"/>
      <c r="S35" s="55"/>
      <c r="T35" s="55"/>
      <c r="U35" s="55"/>
      <c r="V35" s="291"/>
      <c r="W35" s="291"/>
      <c r="X35" s="291"/>
      <c r="Y35" s="291"/>
      <c r="Z35" s="291"/>
      <c r="AA35" s="291"/>
      <c r="AB35" s="291"/>
      <c r="AC35" s="291"/>
      <c r="AD35" s="291"/>
      <c r="AE35" s="292"/>
      <c r="AG35" s="55"/>
      <c r="AH35" s="55"/>
      <c r="AI35" s="55"/>
      <c r="AJ35" s="291"/>
      <c r="AK35" s="291"/>
      <c r="AL35" s="291"/>
      <c r="AM35" s="291"/>
      <c r="AN35" s="291"/>
      <c r="AO35" s="291"/>
      <c r="AP35" s="291"/>
      <c r="AQ35" s="291"/>
      <c r="AR35" s="291"/>
      <c r="AS35" s="292"/>
    </row>
    <row r="36" spans="1:45" ht="15" customHeight="1" thickBot="1" x14ac:dyDescent="0.25">
      <c r="A36" s="5" t="s">
        <v>335</v>
      </c>
      <c r="E36" s="47">
        <f t="shared" ref="E36:Q36" si="28">E15-E30</f>
        <v>0</v>
      </c>
      <c r="F36" s="47">
        <f t="shared" si="28"/>
        <v>0</v>
      </c>
      <c r="G36" s="47">
        <f t="shared" si="28"/>
        <v>0</v>
      </c>
      <c r="H36" s="47">
        <f t="shared" si="28"/>
        <v>0</v>
      </c>
      <c r="I36" s="47">
        <f t="shared" si="28"/>
        <v>0</v>
      </c>
      <c r="J36" s="47">
        <f t="shared" si="28"/>
        <v>0</v>
      </c>
      <c r="K36" s="47">
        <f t="shared" si="28"/>
        <v>0</v>
      </c>
      <c r="L36" s="47">
        <f t="shared" si="28"/>
        <v>0</v>
      </c>
      <c r="M36" s="47">
        <f t="shared" si="28"/>
        <v>0</v>
      </c>
      <c r="N36" s="47">
        <f t="shared" si="28"/>
        <v>0</v>
      </c>
      <c r="O36" s="47">
        <f t="shared" si="28"/>
        <v>0</v>
      </c>
      <c r="P36" s="47">
        <f t="shared" si="28"/>
        <v>0</v>
      </c>
      <c r="Q36" s="71">
        <f t="shared" si="28"/>
        <v>0</v>
      </c>
      <c r="S36" s="47">
        <f t="shared" ref="S36:AE36" si="29">S15-S30</f>
        <v>-30372.507833726955</v>
      </c>
      <c r="T36" s="47">
        <f t="shared" si="29"/>
        <v>-35963.585033016119</v>
      </c>
      <c r="U36" s="47">
        <f t="shared" si="29"/>
        <v>-42494.0106562043</v>
      </c>
      <c r="V36" s="289">
        <f t="shared" si="29"/>
        <v>-47904.52913467367</v>
      </c>
      <c r="W36" s="289">
        <f t="shared" si="29"/>
        <v>-55122.871455667431</v>
      </c>
      <c r="X36" s="289">
        <f t="shared" si="29"/>
        <v>-62696.580299584522</v>
      </c>
      <c r="Y36" s="289">
        <f t="shared" si="29"/>
        <v>-69682.764414460427</v>
      </c>
      <c r="Z36" s="289">
        <f t="shared" si="29"/>
        <v>-77961.375845248229</v>
      </c>
      <c r="AA36" s="289">
        <f t="shared" si="29"/>
        <v>-87219.421027522141</v>
      </c>
      <c r="AB36" s="289">
        <f t="shared" si="29"/>
        <v>-91880.661636201199</v>
      </c>
      <c r="AC36" s="289">
        <f t="shared" si="29"/>
        <v>-96735.243005721044</v>
      </c>
      <c r="AD36" s="289">
        <f t="shared" si="29"/>
        <v>-101966.44965797392</v>
      </c>
      <c r="AE36" s="293">
        <f t="shared" si="29"/>
        <v>-800000</v>
      </c>
      <c r="AG36" s="47">
        <f t="shared" ref="AG36:AS36" si="30">AG15-AG30</f>
        <v>-30372.507833726955</v>
      </c>
      <c r="AH36" s="47">
        <f t="shared" si="30"/>
        <v>-35963.585033016119</v>
      </c>
      <c r="AI36" s="47">
        <f t="shared" si="30"/>
        <v>-42494.0106562043</v>
      </c>
      <c r="AJ36" s="289">
        <f t="shared" si="30"/>
        <v>-47904.52913467367</v>
      </c>
      <c r="AK36" s="289">
        <f t="shared" si="30"/>
        <v>-55122.871455667431</v>
      </c>
      <c r="AL36" s="289">
        <f t="shared" si="30"/>
        <v>-62696.580299584522</v>
      </c>
      <c r="AM36" s="289">
        <f t="shared" si="30"/>
        <v>-69682.764414460427</v>
      </c>
      <c r="AN36" s="289">
        <f t="shared" si="30"/>
        <v>-77961.375845248229</v>
      </c>
      <c r="AO36" s="289">
        <f t="shared" si="30"/>
        <v>-87219.421027522141</v>
      </c>
      <c r="AP36" s="289">
        <f t="shared" si="30"/>
        <v>-91880.661636201199</v>
      </c>
      <c r="AQ36" s="289">
        <f t="shared" si="30"/>
        <v>-96735.243005721044</v>
      </c>
      <c r="AR36" s="289">
        <f t="shared" si="30"/>
        <v>-101966.44965797392</v>
      </c>
      <c r="AS36" s="293">
        <f t="shared" si="30"/>
        <v>-800000</v>
      </c>
    </row>
    <row r="37" spans="1:45" ht="15" customHeight="1" x14ac:dyDescent="0.2">
      <c r="V37" s="273"/>
      <c r="W37" s="273"/>
      <c r="X37" s="273"/>
      <c r="Y37" s="273"/>
      <c r="Z37" s="273"/>
      <c r="AA37" s="273"/>
      <c r="AB37" s="273"/>
      <c r="AC37" s="273"/>
      <c r="AD37" s="273"/>
      <c r="AE37" s="273"/>
      <c r="AJ37" s="273"/>
      <c r="AK37" s="273"/>
      <c r="AL37" s="273"/>
      <c r="AM37" s="273"/>
      <c r="AN37" s="273"/>
      <c r="AO37" s="273"/>
      <c r="AP37" s="273"/>
      <c r="AQ37" s="273"/>
      <c r="AR37" s="273"/>
      <c r="AS37" s="273"/>
    </row>
    <row r="38" spans="1:45" ht="15" customHeight="1" x14ac:dyDescent="0.2"/>
    <row r="39" spans="1:45" ht="15" customHeight="1" x14ac:dyDescent="0.2"/>
    <row r="40" spans="1:45" ht="15" customHeight="1" x14ac:dyDescent="0.2"/>
    <row r="41" spans="1:45" ht="15" customHeight="1" x14ac:dyDescent="0.2">
      <c r="E41" s="11"/>
    </row>
    <row r="42" spans="1:45" ht="15" customHeight="1" x14ac:dyDescent="0.2">
      <c r="E42" s="11"/>
    </row>
    <row r="43" spans="1:45" ht="15" customHeight="1" x14ac:dyDescent="0.2">
      <c r="E43" s="11"/>
    </row>
    <row r="44" spans="1:45" ht="15" customHeight="1" x14ac:dyDescent="0.2">
      <c r="E44" s="11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</row>
    <row r="45" spans="1:45" ht="15" customHeight="1" x14ac:dyDescent="0.2">
      <c r="G45" s="14"/>
      <c r="H45" s="12"/>
    </row>
    <row r="46" spans="1:45" ht="15" customHeight="1" x14ac:dyDescent="0.2"/>
    <row r="47" spans="1:45" ht="15" customHeight="1" x14ac:dyDescent="0.2"/>
    <row r="48" spans="1:45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hidden="1" customHeight="1" x14ac:dyDescent="0.2"/>
    <row r="979" ht="15" hidden="1" customHeight="1" x14ac:dyDescent="0.2"/>
    <row r="980" ht="15" hidden="1" customHeight="1" x14ac:dyDescent="0.2"/>
    <row r="981" ht="15" hidden="1" customHeight="1" x14ac:dyDescent="0.2"/>
    <row r="982" ht="15" hidden="1" customHeight="1" x14ac:dyDescent="0.2"/>
    <row r="983" ht="15" hidden="1" customHeight="1" x14ac:dyDescent="0.2"/>
    <row r="984" ht="15" hidden="1" customHeight="1" x14ac:dyDescent="0.2"/>
    <row r="985" ht="15" hidden="1" customHeight="1" x14ac:dyDescent="0.2"/>
    <row r="986" ht="15" hidden="1" customHeight="1" x14ac:dyDescent="0.2"/>
    <row r="987" ht="15" hidden="1" customHeight="1" x14ac:dyDescent="0.2"/>
    <row r="988" ht="15" hidden="1" customHeight="1" x14ac:dyDescent="0.2"/>
    <row r="989" ht="15" hidden="1" customHeight="1" x14ac:dyDescent="0.2"/>
    <row r="990" ht="15" hidden="1" customHeight="1" x14ac:dyDescent="0.2"/>
    <row r="991" ht="15" hidden="1" customHeight="1" x14ac:dyDescent="0.2"/>
    <row r="992" ht="15" hidden="1" customHeight="1" x14ac:dyDescent="0.2"/>
    <row r="993" ht="15" hidden="1" customHeight="1" x14ac:dyDescent="0.2"/>
    <row r="994" ht="15" hidden="1" customHeight="1" x14ac:dyDescent="0.2"/>
    <row r="995" ht="15" hidden="1" customHeight="1" x14ac:dyDescent="0.2"/>
    <row r="996" ht="15" hidden="1" customHeight="1" x14ac:dyDescent="0.2"/>
    <row r="997" ht="15" hidden="1" customHeight="1" x14ac:dyDescent="0.2"/>
    <row r="998" ht="15" hidden="1" customHeight="1" x14ac:dyDescent="0.2"/>
    <row r="999" ht="15" hidden="1" customHeight="1" x14ac:dyDescent="0.2"/>
    <row r="1000" ht="15" hidden="1" customHeight="1" x14ac:dyDescent="0.2"/>
    <row r="1001" ht="15" hidden="1" customHeight="1" x14ac:dyDescent="0.2"/>
    <row r="1002" ht="15" hidden="1" customHeight="1" x14ac:dyDescent="0.2"/>
    <row r="1003" ht="15" hidden="1" customHeight="1" x14ac:dyDescent="0.2"/>
    <row r="1004" ht="15" hidden="1" customHeight="1" x14ac:dyDescent="0.2"/>
    <row r="1005" ht="15" hidden="1" customHeight="1" x14ac:dyDescent="0.2"/>
    <row r="1006" ht="15" hidden="1" customHeight="1" x14ac:dyDescent="0.2"/>
    <row r="1007" ht="15" hidden="1" customHeight="1" x14ac:dyDescent="0.2"/>
    <row r="1008" ht="15" hidden="1" customHeight="1" x14ac:dyDescent="0.2"/>
    <row r="1009" ht="15" hidden="1" customHeight="1" x14ac:dyDescent="0.2"/>
    <row r="1010" ht="15" hidden="1" customHeight="1" x14ac:dyDescent="0.2"/>
    <row r="1011" ht="15" hidden="1" customHeight="1" x14ac:dyDescent="0.2"/>
    <row r="1012" ht="15" hidden="1" customHeight="1" x14ac:dyDescent="0.2"/>
    <row r="1013" ht="15" hidden="1" customHeight="1" x14ac:dyDescent="0.2"/>
    <row r="1014" ht="15" hidden="1" customHeight="1" x14ac:dyDescent="0.2"/>
    <row r="1015" ht="15" hidden="1" customHeight="1" x14ac:dyDescent="0.2"/>
    <row r="1016" ht="15" hidden="1" customHeight="1" x14ac:dyDescent="0.2"/>
    <row r="1017" ht="15" hidden="1" customHeight="1" x14ac:dyDescent="0.2"/>
    <row r="1018" ht="15" hidden="1" customHeight="1" x14ac:dyDescent="0.2"/>
    <row r="1019" ht="15" hidden="1" customHeight="1" x14ac:dyDescent="0.2"/>
    <row r="1020" ht="15" hidden="1" customHeight="1" x14ac:dyDescent="0.2"/>
    <row r="1021" ht="15" hidden="1" customHeight="1" x14ac:dyDescent="0.2"/>
    <row r="1022" ht="15" hidden="1" customHeight="1" x14ac:dyDescent="0.2"/>
    <row r="1023" ht="15" hidden="1" customHeight="1" x14ac:dyDescent="0.2"/>
    <row r="1024" ht="15" hidden="1" customHeight="1" x14ac:dyDescent="0.2"/>
    <row r="1025" ht="15" hidden="1" customHeight="1" x14ac:dyDescent="0.2"/>
    <row r="1026" ht="15" hidden="1" customHeight="1" x14ac:dyDescent="0.2"/>
    <row r="1027" ht="15" hidden="1" customHeight="1" x14ac:dyDescent="0.2"/>
    <row r="1028" ht="15" hidden="1" customHeight="1" x14ac:dyDescent="0.2"/>
    <row r="1029" ht="15" hidden="1" customHeight="1" x14ac:dyDescent="0.2"/>
    <row r="1030" ht="15" hidden="1" customHeight="1" x14ac:dyDescent="0.2"/>
    <row r="1031" ht="15" hidden="1" customHeight="1" x14ac:dyDescent="0.2"/>
    <row r="1032" ht="15" hidden="1" customHeight="1" x14ac:dyDescent="0.2"/>
    <row r="1033" ht="15" hidden="1" customHeight="1" x14ac:dyDescent="0.2"/>
    <row r="1034" ht="15" hidden="1" customHeight="1" x14ac:dyDescent="0.2"/>
    <row r="1035" ht="15" hidden="1" customHeight="1" x14ac:dyDescent="0.2"/>
    <row r="1036" ht="15" hidden="1" customHeight="1" x14ac:dyDescent="0.2"/>
    <row r="1037" ht="15" hidden="1" customHeight="1" x14ac:dyDescent="0.2"/>
    <row r="1038" ht="15" hidden="1" customHeight="1" x14ac:dyDescent="0.2"/>
    <row r="1039" ht="15" hidden="1" customHeight="1" x14ac:dyDescent="0.2"/>
    <row r="1040" ht="15" hidden="1" customHeight="1" x14ac:dyDescent="0.2"/>
    <row r="1041" ht="15" hidden="1" customHeight="1" x14ac:dyDescent="0.2"/>
    <row r="1042" ht="15" hidden="1" customHeight="1" x14ac:dyDescent="0.2"/>
    <row r="1043" ht="15" hidden="1" customHeight="1" x14ac:dyDescent="0.2"/>
    <row r="1044" ht="15" hidden="1" customHeight="1" x14ac:dyDescent="0.2"/>
    <row r="1045" ht="15" hidden="1" customHeight="1" x14ac:dyDescent="0.2"/>
    <row r="1046" ht="15" hidden="1" customHeight="1" x14ac:dyDescent="0.2"/>
    <row r="1047" ht="15" hidden="1" customHeight="1" x14ac:dyDescent="0.2"/>
    <row r="1048" ht="15" hidden="1" customHeight="1" x14ac:dyDescent="0.2"/>
    <row r="1049" ht="15" hidden="1" customHeight="1" x14ac:dyDescent="0.2"/>
    <row r="1050" ht="15" hidden="1" customHeight="1" x14ac:dyDescent="0.2"/>
    <row r="1051" ht="15" hidden="1" customHeight="1" x14ac:dyDescent="0.2"/>
    <row r="1052" ht="15" hidden="1" customHeight="1" x14ac:dyDescent="0.2"/>
    <row r="1053" ht="15" hidden="1" customHeight="1" x14ac:dyDescent="0.2"/>
    <row r="1054" ht="15" hidden="1" customHeight="1" x14ac:dyDescent="0.2"/>
    <row r="1055" ht="15" hidden="1" customHeight="1" x14ac:dyDescent="0.2"/>
    <row r="1056" ht="15" hidden="1" customHeight="1" x14ac:dyDescent="0.2"/>
    <row r="1057" ht="15" hidden="1" customHeight="1" x14ac:dyDescent="0.2"/>
    <row r="1058" ht="15" hidden="1" customHeight="1" x14ac:dyDescent="0.2"/>
    <row r="1059" ht="15" hidden="1" customHeight="1" x14ac:dyDescent="0.2"/>
    <row r="1060" ht="15" hidden="1" customHeight="1" x14ac:dyDescent="0.2"/>
    <row r="1061" ht="15" hidden="1" customHeight="1" x14ac:dyDescent="0.2"/>
    <row r="1062" ht="15" hidden="1" customHeight="1" x14ac:dyDescent="0.2"/>
    <row r="1063" ht="15" hidden="1" customHeight="1" x14ac:dyDescent="0.2"/>
    <row r="1064" ht="15" hidden="1" customHeight="1" x14ac:dyDescent="0.2"/>
    <row r="1065" ht="15" hidden="1" customHeight="1" x14ac:dyDescent="0.2"/>
    <row r="1066" ht="15" hidden="1" customHeight="1" x14ac:dyDescent="0.2"/>
    <row r="1067" ht="15" hidden="1" customHeight="1" x14ac:dyDescent="0.2"/>
    <row r="1068" ht="15" hidden="1" customHeight="1" x14ac:dyDescent="0.2"/>
    <row r="1069" ht="15" hidden="1" customHeight="1" x14ac:dyDescent="0.2"/>
    <row r="1070" ht="15" hidden="1" customHeight="1" x14ac:dyDescent="0.2"/>
    <row r="1071" ht="15" hidden="1" customHeight="1" x14ac:dyDescent="0.2"/>
    <row r="1072" ht="15" hidden="1" customHeight="1" x14ac:dyDescent="0.2"/>
    <row r="1073" ht="15" hidden="1" customHeight="1" x14ac:dyDescent="0.2"/>
    <row r="1074" ht="15" hidden="1" customHeight="1" x14ac:dyDescent="0.2"/>
    <row r="1075" ht="15" hidden="1" customHeight="1" x14ac:dyDescent="0.2"/>
    <row r="1076" ht="15" hidden="1" customHeight="1" x14ac:dyDescent="0.2"/>
    <row r="1077" ht="15" hidden="1" customHeight="1" x14ac:dyDescent="0.2"/>
    <row r="1078" ht="15" hidden="1" customHeight="1" x14ac:dyDescent="0.2"/>
    <row r="1079" ht="15" hidden="1" customHeight="1" x14ac:dyDescent="0.2"/>
    <row r="1080" ht="15" hidden="1" customHeight="1" x14ac:dyDescent="0.2"/>
    <row r="1081" ht="15" hidden="1" customHeight="1" x14ac:dyDescent="0.2"/>
    <row r="1082" ht="15" hidden="1" customHeight="1" x14ac:dyDescent="0.2"/>
    <row r="1083" ht="15" hidden="1" customHeight="1" x14ac:dyDescent="0.2"/>
    <row r="1084" ht="15" hidden="1" customHeight="1" x14ac:dyDescent="0.2"/>
    <row r="1085" ht="15" hidden="1" customHeight="1" x14ac:dyDescent="0.2"/>
    <row r="1086" ht="15" hidden="1" customHeight="1" x14ac:dyDescent="0.2"/>
    <row r="1087" ht="15" hidden="1" customHeight="1" x14ac:dyDescent="0.2"/>
    <row r="1088" ht="15" hidden="1" customHeight="1" x14ac:dyDescent="0.2"/>
    <row r="1089" ht="15" hidden="1" customHeight="1" x14ac:dyDescent="0.2"/>
    <row r="1090" ht="15" hidden="1" customHeight="1" x14ac:dyDescent="0.2"/>
    <row r="1091" ht="15" hidden="1" customHeight="1" x14ac:dyDescent="0.2"/>
    <row r="1092" ht="15" hidden="1" customHeight="1" x14ac:dyDescent="0.2"/>
    <row r="1093" ht="15" hidden="1" customHeight="1" x14ac:dyDescent="0.2"/>
    <row r="1094" ht="15" hidden="1" customHeight="1" x14ac:dyDescent="0.2"/>
    <row r="1095" ht="15" hidden="1" customHeight="1" x14ac:dyDescent="0.2"/>
    <row r="1096" ht="15" hidden="1" customHeight="1" x14ac:dyDescent="0.2"/>
    <row r="1097" ht="15" hidden="1" customHeight="1" x14ac:dyDescent="0.2"/>
    <row r="1098" ht="15" hidden="1" customHeight="1" x14ac:dyDescent="0.2"/>
    <row r="1099" ht="15" hidden="1" customHeight="1" x14ac:dyDescent="0.2"/>
    <row r="1100" ht="15" hidden="1" customHeight="1" x14ac:dyDescent="0.2"/>
    <row r="1101" ht="15" hidden="1" customHeight="1" x14ac:dyDescent="0.2"/>
    <row r="1102" ht="15" hidden="1" customHeight="1" x14ac:dyDescent="0.2"/>
    <row r="1103" ht="15" hidden="1" customHeight="1" x14ac:dyDescent="0.2"/>
    <row r="1104" ht="15" hidden="1" customHeight="1" x14ac:dyDescent="0.2"/>
    <row r="1105" ht="15" hidden="1" customHeight="1" x14ac:dyDescent="0.2"/>
    <row r="1106" ht="15" hidden="1" customHeight="1" x14ac:dyDescent="0.2"/>
    <row r="1107" ht="15" hidden="1" customHeight="1" x14ac:dyDescent="0.2"/>
    <row r="1108" ht="15" hidden="1" customHeight="1" x14ac:dyDescent="0.2"/>
    <row r="1109" ht="15" hidden="1" customHeight="1" x14ac:dyDescent="0.2"/>
    <row r="1110" ht="15" hidden="1" customHeight="1" x14ac:dyDescent="0.2"/>
    <row r="1111" ht="15" hidden="1" customHeight="1" x14ac:dyDescent="0.2"/>
    <row r="1112" ht="15" hidden="1" customHeight="1" x14ac:dyDescent="0.2"/>
    <row r="1113" ht="15" hidden="1" customHeight="1" x14ac:dyDescent="0.2"/>
    <row r="1114" ht="15" hidden="1" customHeight="1" x14ac:dyDescent="0.2"/>
    <row r="1115" ht="15" hidden="1" customHeight="1" x14ac:dyDescent="0.2"/>
    <row r="1116" ht="15" hidden="1" customHeight="1" x14ac:dyDescent="0.2"/>
    <row r="1117" ht="15" hidden="1" customHeight="1" x14ac:dyDescent="0.2"/>
    <row r="1118" ht="15" hidden="1" customHeight="1" x14ac:dyDescent="0.2"/>
    <row r="1119" ht="15" hidden="1" customHeight="1" x14ac:dyDescent="0.2"/>
    <row r="1120" ht="15" hidden="1" customHeight="1" x14ac:dyDescent="0.2"/>
    <row r="1121" ht="15" hidden="1" customHeight="1" x14ac:dyDescent="0.2"/>
    <row r="1122" ht="15" hidden="1" customHeight="1" x14ac:dyDescent="0.2"/>
    <row r="1123" ht="15" hidden="1" customHeight="1" x14ac:dyDescent="0.2"/>
    <row r="1124" ht="15" hidden="1" customHeight="1" x14ac:dyDescent="0.2"/>
    <row r="1125" ht="15" hidden="1" customHeight="1" x14ac:dyDescent="0.2"/>
    <row r="1126" ht="15" hidden="1" customHeight="1" x14ac:dyDescent="0.2"/>
    <row r="1127" ht="15" hidden="1" customHeight="1" x14ac:dyDescent="0.2"/>
    <row r="1128" ht="15" hidden="1" customHeight="1" x14ac:dyDescent="0.2"/>
    <row r="1129" ht="15" hidden="1" customHeight="1" x14ac:dyDescent="0.2"/>
    <row r="1130" ht="15" hidden="1" customHeight="1" x14ac:dyDescent="0.2"/>
    <row r="1131" ht="15" hidden="1" customHeight="1" x14ac:dyDescent="0.2"/>
    <row r="1132" ht="15" hidden="1" customHeight="1" x14ac:dyDescent="0.2"/>
    <row r="1133" ht="15" hidden="1" customHeight="1" x14ac:dyDescent="0.2"/>
    <row r="1134" ht="15" hidden="1" customHeight="1" x14ac:dyDescent="0.2"/>
    <row r="1135" ht="15" hidden="1" customHeight="1" x14ac:dyDescent="0.2"/>
    <row r="1136" ht="15" hidden="1" customHeight="1" x14ac:dyDescent="0.2"/>
    <row r="1137" ht="15" hidden="1" customHeight="1" x14ac:dyDescent="0.2"/>
    <row r="1138" ht="15" hidden="1" customHeight="1" x14ac:dyDescent="0.2"/>
    <row r="1139" ht="15" hidden="1" customHeight="1" x14ac:dyDescent="0.2"/>
    <row r="1140" ht="15" hidden="1" customHeight="1" x14ac:dyDescent="0.2"/>
    <row r="1141" ht="15" hidden="1" customHeight="1" x14ac:dyDescent="0.2"/>
    <row r="1142" ht="15" hidden="1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spans="1:1" ht="15" hidden="1" customHeight="1" x14ac:dyDescent="0.2"/>
    <row r="2450" spans="1:1" ht="15" hidden="1" customHeight="1" x14ac:dyDescent="0.2"/>
    <row r="2451" spans="1:1" ht="15" hidden="1" customHeight="1" x14ac:dyDescent="0.2"/>
    <row r="2452" spans="1:1" ht="15" hidden="1" customHeight="1" x14ac:dyDescent="0.2"/>
    <row r="2453" spans="1:1" ht="15" hidden="1" customHeight="1" x14ac:dyDescent="0.2"/>
    <row r="2454" spans="1:1" ht="15" hidden="1" customHeight="1" x14ac:dyDescent="0.2"/>
    <row r="2455" spans="1:1" ht="15" hidden="1" customHeight="1" x14ac:dyDescent="0.2"/>
    <row r="2456" spans="1:1" ht="15" hidden="1" customHeight="1" x14ac:dyDescent="0.2"/>
    <row r="2457" spans="1:1" ht="15" hidden="1" customHeight="1" x14ac:dyDescent="0.2"/>
    <row r="2458" spans="1:1" ht="15" hidden="1" customHeight="1" x14ac:dyDescent="0.2"/>
    <row r="2459" spans="1:1" ht="15" hidden="1" customHeight="1" x14ac:dyDescent="0.2">
      <c r="A2459" s="1" t="s">
        <v>337</v>
      </c>
    </row>
    <row r="2460" spans="1:1" ht="15" hidden="1" customHeight="1" x14ac:dyDescent="0.2"/>
    <row r="2461" spans="1:1" ht="15" hidden="1" customHeight="1" x14ac:dyDescent="0.2"/>
    <row r="2462" spans="1:1" ht="15" hidden="1" customHeight="1" x14ac:dyDescent="0.2"/>
    <row r="2463" spans="1:1" ht="15" hidden="1" customHeight="1" x14ac:dyDescent="0.2"/>
    <row r="2464" spans="1:1" ht="15" hidden="1" customHeight="1" x14ac:dyDescent="0.2"/>
    <row r="2465" spans="1:1" ht="15" hidden="1" customHeight="1" x14ac:dyDescent="0.2"/>
    <row r="2466" spans="1:1" ht="15" hidden="1" customHeight="1" x14ac:dyDescent="0.2">
      <c r="A2466" s="1" t="s">
        <v>37</v>
      </c>
    </row>
    <row r="2467" spans="1:1" ht="15" hidden="1" customHeight="1" x14ac:dyDescent="0.2">
      <c r="A2467" s="1" t="s">
        <v>338</v>
      </c>
    </row>
    <row r="2468" spans="1:1" ht="15" hidden="1" customHeight="1" x14ac:dyDescent="0.2">
      <c r="A2468" s="1" t="s">
        <v>37</v>
      </c>
    </row>
    <row r="2469" spans="1:1" ht="15" hidden="1" customHeight="1" x14ac:dyDescent="0.2"/>
    <row r="2470" spans="1:1" ht="15" hidden="1" customHeight="1" x14ac:dyDescent="0.2">
      <c r="A2470" s="1" t="s">
        <v>37</v>
      </c>
    </row>
    <row r="2471" spans="1:1" ht="15" hidden="1" customHeight="1" x14ac:dyDescent="0.2"/>
    <row r="2472" spans="1:1" ht="15" hidden="1" customHeight="1" x14ac:dyDescent="0.2"/>
    <row r="2473" spans="1:1" ht="15" hidden="1" customHeight="1" x14ac:dyDescent="0.2">
      <c r="A2473" s="1" t="s">
        <v>113</v>
      </c>
    </row>
    <row r="2474" spans="1:1" ht="15" hidden="1" customHeight="1" x14ac:dyDescent="0.2">
      <c r="A2474" s="1" t="s">
        <v>78</v>
      </c>
    </row>
    <row r="2475" spans="1:1" ht="15" hidden="1" customHeight="1" x14ac:dyDescent="0.2">
      <c r="A2475" s="1" t="s">
        <v>37</v>
      </c>
    </row>
    <row r="2476" spans="1:1" ht="15" hidden="1" customHeight="1" x14ac:dyDescent="0.2">
      <c r="A2476" s="1" t="s">
        <v>78</v>
      </c>
    </row>
    <row r="2477" spans="1:1" ht="15" hidden="1" customHeight="1" x14ac:dyDescent="0.2">
      <c r="A2477" s="1" t="s">
        <v>38</v>
      </c>
    </row>
    <row r="2478" spans="1:1" ht="15" hidden="1" customHeight="1" x14ac:dyDescent="0.2">
      <c r="A2478" s="1" t="s">
        <v>39</v>
      </c>
    </row>
    <row r="2479" spans="1:1" ht="15" hidden="1" customHeight="1" x14ac:dyDescent="0.2">
      <c r="A2479" s="1" t="s">
        <v>38</v>
      </c>
    </row>
    <row r="2480" spans="1:1" ht="15" hidden="1" customHeight="1" x14ac:dyDescent="0.2"/>
    <row r="2481" ht="15" hidden="1" customHeight="1" x14ac:dyDescent="0.2"/>
    <row r="2482" ht="15" hidden="1" customHeight="1" x14ac:dyDescent="0.2"/>
    <row r="2483" ht="15" hidden="1" customHeight="1" x14ac:dyDescent="0.2"/>
    <row r="2484" ht="15" hidden="1" customHeight="1" x14ac:dyDescent="0.2"/>
    <row r="2485" ht="15" hidden="1" customHeight="1" x14ac:dyDescent="0.2"/>
    <row r="2486" ht="15" hidden="1" customHeight="1" x14ac:dyDescent="0.2"/>
    <row r="2487" ht="15" hidden="1" customHeight="1" x14ac:dyDescent="0.2"/>
    <row r="2488" ht="15" hidden="1" customHeight="1" x14ac:dyDescent="0.2"/>
    <row r="2489" ht="15" hidden="1" customHeight="1" x14ac:dyDescent="0.2"/>
    <row r="2490" ht="15" hidden="1" customHeight="1" x14ac:dyDescent="0.2"/>
    <row r="2491" ht="15" hidden="1" customHeight="1" x14ac:dyDescent="0.2"/>
    <row r="2492" ht="15" hidden="1" customHeight="1" x14ac:dyDescent="0.2"/>
    <row r="2493" ht="15" hidden="1" customHeight="1" x14ac:dyDescent="0.2"/>
    <row r="2494" ht="15" hidden="1" customHeight="1" x14ac:dyDescent="0.2"/>
    <row r="2495" ht="15" hidden="1" customHeight="1" x14ac:dyDescent="0.2"/>
    <row r="2496" ht="15" hidden="1" customHeight="1" x14ac:dyDescent="0.2"/>
    <row r="2497" spans="1:1" ht="15" customHeight="1" x14ac:dyDescent="0.2"/>
    <row r="2498" spans="1:1" ht="15" customHeight="1" x14ac:dyDescent="0.2"/>
    <row r="2499" spans="1:1" ht="15" customHeight="1" x14ac:dyDescent="0.2"/>
    <row r="2500" spans="1:1" ht="15" customHeight="1" x14ac:dyDescent="0.2"/>
    <row r="2501" spans="1:1" ht="15" customHeight="1" x14ac:dyDescent="0.2"/>
    <row r="2502" spans="1:1" ht="15" customHeight="1" x14ac:dyDescent="0.2"/>
    <row r="2503" spans="1:1" ht="15" customHeight="1" x14ac:dyDescent="0.2"/>
    <row r="2504" spans="1:1" ht="15" customHeight="1" x14ac:dyDescent="0.2"/>
    <row r="2505" spans="1:1" ht="15" customHeight="1" x14ac:dyDescent="0.2">
      <c r="A2505" s="1" t="s">
        <v>336</v>
      </c>
    </row>
    <row r="2506" spans="1:1" ht="15" customHeight="1" x14ac:dyDescent="0.2"/>
    <row r="2507" spans="1:1" ht="15" customHeight="1" x14ac:dyDescent="0.2"/>
    <row r="2508" spans="1:1" ht="15" customHeight="1" x14ac:dyDescent="0.2"/>
    <row r="2509" spans="1:1" ht="15" customHeight="1" x14ac:dyDescent="0.2"/>
    <row r="2510" spans="1:1" ht="15" customHeight="1" x14ac:dyDescent="0.2"/>
    <row r="2511" spans="1:1" ht="15" customHeight="1" x14ac:dyDescent="0.2"/>
    <row r="2512" spans="1:1" ht="15" customHeight="1" x14ac:dyDescent="0.2"/>
    <row r="2513" ht="15" customHeight="1" x14ac:dyDescent="0.2"/>
    <row r="2514" ht="15" customHeight="1" x14ac:dyDescent="0.2"/>
    <row r="2515" ht="15" customHeight="1" x14ac:dyDescent="0.2"/>
    <row r="2516" ht="15" customHeight="1" x14ac:dyDescent="0.2"/>
    <row r="2517" ht="15" customHeight="1" x14ac:dyDescent="0.2"/>
    <row r="2518" ht="15" customHeight="1" x14ac:dyDescent="0.2"/>
    <row r="2519" ht="15" customHeight="1" x14ac:dyDescent="0.2"/>
    <row r="2520" ht="15" customHeight="1" x14ac:dyDescent="0.2"/>
    <row r="2521" ht="15" customHeight="1" x14ac:dyDescent="0.2"/>
    <row r="2522" ht="15" customHeight="1" x14ac:dyDescent="0.2"/>
    <row r="2523" ht="15" customHeight="1" x14ac:dyDescent="0.2"/>
    <row r="2524" ht="15" customHeight="1" x14ac:dyDescent="0.2"/>
    <row r="2525" ht="15" customHeight="1" x14ac:dyDescent="0.2"/>
    <row r="2526" ht="15" customHeight="1" x14ac:dyDescent="0.2"/>
    <row r="2527" ht="15" customHeight="1" x14ac:dyDescent="0.2"/>
    <row r="2528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  <row r="2536" ht="15" customHeight="1" x14ac:dyDescent="0.2"/>
    <row r="2537" ht="15" customHeight="1" x14ac:dyDescent="0.2"/>
    <row r="2538" ht="15" customHeight="1" x14ac:dyDescent="0.2"/>
    <row r="2539" ht="15" customHeight="1" x14ac:dyDescent="0.2"/>
    <row r="2540" ht="15" customHeight="1" x14ac:dyDescent="0.2"/>
    <row r="2541" ht="15" customHeight="1" x14ac:dyDescent="0.2"/>
    <row r="2542" ht="15" customHeight="1" x14ac:dyDescent="0.2"/>
    <row r="2543" ht="15" customHeight="1" x14ac:dyDescent="0.2"/>
    <row r="2544" ht="15" customHeight="1" x14ac:dyDescent="0.2"/>
    <row r="2545" ht="15" customHeight="1" x14ac:dyDescent="0.2"/>
    <row r="2546" ht="15" customHeight="1" x14ac:dyDescent="0.2"/>
    <row r="2547" ht="15" customHeight="1" x14ac:dyDescent="0.2"/>
    <row r="2548" ht="15" customHeight="1" x14ac:dyDescent="0.2"/>
    <row r="2549" ht="15" customHeight="1" x14ac:dyDescent="0.2"/>
    <row r="2550" ht="15" customHeight="1" x14ac:dyDescent="0.2"/>
    <row r="2551" ht="15" customHeight="1" x14ac:dyDescent="0.2"/>
    <row r="2552" ht="15" customHeight="1" x14ac:dyDescent="0.2"/>
    <row r="2553" ht="15" customHeight="1" x14ac:dyDescent="0.2"/>
    <row r="2554" ht="15" customHeight="1" x14ac:dyDescent="0.2"/>
    <row r="2555" ht="15" customHeight="1" x14ac:dyDescent="0.2"/>
    <row r="2556" ht="15" customHeight="1" x14ac:dyDescent="0.2"/>
    <row r="2557" ht="15" customHeight="1" x14ac:dyDescent="0.2"/>
    <row r="2558" ht="15" customHeight="1" x14ac:dyDescent="0.2"/>
    <row r="2559" ht="15" customHeight="1" x14ac:dyDescent="0.2"/>
    <row r="2560" ht="15" customHeight="1" x14ac:dyDescent="0.2"/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  <row r="2592" ht="15" customHeight="1" x14ac:dyDescent="0.2"/>
    <row r="2593" ht="15" customHeight="1" x14ac:dyDescent="0.2"/>
    <row r="2594" ht="15" customHeight="1" x14ac:dyDescent="0.2"/>
    <row r="2595" ht="15" customHeight="1" x14ac:dyDescent="0.2"/>
    <row r="2596" ht="15" customHeight="1" x14ac:dyDescent="0.2"/>
    <row r="2597" ht="15" customHeight="1" x14ac:dyDescent="0.2"/>
    <row r="2598" ht="15" customHeight="1" x14ac:dyDescent="0.2"/>
    <row r="2599" ht="15" customHeight="1" x14ac:dyDescent="0.2"/>
    <row r="2600" ht="15" customHeight="1" x14ac:dyDescent="0.2"/>
    <row r="2601" ht="15" customHeight="1" x14ac:dyDescent="0.2"/>
    <row r="2602" ht="15" customHeight="1" x14ac:dyDescent="0.2"/>
    <row r="2603" ht="15" customHeight="1" x14ac:dyDescent="0.2"/>
    <row r="2604" ht="15" customHeight="1" x14ac:dyDescent="0.2"/>
    <row r="2605" ht="15" customHeight="1" x14ac:dyDescent="0.2"/>
    <row r="2606" ht="15" customHeight="1" x14ac:dyDescent="0.2"/>
    <row r="2607" ht="15" customHeight="1" x14ac:dyDescent="0.2"/>
    <row r="2608" ht="15" customHeight="1" x14ac:dyDescent="0.2"/>
    <row r="2609" ht="15" customHeight="1" x14ac:dyDescent="0.2"/>
    <row r="2610" ht="15" customHeight="1" x14ac:dyDescent="0.2"/>
    <row r="2611" ht="15" customHeight="1" x14ac:dyDescent="0.2"/>
    <row r="2612" ht="15" customHeight="1" x14ac:dyDescent="0.2"/>
    <row r="2613" ht="15" customHeight="1" x14ac:dyDescent="0.2"/>
    <row r="2614" ht="15" customHeight="1" x14ac:dyDescent="0.2"/>
    <row r="2615" ht="15" customHeight="1" x14ac:dyDescent="0.2"/>
    <row r="2616" ht="15" customHeight="1" x14ac:dyDescent="0.2"/>
    <row r="2617" ht="15" customHeight="1" x14ac:dyDescent="0.2"/>
    <row r="2618" ht="15" customHeight="1" x14ac:dyDescent="0.2"/>
    <row r="2619" ht="15" customHeight="1" x14ac:dyDescent="0.2"/>
    <row r="2620" ht="15" customHeight="1" x14ac:dyDescent="0.2"/>
    <row r="2621" ht="15" customHeight="1" x14ac:dyDescent="0.2"/>
    <row r="2622" ht="15" customHeight="1" x14ac:dyDescent="0.2"/>
    <row r="2623" ht="15" customHeight="1" x14ac:dyDescent="0.2"/>
    <row r="2624" ht="15" customHeight="1" x14ac:dyDescent="0.2"/>
    <row r="2625" ht="15" customHeight="1" x14ac:dyDescent="0.2"/>
    <row r="2626" ht="15" customHeight="1" x14ac:dyDescent="0.2"/>
    <row r="2627" ht="15" customHeight="1" x14ac:dyDescent="0.2"/>
    <row r="2628" ht="15" customHeight="1" x14ac:dyDescent="0.2"/>
    <row r="2629" ht="15" customHeight="1" x14ac:dyDescent="0.2"/>
    <row r="2630" ht="15" customHeight="1" x14ac:dyDescent="0.2"/>
    <row r="2631" ht="15" customHeight="1" x14ac:dyDescent="0.2"/>
    <row r="2632" ht="15" customHeight="1" x14ac:dyDescent="0.2"/>
    <row r="2633" ht="15" customHeight="1" x14ac:dyDescent="0.2"/>
    <row r="2634" ht="15" customHeight="1" x14ac:dyDescent="0.2"/>
    <row r="2635" ht="15" customHeight="1" x14ac:dyDescent="0.2"/>
    <row r="2636" ht="15" customHeight="1" x14ac:dyDescent="0.2"/>
    <row r="2637" ht="15" customHeight="1" x14ac:dyDescent="0.2"/>
    <row r="2638" ht="15" customHeight="1" x14ac:dyDescent="0.2"/>
    <row r="2639" ht="15" customHeight="1" x14ac:dyDescent="0.2"/>
    <row r="2640" ht="15" customHeight="1" x14ac:dyDescent="0.2"/>
    <row r="2641" ht="15" customHeight="1" x14ac:dyDescent="0.2"/>
    <row r="2642" ht="15" customHeight="1" x14ac:dyDescent="0.2"/>
    <row r="2643" ht="15" customHeight="1" x14ac:dyDescent="0.2"/>
    <row r="2644" ht="15" customHeight="1" x14ac:dyDescent="0.2"/>
    <row r="2645" ht="15" customHeight="1" x14ac:dyDescent="0.2"/>
    <row r="2646" ht="15" customHeight="1" x14ac:dyDescent="0.2"/>
    <row r="2647" ht="15" customHeight="1" x14ac:dyDescent="0.2"/>
    <row r="2648" ht="15" customHeight="1" x14ac:dyDescent="0.2"/>
    <row r="2649" ht="15" customHeight="1" x14ac:dyDescent="0.2"/>
    <row r="2650" ht="15" customHeight="1" x14ac:dyDescent="0.2"/>
    <row r="2651" ht="15" customHeight="1" x14ac:dyDescent="0.2"/>
    <row r="2652" ht="15" customHeight="1" x14ac:dyDescent="0.2"/>
    <row r="2653" ht="15" customHeight="1" x14ac:dyDescent="0.2"/>
    <row r="2654" ht="15" customHeight="1" x14ac:dyDescent="0.2"/>
    <row r="2655" ht="15" customHeight="1" x14ac:dyDescent="0.2"/>
    <row r="2656" ht="15" customHeight="1" x14ac:dyDescent="0.2"/>
    <row r="2657" ht="15" customHeight="1" x14ac:dyDescent="0.2"/>
    <row r="2658" ht="15" customHeight="1" x14ac:dyDescent="0.2"/>
    <row r="2659" ht="15" customHeight="1" x14ac:dyDescent="0.2"/>
    <row r="2660" ht="15" customHeight="1" x14ac:dyDescent="0.2"/>
    <row r="2661" ht="15" customHeight="1" x14ac:dyDescent="0.2"/>
    <row r="2662" ht="15" customHeight="1" x14ac:dyDescent="0.2"/>
    <row r="2663" ht="15" customHeight="1" x14ac:dyDescent="0.2"/>
    <row r="2664" ht="15" customHeight="1" x14ac:dyDescent="0.2"/>
    <row r="2665" ht="15" customHeight="1" x14ac:dyDescent="0.2"/>
    <row r="2666" ht="15" customHeight="1" x14ac:dyDescent="0.2"/>
    <row r="2667" ht="15" customHeight="1" x14ac:dyDescent="0.2"/>
    <row r="2668" ht="15" customHeight="1" x14ac:dyDescent="0.2"/>
    <row r="2669" ht="15" customHeight="1" x14ac:dyDescent="0.2"/>
    <row r="2670" ht="15" customHeight="1" x14ac:dyDescent="0.2"/>
    <row r="2671" ht="15" customHeight="1" x14ac:dyDescent="0.2"/>
    <row r="2672" ht="15" customHeight="1" x14ac:dyDescent="0.2"/>
    <row r="2673" ht="15" customHeight="1" x14ac:dyDescent="0.2"/>
    <row r="2674" ht="15" customHeight="1" x14ac:dyDescent="0.2"/>
    <row r="2675" ht="15" customHeight="1" x14ac:dyDescent="0.2"/>
    <row r="2676" ht="15" customHeight="1" x14ac:dyDescent="0.2"/>
    <row r="2677" ht="15" customHeight="1" x14ac:dyDescent="0.2"/>
    <row r="2678" ht="15" customHeight="1" x14ac:dyDescent="0.2"/>
    <row r="2679" ht="15" customHeight="1" x14ac:dyDescent="0.2"/>
    <row r="2680" ht="15" customHeight="1" x14ac:dyDescent="0.2"/>
    <row r="2681" ht="15" customHeight="1" x14ac:dyDescent="0.2"/>
    <row r="2682" ht="15" customHeight="1" x14ac:dyDescent="0.2"/>
    <row r="2683" ht="15" customHeight="1" x14ac:dyDescent="0.2"/>
    <row r="2684" ht="15" customHeight="1" x14ac:dyDescent="0.2"/>
    <row r="2685" ht="15" customHeight="1" x14ac:dyDescent="0.2"/>
    <row r="2686" ht="15" customHeight="1" x14ac:dyDescent="0.2"/>
    <row r="2687" ht="15" customHeight="1" x14ac:dyDescent="0.2"/>
    <row r="2688" ht="15" customHeight="1" x14ac:dyDescent="0.2"/>
    <row r="2689" ht="15" customHeight="1" x14ac:dyDescent="0.2"/>
    <row r="2690" ht="15" customHeight="1" x14ac:dyDescent="0.2"/>
    <row r="2691" ht="15" customHeight="1" x14ac:dyDescent="0.2"/>
    <row r="2692" ht="15" customHeight="1" x14ac:dyDescent="0.2"/>
    <row r="2693" ht="15" customHeight="1" x14ac:dyDescent="0.2"/>
    <row r="2694" ht="15" customHeight="1" x14ac:dyDescent="0.2"/>
    <row r="2695" ht="15" customHeight="1" x14ac:dyDescent="0.2"/>
    <row r="2696" ht="15" customHeight="1" x14ac:dyDescent="0.2"/>
    <row r="2697" ht="15" customHeight="1" x14ac:dyDescent="0.2"/>
    <row r="2698" ht="15" customHeight="1" x14ac:dyDescent="0.2"/>
    <row r="2699" ht="15" customHeight="1" x14ac:dyDescent="0.2"/>
    <row r="2700" ht="15" customHeight="1" x14ac:dyDescent="0.2"/>
    <row r="2701" ht="15" customHeight="1" x14ac:dyDescent="0.2"/>
    <row r="2702" ht="15" customHeight="1" x14ac:dyDescent="0.2"/>
    <row r="2703" ht="15" customHeight="1" x14ac:dyDescent="0.2"/>
    <row r="2704" ht="15" customHeight="1" x14ac:dyDescent="0.2"/>
    <row r="2705" ht="15" customHeight="1" x14ac:dyDescent="0.2"/>
    <row r="2706" ht="15" customHeight="1" x14ac:dyDescent="0.2"/>
    <row r="2707" ht="15" customHeight="1" x14ac:dyDescent="0.2"/>
    <row r="2708" ht="15" customHeight="1" x14ac:dyDescent="0.2"/>
    <row r="2709" ht="15" customHeight="1" x14ac:dyDescent="0.2"/>
    <row r="2710" ht="15" customHeight="1" x14ac:dyDescent="0.2"/>
    <row r="2711" ht="15" customHeight="1" x14ac:dyDescent="0.2"/>
    <row r="2712" ht="15" customHeight="1" x14ac:dyDescent="0.2"/>
    <row r="2713" ht="15" customHeight="1" x14ac:dyDescent="0.2"/>
    <row r="2714" ht="15" customHeight="1" x14ac:dyDescent="0.2"/>
    <row r="2715" ht="15" customHeight="1" x14ac:dyDescent="0.2"/>
    <row r="2716" ht="15" customHeight="1" x14ac:dyDescent="0.2"/>
    <row r="2717" ht="15" customHeight="1" x14ac:dyDescent="0.2"/>
    <row r="2718" ht="15" customHeight="1" x14ac:dyDescent="0.2"/>
    <row r="2719" ht="15" customHeight="1" x14ac:dyDescent="0.2"/>
    <row r="2720" ht="15" customHeight="1" x14ac:dyDescent="0.2"/>
    <row r="2721" ht="15" customHeight="1" x14ac:dyDescent="0.2"/>
    <row r="2722" ht="15" customHeight="1" x14ac:dyDescent="0.2"/>
    <row r="2723" ht="15" customHeight="1" x14ac:dyDescent="0.2"/>
    <row r="2724" ht="15" customHeight="1" x14ac:dyDescent="0.2"/>
    <row r="2725" ht="15" customHeight="1" x14ac:dyDescent="0.2"/>
    <row r="2726" ht="15" customHeight="1" x14ac:dyDescent="0.2"/>
    <row r="2727" ht="15" customHeight="1" x14ac:dyDescent="0.2"/>
    <row r="2728" ht="15" customHeight="1" x14ac:dyDescent="0.2"/>
    <row r="2729" ht="15" customHeight="1" x14ac:dyDescent="0.2"/>
    <row r="2730" ht="15" customHeight="1" x14ac:dyDescent="0.2"/>
    <row r="2731" ht="15" customHeight="1" x14ac:dyDescent="0.2"/>
    <row r="2732" ht="15" customHeight="1" x14ac:dyDescent="0.2"/>
    <row r="2733" ht="15" customHeight="1" x14ac:dyDescent="0.2"/>
    <row r="2734" ht="15" customHeight="1" x14ac:dyDescent="0.2"/>
    <row r="2735" ht="15" customHeight="1" x14ac:dyDescent="0.2"/>
    <row r="2736" ht="15" customHeight="1" x14ac:dyDescent="0.2"/>
    <row r="2737" ht="15" customHeight="1" x14ac:dyDescent="0.2"/>
    <row r="2738" ht="15" customHeight="1" x14ac:dyDescent="0.2"/>
    <row r="2739" ht="15" customHeight="1" x14ac:dyDescent="0.2"/>
    <row r="2740" ht="15" customHeight="1" x14ac:dyDescent="0.2"/>
    <row r="2741" ht="15" customHeight="1" x14ac:dyDescent="0.2"/>
    <row r="2742" ht="15" customHeight="1" x14ac:dyDescent="0.2"/>
    <row r="2743" ht="15" customHeight="1" x14ac:dyDescent="0.2"/>
    <row r="2744" ht="15" customHeight="1" x14ac:dyDescent="0.2"/>
    <row r="2745" ht="15" customHeight="1" x14ac:dyDescent="0.2"/>
    <row r="2746" ht="15" customHeight="1" x14ac:dyDescent="0.2"/>
    <row r="2747" ht="15" customHeight="1" x14ac:dyDescent="0.2"/>
    <row r="2748" ht="15" customHeight="1" x14ac:dyDescent="0.2"/>
    <row r="2749" ht="15" customHeight="1" x14ac:dyDescent="0.2"/>
    <row r="2750" ht="15" customHeight="1" x14ac:dyDescent="0.2"/>
    <row r="2751" ht="15" customHeight="1" x14ac:dyDescent="0.2"/>
    <row r="2752" ht="15" customHeight="1" x14ac:dyDescent="0.2"/>
    <row r="2753" ht="15" customHeight="1" x14ac:dyDescent="0.2"/>
    <row r="2754" ht="15" customHeight="1" x14ac:dyDescent="0.2"/>
    <row r="2755" ht="15" customHeight="1" x14ac:dyDescent="0.2"/>
    <row r="2756" ht="15" customHeight="1" x14ac:dyDescent="0.2"/>
    <row r="2757" ht="15" customHeight="1" x14ac:dyDescent="0.2"/>
    <row r="2758" ht="15" customHeight="1" x14ac:dyDescent="0.2"/>
    <row r="2759" ht="15" customHeight="1" x14ac:dyDescent="0.2"/>
    <row r="2760" ht="15" customHeight="1" x14ac:dyDescent="0.2"/>
    <row r="2761" ht="15" customHeight="1" x14ac:dyDescent="0.2"/>
    <row r="2762" ht="15" customHeight="1" x14ac:dyDescent="0.2"/>
    <row r="2763" ht="15" customHeight="1" x14ac:dyDescent="0.2"/>
    <row r="2764" ht="15" customHeight="1" x14ac:dyDescent="0.2"/>
    <row r="2765" ht="15" customHeight="1" x14ac:dyDescent="0.2"/>
    <row r="2766" ht="15" customHeight="1" x14ac:dyDescent="0.2"/>
    <row r="2767" ht="15" customHeight="1" x14ac:dyDescent="0.2"/>
    <row r="2768" ht="15" customHeight="1" x14ac:dyDescent="0.2"/>
    <row r="2769" ht="15" customHeight="1" x14ac:dyDescent="0.2"/>
    <row r="2770" ht="15" customHeight="1" x14ac:dyDescent="0.2"/>
    <row r="2771" ht="15" customHeight="1" x14ac:dyDescent="0.2"/>
    <row r="2772" ht="15" customHeight="1" x14ac:dyDescent="0.2"/>
    <row r="2773" ht="15" customHeight="1" x14ac:dyDescent="0.2"/>
    <row r="2774" ht="15" customHeight="1" x14ac:dyDescent="0.2"/>
    <row r="2775" ht="15" customHeight="1" x14ac:dyDescent="0.2"/>
    <row r="2776" ht="15" customHeight="1" x14ac:dyDescent="0.2"/>
    <row r="2777" ht="15" customHeight="1" x14ac:dyDescent="0.2"/>
    <row r="2778" ht="15" customHeight="1" x14ac:dyDescent="0.2"/>
    <row r="2779" ht="15" customHeight="1" x14ac:dyDescent="0.2"/>
    <row r="2780" ht="15" customHeight="1" x14ac:dyDescent="0.2"/>
    <row r="2781" ht="15" customHeight="1" x14ac:dyDescent="0.2"/>
    <row r="2782" ht="15" customHeight="1" x14ac:dyDescent="0.2"/>
    <row r="2783" ht="15" customHeight="1" x14ac:dyDescent="0.2"/>
    <row r="2784" ht="15" customHeight="1" x14ac:dyDescent="0.2"/>
    <row r="2785" ht="15" customHeight="1" x14ac:dyDescent="0.2"/>
    <row r="2786" ht="15" customHeight="1" x14ac:dyDescent="0.2"/>
    <row r="2787" ht="15" customHeight="1" x14ac:dyDescent="0.2"/>
    <row r="2788" ht="15" customHeight="1" x14ac:dyDescent="0.2"/>
    <row r="2789" ht="15" customHeight="1" x14ac:dyDescent="0.2"/>
    <row r="2790" ht="15" customHeight="1" x14ac:dyDescent="0.2"/>
    <row r="2791" ht="15" customHeight="1" x14ac:dyDescent="0.2"/>
    <row r="2792" ht="15" customHeight="1" x14ac:dyDescent="0.2"/>
    <row r="2793" ht="15" customHeight="1" x14ac:dyDescent="0.2"/>
    <row r="2794" ht="15" customHeight="1" x14ac:dyDescent="0.2"/>
    <row r="2795" ht="15" customHeight="1" x14ac:dyDescent="0.2"/>
    <row r="2796" ht="15" customHeight="1" x14ac:dyDescent="0.2"/>
    <row r="2797" ht="15" customHeight="1" x14ac:dyDescent="0.2"/>
    <row r="2798" ht="15" customHeight="1" x14ac:dyDescent="0.2"/>
    <row r="2799" ht="15" customHeight="1" x14ac:dyDescent="0.2"/>
    <row r="2800" ht="15" customHeight="1" x14ac:dyDescent="0.2"/>
    <row r="2801" ht="15" customHeight="1" x14ac:dyDescent="0.2"/>
    <row r="2802" ht="15" customHeight="1" x14ac:dyDescent="0.2"/>
    <row r="2803" ht="15" customHeight="1" x14ac:dyDescent="0.2"/>
    <row r="2804" ht="15" customHeight="1" x14ac:dyDescent="0.2"/>
    <row r="2805" ht="15" customHeight="1" x14ac:dyDescent="0.2"/>
    <row r="2806" ht="15" customHeight="1" x14ac:dyDescent="0.2"/>
    <row r="2807" ht="15" customHeight="1" x14ac:dyDescent="0.2"/>
    <row r="2808" ht="15" customHeight="1" x14ac:dyDescent="0.2"/>
    <row r="2809" ht="15" customHeight="1" x14ac:dyDescent="0.2"/>
    <row r="2810" ht="15" customHeight="1" x14ac:dyDescent="0.2"/>
    <row r="2811" ht="15" customHeight="1" x14ac:dyDescent="0.2"/>
    <row r="2812" ht="15" customHeight="1" x14ac:dyDescent="0.2"/>
    <row r="2813" ht="15" customHeight="1" x14ac:dyDescent="0.2"/>
    <row r="2814" ht="15" customHeight="1" x14ac:dyDescent="0.2"/>
    <row r="2815" ht="15" customHeight="1" x14ac:dyDescent="0.2"/>
    <row r="2816" ht="15" customHeight="1" x14ac:dyDescent="0.2"/>
    <row r="2817" ht="15" customHeight="1" x14ac:dyDescent="0.2"/>
    <row r="2818" ht="15" customHeight="1" x14ac:dyDescent="0.2"/>
    <row r="2819" ht="15" customHeight="1" x14ac:dyDescent="0.2"/>
    <row r="2820" ht="15" customHeight="1" x14ac:dyDescent="0.2"/>
    <row r="2821" ht="15" customHeight="1" x14ac:dyDescent="0.2"/>
    <row r="2822" ht="15" customHeight="1" x14ac:dyDescent="0.2"/>
    <row r="2823" ht="15" customHeight="1" x14ac:dyDescent="0.2"/>
    <row r="2824" ht="15" customHeight="1" x14ac:dyDescent="0.2"/>
    <row r="2825" ht="15" customHeight="1" x14ac:dyDescent="0.2"/>
    <row r="2826" ht="15" customHeight="1" x14ac:dyDescent="0.2"/>
    <row r="2827" ht="15" customHeight="1" x14ac:dyDescent="0.2"/>
    <row r="2828" ht="15" customHeight="1" x14ac:dyDescent="0.2"/>
    <row r="2829" ht="15" customHeight="1" x14ac:dyDescent="0.2"/>
    <row r="2830" ht="15" customHeight="1" x14ac:dyDescent="0.2"/>
    <row r="2831" ht="15" customHeight="1" x14ac:dyDescent="0.2"/>
    <row r="2832" ht="15" customHeight="1" x14ac:dyDescent="0.2"/>
    <row r="2833" ht="15" customHeight="1" x14ac:dyDescent="0.2"/>
    <row r="2834" ht="15" customHeight="1" x14ac:dyDescent="0.2"/>
    <row r="2835" ht="15" customHeight="1" x14ac:dyDescent="0.2"/>
    <row r="2836" ht="15" customHeight="1" x14ac:dyDescent="0.2"/>
    <row r="2837" ht="15" customHeight="1" x14ac:dyDescent="0.2"/>
    <row r="2838" ht="15" customHeight="1" x14ac:dyDescent="0.2"/>
    <row r="2839" ht="15" customHeight="1" x14ac:dyDescent="0.2"/>
    <row r="2840" ht="15" customHeight="1" x14ac:dyDescent="0.2"/>
    <row r="2841" ht="15" customHeight="1" x14ac:dyDescent="0.2"/>
    <row r="2842" ht="15" customHeight="1" x14ac:dyDescent="0.2"/>
    <row r="2843" ht="15" customHeight="1" x14ac:dyDescent="0.2"/>
    <row r="2844" ht="15" customHeight="1" x14ac:dyDescent="0.2"/>
    <row r="2845" ht="15" customHeight="1" x14ac:dyDescent="0.2"/>
    <row r="2846" ht="15" customHeight="1" x14ac:dyDescent="0.2"/>
    <row r="2847" ht="15" customHeight="1" x14ac:dyDescent="0.2"/>
    <row r="2848" ht="15" customHeight="1" x14ac:dyDescent="0.2"/>
    <row r="2849" ht="15" customHeight="1" x14ac:dyDescent="0.2"/>
    <row r="2850" ht="15" customHeight="1" x14ac:dyDescent="0.2"/>
    <row r="2851" ht="15" customHeight="1" x14ac:dyDescent="0.2"/>
    <row r="2852" ht="15" customHeight="1" x14ac:dyDescent="0.2"/>
    <row r="2853" ht="15" customHeight="1" x14ac:dyDescent="0.2"/>
    <row r="2854" ht="15" customHeight="1" x14ac:dyDescent="0.2"/>
    <row r="2855" ht="15" customHeight="1" x14ac:dyDescent="0.2"/>
    <row r="2856" ht="15" customHeight="1" x14ac:dyDescent="0.2"/>
    <row r="2857" ht="15" customHeight="1" x14ac:dyDescent="0.2"/>
    <row r="2858" ht="15" customHeight="1" x14ac:dyDescent="0.2"/>
    <row r="2859" ht="15" customHeight="1" x14ac:dyDescent="0.2"/>
    <row r="2860" ht="15" customHeight="1" x14ac:dyDescent="0.2"/>
    <row r="2861" ht="15" customHeight="1" x14ac:dyDescent="0.2"/>
  </sheetData>
  <mergeCells count="3">
    <mergeCell ref="E2:P2"/>
    <mergeCell ref="S2:AD2"/>
    <mergeCell ref="AG2:AR2"/>
  </mergeCells>
  <conditionalFormatting sqref="E32:Q33">
    <cfRule type="cellIs" dxfId="1590" priority="68" operator="greaterThan">
      <formula>0</formula>
    </cfRule>
    <cfRule type="cellIs" dxfId="1589" priority="69" operator="lessThan">
      <formula>0</formula>
    </cfRule>
  </conditionalFormatting>
  <conditionalFormatting sqref="E34:Q34">
    <cfRule type="cellIs" dxfId="1588" priority="65" operator="greaterThan">
      <formula>0</formula>
    </cfRule>
    <cfRule type="cellIs" dxfId="1587" priority="66" operator="lessThan">
      <formula>0</formula>
    </cfRule>
  </conditionalFormatting>
  <conditionalFormatting sqref="E36:Q36">
    <cfRule type="cellIs" dxfId="1586" priority="63" operator="greaterThan">
      <formula>0</formula>
    </cfRule>
    <cfRule type="cellIs" dxfId="1585" priority="64" operator="lessThan">
      <formula>0</formula>
    </cfRule>
  </conditionalFormatting>
  <conditionalFormatting sqref="E35:Q35">
    <cfRule type="cellIs" dxfId="1584" priority="61" operator="greaterThan">
      <formula>0</formula>
    </cfRule>
    <cfRule type="cellIs" dxfId="1583" priority="62" operator="lessThan">
      <formula>0</formula>
    </cfRule>
  </conditionalFormatting>
  <conditionalFormatting sqref="AE32:AE33">
    <cfRule type="cellIs" dxfId="1582" priority="53" operator="greaterThan">
      <formula>0</formula>
    </cfRule>
    <cfRule type="cellIs" dxfId="1581" priority="54" operator="lessThan">
      <formula>0</formula>
    </cfRule>
  </conditionalFormatting>
  <conditionalFormatting sqref="AE34">
    <cfRule type="cellIs" dxfId="1580" priority="51" operator="greaterThan">
      <formula>0</formula>
    </cfRule>
    <cfRule type="cellIs" dxfId="1579" priority="52" operator="lessThan">
      <formula>0</formula>
    </cfRule>
  </conditionalFormatting>
  <conditionalFormatting sqref="AE36">
    <cfRule type="cellIs" dxfId="1578" priority="49" operator="greaterThan">
      <formula>0</formula>
    </cfRule>
    <cfRule type="cellIs" dxfId="1577" priority="50" operator="lessThan">
      <formula>0</formula>
    </cfRule>
  </conditionalFormatting>
  <conditionalFormatting sqref="AE35">
    <cfRule type="cellIs" dxfId="1576" priority="47" operator="greaterThan">
      <formula>0</formula>
    </cfRule>
    <cfRule type="cellIs" dxfId="1575" priority="48" operator="lessThan">
      <formula>0</formula>
    </cfRule>
  </conditionalFormatting>
  <conditionalFormatting sqref="S32:AD33">
    <cfRule type="cellIs" dxfId="1574" priority="45" operator="greaterThan">
      <formula>0</formula>
    </cfRule>
    <cfRule type="cellIs" dxfId="1573" priority="46" operator="lessThan">
      <formula>0</formula>
    </cfRule>
  </conditionalFormatting>
  <conditionalFormatting sqref="S34:AD34">
    <cfRule type="cellIs" dxfId="1572" priority="43" operator="greaterThan">
      <formula>0</formula>
    </cfRule>
    <cfRule type="cellIs" dxfId="1571" priority="44" operator="lessThan">
      <formula>0</formula>
    </cfRule>
  </conditionalFormatting>
  <conditionalFormatting sqref="S36:AD36">
    <cfRule type="cellIs" dxfId="1570" priority="41" operator="greaterThan">
      <formula>0</formula>
    </cfRule>
    <cfRule type="cellIs" dxfId="1569" priority="42" operator="lessThan">
      <formula>0</formula>
    </cfRule>
  </conditionalFormatting>
  <conditionalFormatting sqref="S35:AD35">
    <cfRule type="cellIs" dxfId="1568" priority="39" operator="greaterThan">
      <formula>0</formula>
    </cfRule>
    <cfRule type="cellIs" dxfId="1567" priority="40" operator="lessThan">
      <formula>0</formula>
    </cfRule>
  </conditionalFormatting>
  <conditionalFormatting sqref="AE7:AE11">
    <cfRule type="cellIs" dxfId="1566" priority="25" operator="greaterThan">
      <formula>0</formula>
    </cfRule>
  </conditionalFormatting>
  <conditionalFormatting sqref="E6:R6 AF6 AT6:XFD6">
    <cfRule type="cellIs" dxfId="1565" priority="38" operator="greaterThan">
      <formula>0</formula>
    </cfRule>
  </conditionalFormatting>
  <conditionalFormatting sqref="S6:AD6">
    <cfRule type="cellIs" dxfId="1564" priority="36" operator="greaterThan">
      <formula>0</formula>
    </cfRule>
  </conditionalFormatting>
  <conditionalFormatting sqref="AE6">
    <cfRule type="cellIs" dxfId="1563" priority="34" operator="greaterThan">
      <formula>0</formula>
    </cfRule>
  </conditionalFormatting>
  <conditionalFormatting sqref="E7:M11 AF7:AF11 O7:R11 AT7:XFD11">
    <cfRule type="cellIs" dxfId="1562" priority="27" operator="greaterThan">
      <formula>0</formula>
    </cfRule>
  </conditionalFormatting>
  <conditionalFormatting sqref="S7:AA8 AC7:AD11 S11:AA11 S9:Z10">
    <cfRule type="cellIs" dxfId="1561" priority="26" operator="greaterThan">
      <formula>0</formula>
    </cfRule>
  </conditionalFormatting>
  <conditionalFormatting sqref="AA9:AB10">
    <cfRule type="cellIs" dxfId="1560" priority="23" operator="greaterThan">
      <formula>0</formula>
    </cfRule>
  </conditionalFormatting>
  <conditionalFormatting sqref="AS32:AS33">
    <cfRule type="cellIs" dxfId="1559" priority="20" operator="greaterThan">
      <formula>0</formula>
    </cfRule>
    <cfRule type="cellIs" dxfId="1558" priority="21" operator="lessThan">
      <formula>0</formula>
    </cfRule>
  </conditionalFormatting>
  <conditionalFormatting sqref="AS34">
    <cfRule type="cellIs" dxfId="1557" priority="18" operator="greaterThan">
      <formula>0</formula>
    </cfRule>
    <cfRule type="cellIs" dxfId="1556" priority="19" operator="lessThan">
      <formula>0</formula>
    </cfRule>
  </conditionalFormatting>
  <conditionalFormatting sqref="AS36">
    <cfRule type="cellIs" dxfId="1555" priority="16" operator="greaterThan">
      <formula>0</formula>
    </cfRule>
    <cfRule type="cellIs" dxfId="1554" priority="17" operator="lessThan">
      <formula>0</formula>
    </cfRule>
  </conditionalFormatting>
  <conditionalFormatting sqref="AS35">
    <cfRule type="cellIs" dxfId="1553" priority="14" operator="greaterThan">
      <formula>0</formula>
    </cfRule>
    <cfRule type="cellIs" dxfId="1552" priority="15" operator="lessThan">
      <formula>0</formula>
    </cfRule>
  </conditionalFormatting>
  <conditionalFormatting sqref="AG32:AR33">
    <cfRule type="cellIs" dxfId="1551" priority="12" operator="greaterThan">
      <formula>0</formula>
    </cfRule>
    <cfRule type="cellIs" dxfId="1550" priority="13" operator="lessThan">
      <formula>0</formula>
    </cfRule>
  </conditionalFormatting>
  <conditionalFormatting sqref="AG34:AR34">
    <cfRule type="cellIs" dxfId="1549" priority="10" operator="greaterThan">
      <formula>0</formula>
    </cfRule>
    <cfRule type="cellIs" dxfId="1548" priority="11" operator="lessThan">
      <formula>0</formula>
    </cfRule>
  </conditionalFormatting>
  <conditionalFormatting sqref="AG36:AR36">
    <cfRule type="cellIs" dxfId="1547" priority="8" operator="greaterThan">
      <formula>0</formula>
    </cfRule>
    <cfRule type="cellIs" dxfId="1546" priority="9" operator="lessThan">
      <formula>0</formula>
    </cfRule>
  </conditionalFormatting>
  <conditionalFormatting sqref="AG35:AR35">
    <cfRule type="cellIs" dxfId="1545" priority="6" operator="greaterThan">
      <formula>0</formula>
    </cfRule>
    <cfRule type="cellIs" dxfId="1544" priority="7" operator="lessThan">
      <formula>0</formula>
    </cfRule>
  </conditionalFormatting>
  <conditionalFormatting sqref="AS7:AS11">
    <cfRule type="cellIs" dxfId="1543" priority="2" operator="greaterThan">
      <formula>0</formula>
    </cfRule>
  </conditionalFormatting>
  <conditionalFormatting sqref="AG6:AR6">
    <cfRule type="cellIs" dxfId="1542" priority="5" operator="greaterThan">
      <formula>0</formula>
    </cfRule>
  </conditionalFormatting>
  <conditionalFormatting sqref="AS6">
    <cfRule type="cellIs" dxfId="1541" priority="4" operator="greaterThan">
      <formula>0</formula>
    </cfRule>
  </conditionalFormatting>
  <conditionalFormatting sqref="AG7:AO8 AQ7:AR11 AG11:AO11 AG9:AN10">
    <cfRule type="cellIs" dxfId="1540" priority="3" operator="greaterThan">
      <formula>0</formula>
    </cfRule>
  </conditionalFormatting>
  <conditionalFormatting sqref="AO9:AP10">
    <cfRule type="cellIs" dxfId="1539" priority="1" operator="greaterThan">
      <formula>0</formula>
    </cfRule>
  </conditionalFormatting>
  <pageMargins left="0.7" right="0.7" top="0.75" bottom="0.75" header="0.3" footer="0.3"/>
  <customProperties>
    <customPr name="ORB_SHEETNAME" r:id="rId1"/>
  </customPropertie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4" tint="0.39997558519241921"/>
  </sheetPr>
  <dimension ref="A1:AV2663"/>
  <sheetViews>
    <sheetView showGridLines="0" zoomScale="90" zoomScaleNormal="90" workbookViewId="0">
      <pane xSplit="3" ySplit="3" topLeftCell="AG64" activePane="bottomRight" state="frozen"/>
      <selection pane="topRight" activeCell="O42" sqref="O42"/>
      <selection pane="bottomLeft" activeCell="O42" sqref="O42"/>
      <selection pane="bottomRight" activeCell="AJ56" sqref="AJ56:AU61"/>
    </sheetView>
  </sheetViews>
  <sheetFormatPr baseColWidth="10" defaultColWidth="9" defaultRowHeight="0" customHeight="1" zeroHeight="1" x14ac:dyDescent="0.2"/>
  <cols>
    <col min="1" max="1" width="32" style="174" customWidth="1"/>
    <col min="2" max="2" width="5" style="174" customWidth="1"/>
    <col min="3" max="3" width="10" style="174" customWidth="1"/>
    <col min="4" max="6" width="10" style="174" hidden="1" customWidth="1"/>
    <col min="7" max="7" width="6" style="174" hidden="1" customWidth="1"/>
    <col min="8" max="9" width="10" style="174" hidden="1" customWidth="1"/>
    <col min="10" max="10" width="13" style="174" hidden="1" customWidth="1"/>
    <col min="11" max="11" width="12" style="174" hidden="1" customWidth="1"/>
    <col min="12" max="17" width="10" style="174" hidden="1" customWidth="1"/>
    <col min="18" max="19" width="10" style="174" customWidth="1"/>
    <col min="20" max="20" width="12" style="174" customWidth="1"/>
    <col min="21" max="24" width="9" style="174"/>
    <col min="25" max="33" width="10" style="174" bestFit="1" customWidth="1"/>
    <col min="34" max="34" width="11" style="174" bestFit="1" customWidth="1"/>
    <col min="35" max="38" width="9" style="174"/>
    <col min="39" max="47" width="10" style="174" bestFit="1" customWidth="1"/>
    <col min="48" max="48" width="11" style="174" bestFit="1" customWidth="1"/>
    <col min="49" max="16384" width="9" style="174"/>
  </cols>
  <sheetData>
    <row r="1" spans="1:48" ht="15" customHeight="1" x14ac:dyDescent="0.2">
      <c r="A1" s="8"/>
      <c r="B1" s="8"/>
      <c r="C1" s="8"/>
      <c r="D1" s="7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 t="s">
        <v>0</v>
      </c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ht="15" customHeight="1" x14ac:dyDescent="0.25">
      <c r="A2" s="8"/>
      <c r="B2" s="8"/>
      <c r="C2" s="8"/>
      <c r="D2" s="736">
        <v>2018</v>
      </c>
      <c r="E2" s="736"/>
      <c r="F2" s="736"/>
      <c r="G2" s="34"/>
      <c r="H2" s="736">
        <v>2019</v>
      </c>
      <c r="I2" s="736"/>
      <c r="J2" s="736"/>
      <c r="K2" s="736"/>
      <c r="L2" s="736"/>
      <c r="M2" s="736"/>
      <c r="N2" s="736"/>
      <c r="O2" s="736"/>
      <c r="P2" s="736"/>
      <c r="Q2" s="736"/>
      <c r="R2" s="736"/>
      <c r="S2" s="736"/>
      <c r="T2" s="8"/>
      <c r="U2" s="8"/>
      <c r="V2" s="737">
        <v>2020</v>
      </c>
      <c r="W2" s="737"/>
      <c r="X2" s="737"/>
      <c r="Y2" s="737"/>
      <c r="Z2" s="737"/>
      <c r="AA2" s="737"/>
      <c r="AB2" s="737"/>
      <c r="AC2" s="737"/>
      <c r="AD2" s="737"/>
      <c r="AE2" s="737"/>
      <c r="AF2" s="737"/>
      <c r="AG2" s="737"/>
      <c r="AH2" s="8"/>
      <c r="AI2" s="8"/>
      <c r="AJ2" s="737">
        <v>2021</v>
      </c>
      <c r="AK2" s="737"/>
      <c r="AL2" s="737"/>
      <c r="AM2" s="737"/>
      <c r="AN2" s="737"/>
      <c r="AO2" s="737"/>
      <c r="AP2" s="737"/>
      <c r="AQ2" s="737"/>
      <c r="AR2" s="737"/>
      <c r="AS2" s="737"/>
      <c r="AT2" s="737"/>
      <c r="AU2" s="737"/>
      <c r="AV2" s="8"/>
    </row>
    <row r="3" spans="1:48" ht="15" customHeight="1" x14ac:dyDescent="0.2">
      <c r="A3" s="59" t="s">
        <v>477</v>
      </c>
      <c r="B3" s="60" t="s">
        <v>303</v>
      </c>
      <c r="C3" s="60" t="s">
        <v>304</v>
      </c>
      <c r="D3" s="60" t="s">
        <v>2</v>
      </c>
      <c r="E3" s="60" t="s">
        <v>3</v>
      </c>
      <c r="F3" s="60" t="s">
        <v>4</v>
      </c>
      <c r="G3" s="60"/>
      <c r="H3" s="60" t="s">
        <v>5</v>
      </c>
      <c r="I3" s="60" t="s">
        <v>6</v>
      </c>
      <c r="J3" s="60" t="s">
        <v>7</v>
      </c>
      <c r="K3" s="60" t="s">
        <v>8</v>
      </c>
      <c r="L3" s="60" t="s">
        <v>9</v>
      </c>
      <c r="M3" s="60" t="s">
        <v>10</v>
      </c>
      <c r="N3" s="60" t="s">
        <v>11</v>
      </c>
      <c r="O3" s="60" t="s">
        <v>12</v>
      </c>
      <c r="P3" s="60" t="s">
        <v>13</v>
      </c>
      <c r="Q3" s="60" t="s">
        <v>2</v>
      </c>
      <c r="R3" s="60" t="s">
        <v>3</v>
      </c>
      <c r="S3" s="60" t="s">
        <v>4</v>
      </c>
      <c r="T3" s="60" t="s">
        <v>14</v>
      </c>
      <c r="U3" s="8"/>
      <c r="V3" s="60" t="s">
        <v>5</v>
      </c>
      <c r="W3" s="60" t="s">
        <v>6</v>
      </c>
      <c r="X3" s="60" t="s">
        <v>7</v>
      </c>
      <c r="Y3" s="60" t="s">
        <v>306</v>
      </c>
      <c r="Z3" s="60" t="s">
        <v>9</v>
      </c>
      <c r="AA3" s="60" t="s">
        <v>10</v>
      </c>
      <c r="AB3" s="60" t="s">
        <v>307</v>
      </c>
      <c r="AC3" s="60" t="s">
        <v>12</v>
      </c>
      <c r="AD3" s="60" t="s">
        <v>13</v>
      </c>
      <c r="AE3" s="60" t="s">
        <v>2</v>
      </c>
      <c r="AF3" s="60" t="s">
        <v>3</v>
      </c>
      <c r="AG3" s="60" t="s">
        <v>4</v>
      </c>
      <c r="AH3" s="60" t="s">
        <v>14</v>
      </c>
      <c r="AI3" s="8"/>
      <c r="AJ3" s="60" t="s">
        <v>5</v>
      </c>
      <c r="AK3" s="60" t="s">
        <v>6</v>
      </c>
      <c r="AL3" s="60" t="s">
        <v>7</v>
      </c>
      <c r="AM3" s="60" t="s">
        <v>306</v>
      </c>
      <c r="AN3" s="60" t="s">
        <v>9</v>
      </c>
      <c r="AO3" s="60" t="s">
        <v>10</v>
      </c>
      <c r="AP3" s="60" t="s">
        <v>307</v>
      </c>
      <c r="AQ3" s="60" t="s">
        <v>12</v>
      </c>
      <c r="AR3" s="60" t="s">
        <v>13</v>
      </c>
      <c r="AS3" s="60" t="s">
        <v>2</v>
      </c>
      <c r="AT3" s="60" t="s">
        <v>3</v>
      </c>
      <c r="AU3" s="60" t="s">
        <v>4</v>
      </c>
      <c r="AV3" s="60" t="s">
        <v>14</v>
      </c>
    </row>
    <row r="4" spans="1:48" ht="15" customHeight="1" x14ac:dyDescent="0.2">
      <c r="A4" s="8"/>
      <c r="B4" s="41"/>
      <c r="C4" s="41"/>
      <c r="D4" s="437"/>
      <c r="E4" s="437"/>
      <c r="F4" s="437"/>
      <c r="G4" s="437"/>
      <c r="H4" s="437"/>
      <c r="I4" s="437"/>
      <c r="J4" s="437"/>
      <c r="K4" s="437"/>
      <c r="L4" s="8"/>
      <c r="M4" s="8"/>
      <c r="N4" s="8"/>
      <c r="O4" s="8"/>
      <c r="P4" s="8"/>
      <c r="Q4" s="8"/>
      <c r="R4" s="8"/>
      <c r="S4" s="8"/>
      <c r="T4" s="8"/>
      <c r="U4" s="8"/>
      <c r="V4" s="437"/>
      <c r="W4" s="437"/>
      <c r="X4" s="270"/>
      <c r="Y4" s="270"/>
      <c r="Z4" s="295"/>
      <c r="AA4" s="295"/>
      <c r="AB4" s="295"/>
      <c r="AC4" s="295"/>
      <c r="AD4" s="295"/>
      <c r="AE4" s="295"/>
      <c r="AF4" s="295"/>
      <c r="AG4" s="295"/>
      <c r="AH4" s="295"/>
      <c r="AI4" s="8"/>
      <c r="AJ4" s="437"/>
      <c r="AK4" s="437"/>
      <c r="AL4" s="270"/>
      <c r="AM4" s="270"/>
      <c r="AN4" s="295"/>
      <c r="AO4" s="295"/>
      <c r="AP4" s="295"/>
      <c r="AQ4" s="295"/>
      <c r="AR4" s="295"/>
      <c r="AS4" s="295"/>
      <c r="AT4" s="295"/>
      <c r="AU4" s="295"/>
      <c r="AV4" s="295"/>
    </row>
    <row r="5" spans="1:48" ht="16" thickBot="1" x14ac:dyDescent="0.25">
      <c r="A5" s="43" t="s">
        <v>112</v>
      </c>
      <c r="B5" s="44"/>
      <c r="C5" s="44"/>
      <c r="D5" s="45"/>
      <c r="E5" s="45"/>
      <c r="F5" s="45"/>
      <c r="G5" s="45"/>
      <c r="H5" s="45"/>
      <c r="I5" s="45"/>
      <c r="J5" s="45"/>
      <c r="K5" s="45"/>
      <c r="L5" s="45"/>
      <c r="M5" s="45"/>
      <c r="N5" s="187"/>
      <c r="O5" s="187"/>
      <c r="P5" s="187"/>
      <c r="Q5" s="187"/>
      <c r="R5" s="187"/>
      <c r="S5" s="187"/>
      <c r="T5" s="187"/>
      <c r="U5" s="8"/>
      <c r="V5" s="45"/>
      <c r="W5" s="45"/>
      <c r="X5" s="298"/>
      <c r="Y5" s="298"/>
      <c r="Z5" s="298"/>
      <c r="AA5" s="298"/>
      <c r="AB5" s="309"/>
      <c r="AC5" s="309"/>
      <c r="AD5" s="309"/>
      <c r="AE5" s="309"/>
      <c r="AF5" s="309"/>
      <c r="AG5" s="309"/>
      <c r="AH5" s="309"/>
      <c r="AI5" s="8"/>
      <c r="AJ5" s="45"/>
      <c r="AK5" s="45"/>
      <c r="AL5" s="298"/>
      <c r="AM5" s="298"/>
      <c r="AN5" s="298"/>
      <c r="AO5" s="298"/>
      <c r="AP5" s="309"/>
      <c r="AQ5" s="309"/>
      <c r="AR5" s="309"/>
      <c r="AS5" s="309"/>
      <c r="AT5" s="309"/>
      <c r="AU5" s="309"/>
      <c r="AV5" s="309"/>
    </row>
    <row r="6" spans="1:48" ht="15" hidden="1" customHeight="1" x14ac:dyDescent="0.2">
      <c r="A6" s="8" t="s">
        <v>339</v>
      </c>
      <c r="B6" s="41"/>
      <c r="C6" s="41"/>
      <c r="D6" s="2"/>
      <c r="E6" s="2"/>
      <c r="F6" s="2"/>
      <c r="G6" s="2"/>
      <c r="H6" s="2"/>
      <c r="I6" s="2"/>
      <c r="J6" s="2"/>
      <c r="K6" s="2"/>
      <c r="L6" s="2"/>
      <c r="M6" s="2"/>
      <c r="N6" s="8"/>
      <c r="O6" s="8"/>
      <c r="P6" s="8"/>
      <c r="Q6" s="8"/>
      <c r="R6" s="8"/>
      <c r="S6" s="8"/>
      <c r="T6" s="8"/>
      <c r="U6" s="8"/>
      <c r="V6" s="2"/>
      <c r="W6" s="2"/>
      <c r="X6" s="310"/>
      <c r="Y6" s="310"/>
      <c r="Z6" s="310"/>
      <c r="AA6" s="310"/>
      <c r="AB6" s="295"/>
      <c r="AC6" s="295"/>
      <c r="AD6" s="295"/>
      <c r="AE6" s="295"/>
      <c r="AF6" s="295"/>
      <c r="AG6" s="295"/>
      <c r="AH6" s="295"/>
      <c r="AI6" s="8"/>
      <c r="AJ6" s="2"/>
      <c r="AK6" s="2"/>
      <c r="AL6" s="310"/>
      <c r="AM6" s="310"/>
      <c r="AN6" s="310"/>
      <c r="AO6" s="310"/>
      <c r="AP6" s="295"/>
      <c r="AQ6" s="295"/>
      <c r="AR6" s="295"/>
      <c r="AS6" s="295"/>
      <c r="AT6" s="295"/>
      <c r="AU6" s="295"/>
      <c r="AV6" s="295"/>
    </row>
    <row r="7" spans="1:48" ht="15" hidden="1" customHeight="1" x14ac:dyDescent="0.2">
      <c r="A7" s="8" t="s">
        <v>340</v>
      </c>
      <c r="B7" s="41"/>
      <c r="C7" s="41"/>
      <c r="D7" s="2"/>
      <c r="E7" s="2"/>
      <c r="F7" s="2"/>
      <c r="G7" s="2"/>
      <c r="H7" s="2"/>
      <c r="I7" s="2"/>
      <c r="J7" s="2"/>
      <c r="K7" s="2"/>
      <c r="L7" s="2"/>
      <c r="M7" s="2"/>
      <c r="N7" s="8"/>
      <c r="O7" s="8"/>
      <c r="P7" s="8"/>
      <c r="Q7" s="8"/>
      <c r="R7" s="8"/>
      <c r="S7" s="8"/>
      <c r="T7" s="8"/>
      <c r="U7" s="8"/>
      <c r="V7" s="2"/>
      <c r="W7" s="2"/>
      <c r="X7" s="310"/>
      <c r="Y7" s="310"/>
      <c r="Z7" s="310"/>
      <c r="AA7" s="310"/>
      <c r="AB7" s="295"/>
      <c r="AC7" s="295"/>
      <c r="AD7" s="295"/>
      <c r="AE7" s="295"/>
      <c r="AF7" s="295"/>
      <c r="AG7" s="295"/>
      <c r="AH7" s="295"/>
      <c r="AI7" s="8"/>
      <c r="AJ7" s="2"/>
      <c r="AK7" s="2"/>
      <c r="AL7" s="310"/>
      <c r="AM7" s="310"/>
      <c r="AN7" s="310"/>
      <c r="AO7" s="310"/>
      <c r="AP7" s="295"/>
      <c r="AQ7" s="295"/>
      <c r="AR7" s="295"/>
      <c r="AS7" s="295"/>
      <c r="AT7" s="295"/>
      <c r="AU7" s="295"/>
      <c r="AV7" s="295"/>
    </row>
    <row r="8" spans="1:48" ht="15" hidden="1" customHeight="1" x14ac:dyDescent="0.2">
      <c r="A8" s="8" t="s">
        <v>341</v>
      </c>
      <c r="B8" s="41"/>
      <c r="C8" s="41"/>
      <c r="D8" s="2"/>
      <c r="E8" s="2"/>
      <c r="F8" s="2"/>
      <c r="G8" s="2"/>
      <c r="H8" s="2"/>
      <c r="I8" s="2"/>
      <c r="J8" s="2"/>
      <c r="K8" s="2"/>
      <c r="L8" s="2"/>
      <c r="M8" s="2"/>
      <c r="N8" s="8"/>
      <c r="O8" s="8"/>
      <c r="P8" s="8"/>
      <c r="Q8" s="8"/>
      <c r="R8" s="8"/>
      <c r="S8" s="8"/>
      <c r="T8" s="8"/>
      <c r="U8" s="8"/>
      <c r="V8" s="2"/>
      <c r="W8" s="2"/>
      <c r="X8" s="310"/>
      <c r="Y8" s="310"/>
      <c r="Z8" s="310"/>
      <c r="AA8" s="310"/>
      <c r="AB8" s="295"/>
      <c r="AC8" s="295"/>
      <c r="AD8" s="295"/>
      <c r="AE8" s="295"/>
      <c r="AF8" s="295"/>
      <c r="AG8" s="295"/>
      <c r="AH8" s="295"/>
      <c r="AI8" s="8"/>
      <c r="AJ8" s="2"/>
      <c r="AK8" s="2"/>
      <c r="AL8" s="310"/>
      <c r="AM8" s="310"/>
      <c r="AN8" s="310"/>
      <c r="AO8" s="310"/>
      <c r="AP8" s="295"/>
      <c r="AQ8" s="295"/>
      <c r="AR8" s="295"/>
      <c r="AS8" s="295"/>
      <c r="AT8" s="295"/>
      <c r="AU8" s="295"/>
      <c r="AV8" s="295"/>
    </row>
    <row r="9" spans="1:48" ht="15" hidden="1" customHeight="1" x14ac:dyDescent="0.2">
      <c r="A9" s="8" t="s">
        <v>342</v>
      </c>
      <c r="B9" s="41"/>
      <c r="C9" s="41"/>
      <c r="D9" s="2"/>
      <c r="E9" s="2"/>
      <c r="F9" s="2"/>
      <c r="G9" s="2"/>
      <c r="H9" s="2"/>
      <c r="I9" s="2"/>
      <c r="J9" s="2"/>
      <c r="K9" s="2"/>
      <c r="L9" s="2"/>
      <c r="M9" s="2"/>
      <c r="N9" s="8"/>
      <c r="O9" s="8"/>
      <c r="P9" s="8"/>
      <c r="Q9" s="8"/>
      <c r="R9" s="8"/>
      <c r="S9" s="8"/>
      <c r="T9" s="8"/>
      <c r="U9" s="8"/>
      <c r="V9" s="2"/>
      <c r="W9" s="2"/>
      <c r="X9" s="310"/>
      <c r="Y9" s="310"/>
      <c r="Z9" s="310"/>
      <c r="AA9" s="310"/>
      <c r="AB9" s="295"/>
      <c r="AC9" s="295"/>
      <c r="AD9" s="295"/>
      <c r="AE9" s="295"/>
      <c r="AF9" s="295"/>
      <c r="AG9" s="295"/>
      <c r="AH9" s="295"/>
      <c r="AI9" s="8"/>
      <c r="AJ9" s="2"/>
      <c r="AK9" s="2"/>
      <c r="AL9" s="310"/>
      <c r="AM9" s="310"/>
      <c r="AN9" s="310"/>
      <c r="AO9" s="310"/>
      <c r="AP9" s="295"/>
      <c r="AQ9" s="295"/>
      <c r="AR9" s="295"/>
      <c r="AS9" s="295"/>
      <c r="AT9" s="295"/>
      <c r="AU9" s="295"/>
      <c r="AV9" s="295"/>
    </row>
    <row r="10" spans="1:48" ht="15" hidden="1" customHeight="1" x14ac:dyDescent="0.2">
      <c r="A10" s="8" t="s">
        <v>343</v>
      </c>
      <c r="B10" s="41"/>
      <c r="C10" s="41"/>
      <c r="D10" s="2"/>
      <c r="E10" s="2"/>
      <c r="F10" s="2"/>
      <c r="G10" s="2"/>
      <c r="H10" s="2"/>
      <c r="I10" s="2"/>
      <c r="J10" s="2"/>
      <c r="K10" s="2"/>
      <c r="L10" s="2"/>
      <c r="M10" s="2"/>
      <c r="N10" s="8"/>
      <c r="O10" s="8"/>
      <c r="P10" s="8"/>
      <c r="Q10" s="8"/>
      <c r="R10" s="8"/>
      <c r="S10" s="8"/>
      <c r="T10" s="8"/>
      <c r="U10" s="8"/>
      <c r="V10" s="2"/>
      <c r="W10" s="2"/>
      <c r="X10" s="310"/>
      <c r="Y10" s="310"/>
      <c r="Z10" s="310"/>
      <c r="AA10" s="310"/>
      <c r="AB10" s="295"/>
      <c r="AC10" s="295"/>
      <c r="AD10" s="295"/>
      <c r="AE10" s="295"/>
      <c r="AF10" s="295"/>
      <c r="AG10" s="295"/>
      <c r="AH10" s="295"/>
      <c r="AI10" s="8"/>
      <c r="AJ10" s="2"/>
      <c r="AK10" s="2"/>
      <c r="AL10" s="310"/>
      <c r="AM10" s="310"/>
      <c r="AN10" s="310"/>
      <c r="AO10" s="310"/>
      <c r="AP10" s="295"/>
      <c r="AQ10" s="295"/>
      <c r="AR10" s="295"/>
      <c r="AS10" s="295"/>
      <c r="AT10" s="295"/>
      <c r="AU10" s="295"/>
      <c r="AV10" s="295"/>
    </row>
    <row r="11" spans="1:48" ht="15" hidden="1" customHeight="1" x14ac:dyDescent="0.2">
      <c r="A11" s="8" t="s">
        <v>344</v>
      </c>
      <c r="B11" s="41"/>
      <c r="C11" s="41"/>
      <c r="D11" s="2"/>
      <c r="E11" s="2"/>
      <c r="F11" s="2"/>
      <c r="G11" s="2"/>
      <c r="H11" s="2"/>
      <c r="I11" s="2"/>
      <c r="J11" s="2"/>
      <c r="K11" s="2"/>
      <c r="L11" s="2"/>
      <c r="M11" s="2"/>
      <c r="N11" s="8"/>
      <c r="O11" s="8"/>
      <c r="P11" s="8"/>
      <c r="Q11" s="8"/>
      <c r="R11" s="8"/>
      <c r="S11" s="8"/>
      <c r="T11" s="8"/>
      <c r="U11" s="8"/>
      <c r="V11" s="2"/>
      <c r="W11" s="2"/>
      <c r="X11" s="310"/>
      <c r="Y11" s="310"/>
      <c r="Z11" s="310"/>
      <c r="AA11" s="310"/>
      <c r="AB11" s="295"/>
      <c r="AC11" s="295"/>
      <c r="AD11" s="295"/>
      <c r="AE11" s="295"/>
      <c r="AF11" s="295"/>
      <c r="AG11" s="295"/>
      <c r="AH11" s="295"/>
      <c r="AI11" s="8"/>
      <c r="AJ11" s="2"/>
      <c r="AK11" s="2"/>
      <c r="AL11" s="310"/>
      <c r="AM11" s="310"/>
      <c r="AN11" s="310"/>
      <c r="AO11" s="310"/>
      <c r="AP11" s="295"/>
      <c r="AQ11" s="295"/>
      <c r="AR11" s="295"/>
      <c r="AS11" s="295"/>
      <c r="AT11" s="295"/>
      <c r="AU11" s="295"/>
      <c r="AV11" s="295"/>
    </row>
    <row r="12" spans="1:48" ht="15" hidden="1" customHeight="1" x14ac:dyDescent="0.2">
      <c r="A12" s="8" t="s">
        <v>345</v>
      </c>
      <c r="B12" s="41"/>
      <c r="C12" s="41"/>
      <c r="D12" s="2"/>
      <c r="E12" s="2"/>
      <c r="F12" s="2"/>
      <c r="G12" s="2"/>
      <c r="H12" s="2"/>
      <c r="I12" s="2"/>
      <c r="J12" s="2"/>
      <c r="K12" s="2"/>
      <c r="L12" s="2"/>
      <c r="M12" s="2"/>
      <c r="N12" s="8"/>
      <c r="O12" s="8"/>
      <c r="P12" s="8"/>
      <c r="Q12" s="8"/>
      <c r="R12" s="8"/>
      <c r="S12" s="8"/>
      <c r="T12" s="8"/>
      <c r="U12" s="8"/>
      <c r="V12" s="2"/>
      <c r="W12" s="2"/>
      <c r="X12" s="310"/>
      <c r="Y12" s="310"/>
      <c r="Z12" s="310"/>
      <c r="AA12" s="310"/>
      <c r="AB12" s="295"/>
      <c r="AC12" s="295"/>
      <c r="AD12" s="295"/>
      <c r="AE12" s="295"/>
      <c r="AF12" s="295"/>
      <c r="AG12" s="295"/>
      <c r="AH12" s="295"/>
      <c r="AI12" s="8"/>
      <c r="AJ12" s="2"/>
      <c r="AK12" s="2"/>
      <c r="AL12" s="310"/>
      <c r="AM12" s="310"/>
      <c r="AN12" s="310"/>
      <c r="AO12" s="310"/>
      <c r="AP12" s="295"/>
      <c r="AQ12" s="295"/>
      <c r="AR12" s="295"/>
      <c r="AS12" s="295"/>
      <c r="AT12" s="295"/>
      <c r="AU12" s="295"/>
      <c r="AV12" s="295"/>
    </row>
    <row r="13" spans="1:48" ht="15" hidden="1" customHeight="1" x14ac:dyDescent="0.2">
      <c r="A13" s="8" t="s">
        <v>346</v>
      </c>
      <c r="B13" s="41"/>
      <c r="C13" s="41"/>
      <c r="D13" s="2"/>
      <c r="E13" s="2"/>
      <c r="F13" s="2"/>
      <c r="G13" s="2"/>
      <c r="H13" s="2"/>
      <c r="I13" s="2"/>
      <c r="J13" s="2"/>
      <c r="K13" s="2"/>
      <c r="L13" s="2"/>
      <c r="M13" s="2"/>
      <c r="N13" s="8"/>
      <c r="O13" s="8"/>
      <c r="P13" s="8"/>
      <c r="Q13" s="8"/>
      <c r="R13" s="8"/>
      <c r="S13" s="8"/>
      <c r="T13" s="8"/>
      <c r="U13" s="8"/>
      <c r="V13" s="2"/>
      <c r="W13" s="2"/>
      <c r="X13" s="310"/>
      <c r="Y13" s="310"/>
      <c r="Z13" s="310"/>
      <c r="AA13" s="310"/>
      <c r="AB13" s="295"/>
      <c r="AC13" s="295"/>
      <c r="AD13" s="295"/>
      <c r="AE13" s="295"/>
      <c r="AF13" s="295"/>
      <c r="AG13" s="295"/>
      <c r="AH13" s="295"/>
      <c r="AI13" s="8"/>
      <c r="AJ13" s="2"/>
      <c r="AK13" s="2"/>
      <c r="AL13" s="310"/>
      <c r="AM13" s="310"/>
      <c r="AN13" s="310"/>
      <c r="AO13" s="310"/>
      <c r="AP13" s="295"/>
      <c r="AQ13" s="295"/>
      <c r="AR13" s="295"/>
      <c r="AS13" s="295"/>
      <c r="AT13" s="295"/>
      <c r="AU13" s="295"/>
      <c r="AV13" s="295"/>
    </row>
    <row r="14" spans="1:48" ht="15" hidden="1" customHeight="1" x14ac:dyDescent="0.2">
      <c r="A14" s="8" t="s">
        <v>347</v>
      </c>
      <c r="B14" s="41"/>
      <c r="C14" s="41"/>
      <c r="D14" s="2"/>
      <c r="E14" s="2"/>
      <c r="F14" s="2"/>
      <c r="G14" s="2"/>
      <c r="H14" s="2"/>
      <c r="I14" s="2"/>
      <c r="J14" s="2"/>
      <c r="K14" s="2"/>
      <c r="L14" s="2"/>
      <c r="M14" s="2"/>
      <c r="N14" s="8"/>
      <c r="O14" s="8"/>
      <c r="P14" s="8"/>
      <c r="Q14" s="8"/>
      <c r="R14" s="8"/>
      <c r="S14" s="8"/>
      <c r="T14" s="8"/>
      <c r="U14" s="8"/>
      <c r="V14" s="2"/>
      <c r="W14" s="2"/>
      <c r="X14" s="310"/>
      <c r="Y14" s="310"/>
      <c r="Z14" s="310"/>
      <c r="AA14" s="310"/>
      <c r="AB14" s="295"/>
      <c r="AC14" s="295"/>
      <c r="AD14" s="295"/>
      <c r="AE14" s="295"/>
      <c r="AF14" s="295"/>
      <c r="AG14" s="295"/>
      <c r="AH14" s="295"/>
      <c r="AI14" s="8"/>
      <c r="AJ14" s="2"/>
      <c r="AK14" s="2"/>
      <c r="AL14" s="310"/>
      <c r="AM14" s="310"/>
      <c r="AN14" s="310"/>
      <c r="AO14" s="310"/>
      <c r="AP14" s="295"/>
      <c r="AQ14" s="295"/>
      <c r="AR14" s="295"/>
      <c r="AS14" s="295"/>
      <c r="AT14" s="295"/>
      <c r="AU14" s="295"/>
      <c r="AV14" s="295"/>
    </row>
    <row r="15" spans="1:48" ht="15" hidden="1" customHeight="1" x14ac:dyDescent="0.2">
      <c r="A15" s="8" t="s">
        <v>348</v>
      </c>
      <c r="B15" s="41"/>
      <c r="C15" s="41"/>
      <c r="D15" s="2"/>
      <c r="E15" s="2"/>
      <c r="F15" s="2"/>
      <c r="G15" s="2"/>
      <c r="H15" s="2"/>
      <c r="I15" s="2"/>
      <c r="J15" s="2"/>
      <c r="K15" s="2"/>
      <c r="L15" s="2"/>
      <c r="M15" s="2"/>
      <c r="N15" s="8"/>
      <c r="O15" s="8"/>
      <c r="P15" s="8"/>
      <c r="Q15" s="8"/>
      <c r="R15" s="8"/>
      <c r="S15" s="8"/>
      <c r="T15" s="8"/>
      <c r="U15" s="8"/>
      <c r="V15" s="2"/>
      <c r="W15" s="2"/>
      <c r="X15" s="310"/>
      <c r="Y15" s="310"/>
      <c r="Z15" s="310"/>
      <c r="AA15" s="310"/>
      <c r="AB15" s="295"/>
      <c r="AC15" s="295"/>
      <c r="AD15" s="295"/>
      <c r="AE15" s="295"/>
      <c r="AF15" s="295"/>
      <c r="AG15" s="295"/>
      <c r="AH15" s="295"/>
      <c r="AI15" s="8"/>
      <c r="AJ15" s="2"/>
      <c r="AK15" s="2"/>
      <c r="AL15" s="310"/>
      <c r="AM15" s="310"/>
      <c r="AN15" s="310"/>
      <c r="AO15" s="310"/>
      <c r="AP15" s="295"/>
      <c r="AQ15" s="295"/>
      <c r="AR15" s="295"/>
      <c r="AS15" s="295"/>
      <c r="AT15" s="295"/>
      <c r="AU15" s="295"/>
      <c r="AV15" s="295"/>
    </row>
    <row r="16" spans="1:48" ht="15" customHeight="1" x14ac:dyDescent="0.2">
      <c r="A16" s="8" t="s">
        <v>350</v>
      </c>
      <c r="B16" s="41" t="s">
        <v>308</v>
      </c>
      <c r="C16" s="39">
        <f t="shared" ref="C16:C24" si="0">IF(B16="L1", 1, IF(B16="L2", 0.75, IF(B16= "L3", 0.5,IF(B16 = "L4", 0.25, 0))))</f>
        <v>1</v>
      </c>
      <c r="D16" s="35"/>
      <c r="E16" s="35"/>
      <c r="F16" s="35"/>
      <c r="G16" s="35"/>
      <c r="H16" s="35"/>
      <c r="I16" s="35"/>
      <c r="J16" s="35"/>
      <c r="K16" s="35"/>
      <c r="L16" s="35"/>
      <c r="M16" s="35">
        <v>6875</v>
      </c>
      <c r="N16" s="35">
        <v>6875</v>
      </c>
      <c r="O16" s="35">
        <v>13750</v>
      </c>
      <c r="P16" s="35">
        <v>13750</v>
      </c>
      <c r="Q16" s="35">
        <v>20625</v>
      </c>
      <c r="R16" s="35">
        <v>20625</v>
      </c>
      <c r="S16" s="35">
        <v>20625</v>
      </c>
      <c r="T16" s="42">
        <f>SUM(H16:S16)</f>
        <v>103125</v>
      </c>
      <c r="U16" s="8"/>
      <c r="V16" s="35"/>
      <c r="W16" s="35"/>
      <c r="X16" s="274"/>
      <c r="Y16" s="274"/>
      <c r="Z16" s="274"/>
      <c r="AA16" s="274"/>
      <c r="AB16" s="274"/>
      <c r="AC16" s="274"/>
      <c r="AD16" s="274"/>
      <c r="AE16" s="274"/>
      <c r="AF16" s="274"/>
      <c r="AG16" s="274"/>
      <c r="AH16" s="294">
        <f>SUM(V16:AG16)</f>
        <v>0</v>
      </c>
      <c r="AI16" s="8"/>
      <c r="AJ16" s="35"/>
      <c r="AK16" s="35"/>
      <c r="AL16" s="274"/>
      <c r="AM16" s="274"/>
      <c r="AN16" s="274"/>
      <c r="AO16" s="274"/>
      <c r="AP16" s="274"/>
      <c r="AQ16" s="274"/>
      <c r="AR16" s="274"/>
      <c r="AS16" s="274"/>
      <c r="AT16" s="274"/>
      <c r="AU16" s="274"/>
      <c r="AV16" s="294">
        <f>SUM(AJ16:AU16)</f>
        <v>0</v>
      </c>
    </row>
    <row r="17" spans="1:48" ht="15" customHeight="1" x14ac:dyDescent="0.2">
      <c r="A17" s="8" t="s">
        <v>355</v>
      </c>
      <c r="B17" s="41" t="s">
        <v>308</v>
      </c>
      <c r="C17" s="39">
        <f t="shared" si="0"/>
        <v>1</v>
      </c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>
        <v>30000</v>
      </c>
      <c r="P17" s="42">
        <v>35000</v>
      </c>
      <c r="Q17" s="42"/>
      <c r="R17" s="42"/>
      <c r="S17" s="42"/>
      <c r="T17" s="42">
        <f t="shared" ref="T17:T25" si="1">SUM(H17:S17)</f>
        <v>65000</v>
      </c>
      <c r="U17" s="8"/>
      <c r="V17" s="35"/>
      <c r="W17" s="35"/>
      <c r="X17" s="274"/>
      <c r="Y17" s="274"/>
      <c r="Z17" s="274"/>
      <c r="AA17" s="274"/>
      <c r="AB17" s="274"/>
      <c r="AC17" s="274"/>
      <c r="AD17" s="294"/>
      <c r="AE17" s="294"/>
      <c r="AF17" s="294"/>
      <c r="AG17" s="294"/>
      <c r="AH17" s="294">
        <f t="shared" ref="AH17:AH25" si="2">SUM(V17:AG17)</f>
        <v>0</v>
      </c>
      <c r="AI17" s="8"/>
      <c r="AJ17" s="35"/>
      <c r="AK17" s="35"/>
      <c r="AL17" s="274"/>
      <c r="AM17" s="274"/>
      <c r="AN17" s="274"/>
      <c r="AO17" s="274"/>
      <c r="AP17" s="274"/>
      <c r="AQ17" s="274"/>
      <c r="AR17" s="294"/>
      <c r="AS17" s="294"/>
      <c r="AT17" s="294"/>
      <c r="AU17" s="294"/>
      <c r="AV17" s="294">
        <f t="shared" ref="AV17:AV25" si="3">SUM(AJ17:AU17)</f>
        <v>0</v>
      </c>
    </row>
    <row r="18" spans="1:48" ht="15" customHeight="1" x14ac:dyDescent="0.2">
      <c r="A18" s="8" t="s">
        <v>357</v>
      </c>
      <c r="B18" s="41" t="s">
        <v>308</v>
      </c>
      <c r="C18" s="39">
        <f t="shared" si="0"/>
        <v>1</v>
      </c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>
        <v>11500</v>
      </c>
      <c r="P18" s="35">
        <v>1800</v>
      </c>
      <c r="Q18" s="35">
        <v>5700</v>
      </c>
      <c r="R18" s="35">
        <v>0</v>
      </c>
      <c r="S18" s="35">
        <v>1500</v>
      </c>
      <c r="T18" s="42">
        <f t="shared" si="1"/>
        <v>20500</v>
      </c>
      <c r="U18" s="8"/>
      <c r="V18" s="35"/>
      <c r="W18" s="35"/>
      <c r="X18" s="274"/>
      <c r="Y18" s="274"/>
      <c r="Z18" s="274"/>
      <c r="AA18" s="274"/>
      <c r="AB18" s="274"/>
      <c r="AC18" s="274"/>
      <c r="AD18" s="274"/>
      <c r="AE18" s="274"/>
      <c r="AF18" s="274"/>
      <c r="AG18" s="274"/>
      <c r="AH18" s="294">
        <f t="shared" si="2"/>
        <v>0</v>
      </c>
      <c r="AI18" s="8"/>
      <c r="AJ18" s="35"/>
      <c r="AK18" s="35"/>
      <c r="AL18" s="274"/>
      <c r="AM18" s="274"/>
      <c r="AN18" s="274"/>
      <c r="AO18" s="274"/>
      <c r="AP18" s="274"/>
      <c r="AQ18" s="274"/>
      <c r="AR18" s="274"/>
      <c r="AS18" s="274"/>
      <c r="AT18" s="274"/>
      <c r="AU18" s="274"/>
      <c r="AV18" s="294">
        <f t="shared" si="3"/>
        <v>0</v>
      </c>
    </row>
    <row r="19" spans="1:48" ht="15" customHeight="1" x14ac:dyDescent="0.2">
      <c r="A19" s="8" t="s">
        <v>358</v>
      </c>
      <c r="B19" s="41" t="s">
        <v>308</v>
      </c>
      <c r="C19" s="39">
        <f t="shared" si="0"/>
        <v>1</v>
      </c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42"/>
      <c r="O19" s="42"/>
      <c r="P19" s="42"/>
      <c r="Q19" s="42"/>
      <c r="R19" s="42">
        <v>5000</v>
      </c>
      <c r="S19" s="42">
        <v>20000</v>
      </c>
      <c r="T19" s="42">
        <f t="shared" si="1"/>
        <v>25000</v>
      </c>
      <c r="U19" s="8"/>
      <c r="V19" s="35">
        <v>20000</v>
      </c>
      <c r="W19" s="35">
        <v>2000</v>
      </c>
      <c r="X19" s="274"/>
      <c r="Y19" s="274"/>
      <c r="Z19" s="274"/>
      <c r="AA19" s="274"/>
      <c r="AB19" s="294"/>
      <c r="AC19" s="294"/>
      <c r="AD19" s="294"/>
      <c r="AE19" s="294"/>
      <c r="AF19" s="294"/>
      <c r="AG19" s="294"/>
      <c r="AH19" s="294">
        <f t="shared" si="2"/>
        <v>22000</v>
      </c>
      <c r="AI19" s="8"/>
      <c r="AJ19" s="35"/>
      <c r="AK19" s="35"/>
      <c r="AL19" s="274"/>
      <c r="AM19" s="274"/>
      <c r="AN19" s="274"/>
      <c r="AO19" s="274"/>
      <c r="AP19" s="294"/>
      <c r="AQ19" s="294"/>
      <c r="AR19" s="294"/>
      <c r="AS19" s="294"/>
      <c r="AT19" s="294"/>
      <c r="AU19" s="294"/>
      <c r="AV19" s="294">
        <f t="shared" si="3"/>
        <v>0</v>
      </c>
    </row>
    <row r="20" spans="1:48" ht="15" customHeight="1" x14ac:dyDescent="0.2">
      <c r="A20" s="8" t="s">
        <v>478</v>
      </c>
      <c r="B20" s="41" t="s">
        <v>314</v>
      </c>
      <c r="C20" s="39">
        <f t="shared" si="0"/>
        <v>0.5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42"/>
      <c r="O20" s="42"/>
      <c r="P20" s="42"/>
      <c r="Q20" s="42"/>
      <c r="R20" s="42"/>
      <c r="S20" s="42"/>
      <c r="T20" s="42">
        <f t="shared" si="1"/>
        <v>0</v>
      </c>
      <c r="U20" s="8"/>
      <c r="V20" s="35"/>
      <c r="W20" s="35"/>
      <c r="X20" s="274"/>
      <c r="Y20" s="274">
        <v>0</v>
      </c>
      <c r="Z20" s="274">
        <v>0</v>
      </c>
      <c r="AA20" s="274"/>
      <c r="AB20" s="274">
        <v>19000</v>
      </c>
      <c r="AC20" s="274">
        <v>19000</v>
      </c>
      <c r="AD20" s="274">
        <v>19000</v>
      </c>
      <c r="AE20" s="274">
        <v>19000</v>
      </c>
      <c r="AF20" s="274">
        <v>19000</v>
      </c>
      <c r="AG20" s="274">
        <v>19000</v>
      </c>
      <c r="AH20" s="294">
        <f t="shared" si="2"/>
        <v>114000</v>
      </c>
      <c r="AI20" s="8"/>
      <c r="AJ20" s="35"/>
      <c r="AK20" s="35"/>
      <c r="AL20" s="274"/>
      <c r="AM20" s="274"/>
      <c r="AN20" s="274"/>
      <c r="AO20" s="274"/>
      <c r="AP20" s="274"/>
      <c r="AQ20" s="274"/>
      <c r="AR20" s="274"/>
      <c r="AS20" s="274"/>
      <c r="AT20" s="274"/>
      <c r="AU20" s="274"/>
      <c r="AV20" s="294">
        <f t="shared" si="3"/>
        <v>0</v>
      </c>
    </row>
    <row r="21" spans="1:48" ht="15" customHeight="1" x14ac:dyDescent="0.2">
      <c r="A21" s="8" t="s">
        <v>359</v>
      </c>
      <c r="B21" s="41" t="s">
        <v>312</v>
      </c>
      <c r="C21" s="39">
        <f t="shared" si="0"/>
        <v>0.25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42"/>
      <c r="O21" s="42"/>
      <c r="P21" s="42"/>
      <c r="Q21" s="42"/>
      <c r="R21" s="42"/>
      <c r="S21" s="42"/>
      <c r="T21" s="42">
        <f t="shared" si="1"/>
        <v>0</v>
      </c>
      <c r="U21" s="8"/>
      <c r="V21" s="35"/>
      <c r="W21" s="35"/>
      <c r="X21" s="274"/>
      <c r="Y21" s="274"/>
      <c r="Z21" s="274"/>
      <c r="AA21" s="274"/>
      <c r="AB21" s="274"/>
      <c r="AC21" s="274"/>
      <c r="AD21" s="274"/>
      <c r="AE21" s="274"/>
      <c r="AF21" s="274"/>
      <c r="AG21" s="274"/>
      <c r="AH21" s="294">
        <f t="shared" si="2"/>
        <v>0</v>
      </c>
      <c r="AI21" s="8"/>
      <c r="AJ21" s="35"/>
      <c r="AK21" s="35"/>
      <c r="AL21" s="274"/>
      <c r="AM21" s="274"/>
      <c r="AN21" s="274"/>
      <c r="AO21" s="274"/>
      <c r="AP21" s="274"/>
      <c r="AQ21" s="274"/>
      <c r="AR21" s="274"/>
      <c r="AS21" s="274"/>
      <c r="AT21" s="274"/>
      <c r="AU21" s="274"/>
      <c r="AV21" s="294">
        <f t="shared" si="3"/>
        <v>0</v>
      </c>
    </row>
    <row r="22" spans="1:48" ht="15" customHeight="1" x14ac:dyDescent="0.2">
      <c r="A22" s="8" t="s">
        <v>479</v>
      </c>
      <c r="B22" s="41" t="s">
        <v>308</v>
      </c>
      <c r="C22" s="39">
        <f t="shared" si="0"/>
        <v>1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42"/>
      <c r="O22" s="42"/>
      <c r="P22" s="42"/>
      <c r="Q22" s="42"/>
      <c r="R22" s="42"/>
      <c r="S22" s="42"/>
      <c r="T22" s="42">
        <f t="shared" si="1"/>
        <v>0</v>
      </c>
      <c r="U22" s="8"/>
      <c r="V22" s="35">
        <v>17500</v>
      </c>
      <c r="W22" s="35">
        <v>18500</v>
      </c>
      <c r="X22" s="274"/>
      <c r="Y22" s="274"/>
      <c r="Z22" s="274"/>
      <c r="AA22" s="274"/>
      <c r="AB22" s="274"/>
      <c r="AC22" s="274"/>
      <c r="AD22" s="274"/>
      <c r="AE22" s="274"/>
      <c r="AF22" s="274"/>
      <c r="AG22" s="274"/>
      <c r="AH22" s="294">
        <f t="shared" si="2"/>
        <v>36000</v>
      </c>
      <c r="AI22" s="8"/>
      <c r="AJ22" s="35"/>
      <c r="AK22" s="35"/>
      <c r="AL22" s="274"/>
      <c r="AM22" s="274"/>
      <c r="AN22" s="274"/>
      <c r="AO22" s="274"/>
      <c r="AP22" s="274"/>
      <c r="AQ22" s="274"/>
      <c r="AR22" s="274"/>
      <c r="AS22" s="274"/>
      <c r="AT22" s="274"/>
      <c r="AU22" s="274"/>
      <c r="AV22" s="294">
        <f t="shared" si="3"/>
        <v>0</v>
      </c>
    </row>
    <row r="23" spans="1:48" ht="15" customHeight="1" x14ac:dyDescent="0.2">
      <c r="A23" s="8" t="s">
        <v>360</v>
      </c>
      <c r="B23" s="41" t="s">
        <v>312</v>
      </c>
      <c r="C23" s="39">
        <f t="shared" si="0"/>
        <v>0.25</v>
      </c>
      <c r="D23" s="39" t="s">
        <v>313</v>
      </c>
      <c r="E23" s="35"/>
      <c r="F23" s="35"/>
      <c r="G23" s="35"/>
      <c r="H23" s="35"/>
      <c r="I23" s="35"/>
      <c r="J23" s="35"/>
      <c r="K23" s="35"/>
      <c r="L23" s="35"/>
      <c r="M23" s="35"/>
      <c r="N23" s="42"/>
      <c r="O23" s="42"/>
      <c r="P23" s="42"/>
      <c r="Q23" s="42"/>
      <c r="R23" s="42"/>
      <c r="S23" s="42"/>
      <c r="T23" s="42"/>
      <c r="U23" s="8"/>
      <c r="V23" s="35"/>
      <c r="W23" s="35"/>
      <c r="X23" s="274"/>
      <c r="Y23" s="274"/>
      <c r="Z23" s="274"/>
      <c r="AA23" s="274"/>
      <c r="AB23" s="274"/>
      <c r="AC23" s="274"/>
      <c r="AD23" s="274"/>
      <c r="AE23" s="274"/>
      <c r="AF23" s="274"/>
      <c r="AG23" s="274"/>
      <c r="AH23" s="275">
        <f t="shared" si="2"/>
        <v>0</v>
      </c>
      <c r="AI23" s="8"/>
      <c r="AJ23" s="35"/>
      <c r="AK23" s="35"/>
      <c r="AL23" s="274"/>
      <c r="AM23" s="274"/>
      <c r="AN23" s="274"/>
      <c r="AO23" s="274"/>
      <c r="AP23" s="274"/>
      <c r="AQ23" s="274"/>
      <c r="AR23" s="274"/>
      <c r="AS23" s="274"/>
      <c r="AT23" s="274"/>
      <c r="AU23" s="274"/>
      <c r="AV23" s="275">
        <f t="shared" si="3"/>
        <v>0</v>
      </c>
    </row>
    <row r="24" spans="1:48" ht="15" customHeight="1" x14ac:dyDescent="0.2">
      <c r="A24" s="8" t="s">
        <v>361</v>
      </c>
      <c r="B24" s="41" t="s">
        <v>312</v>
      </c>
      <c r="C24" s="39">
        <f t="shared" si="0"/>
        <v>0.25</v>
      </c>
      <c r="D24" s="39" t="s">
        <v>313</v>
      </c>
      <c r="E24" s="35"/>
      <c r="F24" s="35"/>
      <c r="G24" s="35"/>
      <c r="H24" s="35"/>
      <c r="I24" s="35"/>
      <c r="J24" s="35"/>
      <c r="K24" s="35"/>
      <c r="L24" s="35"/>
      <c r="M24" s="35"/>
      <c r="N24" s="42"/>
      <c r="O24" s="42"/>
      <c r="P24" s="42"/>
      <c r="Q24" s="42"/>
      <c r="R24" s="42"/>
      <c r="S24" s="42"/>
      <c r="T24" s="42"/>
      <c r="U24" s="8"/>
      <c r="V24" s="35"/>
      <c r="W24" s="35"/>
      <c r="X24" s="274"/>
      <c r="Y24" s="274"/>
      <c r="Z24" s="274"/>
      <c r="AA24" s="274"/>
      <c r="AB24" s="274"/>
      <c r="AC24" s="274"/>
      <c r="AD24" s="274"/>
      <c r="AE24" s="274"/>
      <c r="AF24" s="274"/>
      <c r="AG24" s="274"/>
      <c r="AH24" s="275">
        <f t="shared" si="2"/>
        <v>0</v>
      </c>
      <c r="AI24" s="8"/>
      <c r="AJ24" s="35"/>
      <c r="AK24" s="35"/>
      <c r="AL24" s="274"/>
      <c r="AM24" s="274"/>
      <c r="AN24" s="274"/>
      <c r="AO24" s="274"/>
      <c r="AP24" s="274"/>
      <c r="AQ24" s="274"/>
      <c r="AR24" s="274"/>
      <c r="AS24" s="274"/>
      <c r="AT24" s="274"/>
      <c r="AU24" s="274"/>
      <c r="AV24" s="275">
        <f t="shared" si="3"/>
        <v>0</v>
      </c>
    </row>
    <row r="25" spans="1:48" ht="15" customHeight="1" x14ac:dyDescent="0.2">
      <c r="A25" s="8"/>
      <c r="B25" s="41"/>
      <c r="C25" s="39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42"/>
      <c r="O25" s="42"/>
      <c r="P25" s="42"/>
      <c r="Q25" s="42"/>
      <c r="R25" s="42"/>
      <c r="S25" s="42"/>
      <c r="T25" s="42">
        <f t="shared" si="1"/>
        <v>0</v>
      </c>
      <c r="U25" s="8"/>
      <c r="V25" s="35"/>
      <c r="W25" s="35"/>
      <c r="X25" s="274"/>
      <c r="Y25" s="274"/>
      <c r="Z25" s="274"/>
      <c r="AA25" s="274"/>
      <c r="AB25" s="274"/>
      <c r="AC25" s="274"/>
      <c r="AD25" s="274"/>
      <c r="AE25" s="274"/>
      <c r="AF25" s="274"/>
      <c r="AG25" s="274"/>
      <c r="AH25" s="294">
        <f t="shared" si="2"/>
        <v>0</v>
      </c>
      <c r="AI25" s="8"/>
      <c r="AJ25" s="35"/>
      <c r="AK25" s="35"/>
      <c r="AL25" s="274"/>
      <c r="AM25" s="274"/>
      <c r="AN25" s="274"/>
      <c r="AO25" s="274"/>
      <c r="AP25" s="274"/>
      <c r="AQ25" s="274"/>
      <c r="AR25" s="274"/>
      <c r="AS25" s="274"/>
      <c r="AT25" s="274"/>
      <c r="AU25" s="274"/>
      <c r="AV25" s="294">
        <f t="shared" si="3"/>
        <v>0</v>
      </c>
    </row>
    <row r="26" spans="1:48" ht="15" customHeight="1" x14ac:dyDescent="0.2">
      <c r="A26" s="61" t="s">
        <v>362</v>
      </c>
      <c r="B26" s="62"/>
      <c r="C26" s="62"/>
      <c r="D26" s="63">
        <f>SUMIF($B6:$B19,"L1",D6:D19)</f>
        <v>0</v>
      </c>
      <c r="E26" s="63">
        <f>SUMIF($B6:$B19,"L1",E6:E19)</f>
        <v>0</v>
      </c>
      <c r="F26" s="63">
        <f>SUMIF($B6:$B19,"L1",F6:F19)</f>
        <v>0</v>
      </c>
      <c r="G26" s="63"/>
      <c r="H26" s="63">
        <f>SUMIF($B6:$B25,"L1",H6:H25)</f>
        <v>0</v>
      </c>
      <c r="I26" s="63">
        <f t="shared" ref="I26:T26" si="4">SUMIF($B6:$B25,"L1",I6:I25)</f>
        <v>0</v>
      </c>
      <c r="J26" s="63">
        <f t="shared" si="4"/>
        <v>0</v>
      </c>
      <c r="K26" s="63">
        <f t="shared" si="4"/>
        <v>0</v>
      </c>
      <c r="L26" s="63">
        <f t="shared" si="4"/>
        <v>0</v>
      </c>
      <c r="M26" s="63">
        <f t="shared" si="4"/>
        <v>6875</v>
      </c>
      <c r="N26" s="63">
        <f t="shared" si="4"/>
        <v>6875</v>
      </c>
      <c r="O26" s="63">
        <f t="shared" si="4"/>
        <v>55250</v>
      </c>
      <c r="P26" s="63">
        <f t="shared" si="4"/>
        <v>50550</v>
      </c>
      <c r="Q26" s="63">
        <f t="shared" si="4"/>
        <v>26325</v>
      </c>
      <c r="R26" s="63">
        <f t="shared" si="4"/>
        <v>25625</v>
      </c>
      <c r="S26" s="63">
        <f t="shared" si="4"/>
        <v>42125</v>
      </c>
      <c r="T26" s="63">
        <f t="shared" si="4"/>
        <v>213625</v>
      </c>
      <c r="U26" s="8"/>
      <c r="V26" s="63">
        <f>SUMIF($B6:$B25,"L1",V6:V25)</f>
        <v>37500</v>
      </c>
      <c r="W26" s="63">
        <f t="shared" ref="W26:AG26" si="5">SUMIF($B6:$B25,"L1",W6:W25)</f>
        <v>20500</v>
      </c>
      <c r="X26" s="276">
        <f t="shared" si="5"/>
        <v>0</v>
      </c>
      <c r="Y26" s="276">
        <f>SUMIF($B6:$B25,"L1",Y6:Y25)</f>
        <v>0</v>
      </c>
      <c r="Z26" s="276">
        <f t="shared" si="5"/>
        <v>0</v>
      </c>
      <c r="AA26" s="276">
        <f t="shared" si="5"/>
        <v>0</v>
      </c>
      <c r="AB26" s="276">
        <f t="shared" si="5"/>
        <v>0</v>
      </c>
      <c r="AC26" s="276">
        <f t="shared" si="5"/>
        <v>0</v>
      </c>
      <c r="AD26" s="276">
        <f t="shared" si="5"/>
        <v>0</v>
      </c>
      <c r="AE26" s="276">
        <f t="shared" si="5"/>
        <v>0</v>
      </c>
      <c r="AF26" s="276">
        <f t="shared" si="5"/>
        <v>0</v>
      </c>
      <c r="AG26" s="276">
        <f t="shared" si="5"/>
        <v>0</v>
      </c>
      <c r="AH26" s="276">
        <f>SUMIF($B6:$B25,"L1",AH6:AH25)</f>
        <v>58000</v>
      </c>
      <c r="AI26" s="8"/>
      <c r="AJ26" s="63">
        <f>SUMIF($B6:$B25,"L1",AJ6:AJ25)</f>
        <v>0</v>
      </c>
      <c r="AK26" s="63">
        <f t="shared" ref="AK26:AL26" si="6">SUMIF($B6:$B25,"L1",AK6:AK25)</f>
        <v>0</v>
      </c>
      <c r="AL26" s="276">
        <f t="shared" si="6"/>
        <v>0</v>
      </c>
      <c r="AM26" s="276">
        <f>SUMIF($B6:$B25,"L1",AM6:AM25)</f>
        <v>0</v>
      </c>
      <c r="AN26" s="276">
        <f t="shared" ref="AN26:AU26" si="7">SUMIF($B6:$B25,"L1",AN6:AN25)</f>
        <v>0</v>
      </c>
      <c r="AO26" s="276">
        <f t="shared" si="7"/>
        <v>0</v>
      </c>
      <c r="AP26" s="276">
        <f t="shared" si="7"/>
        <v>0</v>
      </c>
      <c r="AQ26" s="276">
        <f t="shared" si="7"/>
        <v>0</v>
      </c>
      <c r="AR26" s="276">
        <f t="shared" si="7"/>
        <v>0</v>
      </c>
      <c r="AS26" s="276">
        <f t="shared" si="7"/>
        <v>0</v>
      </c>
      <c r="AT26" s="276">
        <f t="shared" si="7"/>
        <v>0</v>
      </c>
      <c r="AU26" s="276">
        <f t="shared" si="7"/>
        <v>0</v>
      </c>
      <c r="AV26" s="276">
        <f>SUMIF($B6:$B25,"L1",AV6:AV25)</f>
        <v>0</v>
      </c>
    </row>
    <row r="27" spans="1:48" ht="15" customHeight="1" x14ac:dyDescent="0.2">
      <c r="A27" s="8" t="s">
        <v>363</v>
      </c>
      <c r="B27" s="41"/>
      <c r="C27" s="4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92">
        <f>SUM(T6:T25)</f>
        <v>213625</v>
      </c>
      <c r="U27" s="8"/>
      <c r="V27" s="2"/>
      <c r="W27" s="2"/>
      <c r="X27" s="310"/>
      <c r="Y27" s="310"/>
      <c r="Z27" s="310"/>
      <c r="AA27" s="310"/>
      <c r="AB27" s="310"/>
      <c r="AC27" s="310"/>
      <c r="AD27" s="310"/>
      <c r="AE27" s="310"/>
      <c r="AF27" s="310"/>
      <c r="AG27" s="310"/>
      <c r="AH27" s="278">
        <f>SUM(AH6:AH25)</f>
        <v>172000</v>
      </c>
      <c r="AI27" s="8"/>
      <c r="AJ27" s="2"/>
      <c r="AK27" s="2"/>
      <c r="AL27" s="310"/>
      <c r="AM27" s="310"/>
      <c r="AN27" s="310"/>
      <c r="AO27" s="310"/>
      <c r="AP27" s="310"/>
      <c r="AQ27" s="310"/>
      <c r="AR27" s="310"/>
      <c r="AS27" s="310"/>
      <c r="AT27" s="310"/>
      <c r="AU27" s="310"/>
      <c r="AV27" s="278">
        <f>SUM(AV6:AV25)</f>
        <v>0</v>
      </c>
    </row>
    <row r="28" spans="1:48" ht="15" customHeight="1" x14ac:dyDescent="0.2">
      <c r="A28" s="8"/>
      <c r="B28" s="41"/>
      <c r="C28" s="41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8"/>
      <c r="U28" s="8"/>
      <c r="V28" s="2"/>
      <c r="W28" s="2"/>
      <c r="X28" s="310"/>
      <c r="Y28" s="310"/>
      <c r="Z28" s="310"/>
      <c r="AA28" s="310"/>
      <c r="AB28" s="310"/>
      <c r="AC28" s="310"/>
      <c r="AD28" s="310"/>
      <c r="AE28" s="310"/>
      <c r="AF28" s="310"/>
      <c r="AG28" s="310"/>
      <c r="AH28" s="295"/>
      <c r="AI28" s="8"/>
      <c r="AJ28" s="2"/>
      <c r="AK28" s="2"/>
      <c r="AL28" s="310"/>
      <c r="AM28" s="310"/>
      <c r="AN28" s="310"/>
      <c r="AO28" s="310"/>
      <c r="AP28" s="310"/>
      <c r="AQ28" s="310"/>
      <c r="AR28" s="310"/>
      <c r="AS28" s="310"/>
      <c r="AT28" s="310"/>
      <c r="AU28" s="310"/>
      <c r="AV28" s="295"/>
    </row>
    <row r="29" spans="1:48" ht="15" customHeight="1" thickBot="1" x14ac:dyDescent="0.25">
      <c r="A29" s="43" t="s">
        <v>321</v>
      </c>
      <c r="B29" s="44"/>
      <c r="C29" s="44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8"/>
      <c r="V29" s="187"/>
      <c r="W29" s="187"/>
      <c r="X29" s="309"/>
      <c r="Y29" s="309"/>
      <c r="Z29" s="309"/>
      <c r="AA29" s="309"/>
      <c r="AB29" s="309"/>
      <c r="AC29" s="309"/>
      <c r="AD29" s="309"/>
      <c r="AE29" s="309"/>
      <c r="AF29" s="309"/>
      <c r="AG29" s="309"/>
      <c r="AH29" s="309"/>
      <c r="AI29" s="8"/>
      <c r="AJ29" s="187"/>
      <c r="AK29" s="187"/>
      <c r="AL29" s="309"/>
      <c r="AM29" s="309"/>
      <c r="AN29" s="309"/>
      <c r="AO29" s="309"/>
      <c r="AP29" s="309"/>
      <c r="AQ29" s="309"/>
      <c r="AR29" s="309"/>
      <c r="AS29" s="309"/>
      <c r="AT29" s="309"/>
      <c r="AU29" s="309"/>
      <c r="AV29" s="309"/>
    </row>
    <row r="30" spans="1:48" ht="15" customHeight="1" x14ac:dyDescent="0.2">
      <c r="A30" t="s">
        <v>480</v>
      </c>
      <c r="B30" s="41" t="s">
        <v>308</v>
      </c>
      <c r="C30" s="39">
        <f t="shared" ref="C30:C33" si="8">IF(B30="L1", 1, IF(B30="L2", 0.75, IF(B30= "L3", 0.5,IF(B30 = "L4", 0.25, 0))))</f>
        <v>1</v>
      </c>
      <c r="D30" s="8"/>
      <c r="E30" s="8"/>
      <c r="F30" s="8"/>
      <c r="G30" s="8"/>
      <c r="H30" s="42"/>
      <c r="I30" s="42"/>
      <c r="J30" s="42"/>
      <c r="K30" s="42"/>
      <c r="L30" s="42"/>
      <c r="M30" s="42"/>
      <c r="N30" s="42"/>
      <c r="O30" s="42">
        <v>18000</v>
      </c>
      <c r="P30" s="42"/>
      <c r="Q30" s="42"/>
      <c r="R30" s="42"/>
      <c r="S30" s="42"/>
      <c r="T30" s="42">
        <f>SUM(H30:S30)</f>
        <v>18000</v>
      </c>
      <c r="U30" s="8"/>
      <c r="V30" s="42"/>
      <c r="W30" s="42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>
        <f>SUM(V30:AG30)</f>
        <v>0</v>
      </c>
      <c r="AI30" s="8"/>
      <c r="AJ30" s="42"/>
      <c r="AK30" s="42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>
        <f>SUM(AJ30:AU30)</f>
        <v>0</v>
      </c>
    </row>
    <row r="31" spans="1:48" ht="15" customHeight="1" x14ac:dyDescent="0.2">
      <c r="A31" t="s">
        <v>481</v>
      </c>
      <c r="B31" s="41" t="s">
        <v>308</v>
      </c>
      <c r="C31" s="39">
        <f t="shared" si="8"/>
        <v>1</v>
      </c>
      <c r="D31" s="8"/>
      <c r="E31" s="8"/>
      <c r="F31" s="8"/>
      <c r="G31" s="8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>
        <v>15000</v>
      </c>
      <c r="S31" s="42"/>
      <c r="T31" s="42">
        <f>SUM(H31:S31)</f>
        <v>15000</v>
      </c>
      <c r="U31" s="8"/>
      <c r="V31" s="42"/>
      <c r="W31" s="42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>
        <f>SUM(V31:AG31)</f>
        <v>0</v>
      </c>
      <c r="AI31" s="8"/>
      <c r="AJ31" s="42"/>
      <c r="AK31" s="42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>
        <f>SUM(AJ31:AU31)</f>
        <v>0</v>
      </c>
    </row>
    <row r="32" spans="1:48" ht="15" customHeight="1" x14ac:dyDescent="0.2">
      <c r="A32"/>
      <c r="B32" s="41"/>
      <c r="C32" s="39">
        <f t="shared" si="8"/>
        <v>0</v>
      </c>
      <c r="D32" s="8"/>
      <c r="E32" s="8"/>
      <c r="F32" s="8"/>
      <c r="G32" s="8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>
        <f>SUM(H32:S32)</f>
        <v>0</v>
      </c>
      <c r="U32" s="8"/>
      <c r="V32" s="42"/>
      <c r="W32" s="42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>
        <f>SUM(V32:AG32)</f>
        <v>0</v>
      </c>
      <c r="AI32" s="8"/>
      <c r="AJ32" s="42"/>
      <c r="AK32" s="42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>
        <f>SUM(AJ32:AU32)</f>
        <v>0</v>
      </c>
    </row>
    <row r="33" spans="1:48" ht="15" customHeight="1" x14ac:dyDescent="0.2">
      <c r="A33" s="8"/>
      <c r="B33" s="41"/>
      <c r="C33" s="39">
        <f t="shared" si="8"/>
        <v>0</v>
      </c>
      <c r="D33" s="8"/>
      <c r="E33" s="8"/>
      <c r="F33" s="8"/>
      <c r="G33" s="8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>
        <f>SUM(H33:S33)</f>
        <v>0</v>
      </c>
      <c r="U33" s="8"/>
      <c r="V33" s="42"/>
      <c r="W33" s="42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>
        <f>SUM(V33:AG33)</f>
        <v>0</v>
      </c>
      <c r="AI33" s="8"/>
      <c r="AJ33" s="42"/>
      <c r="AK33" s="42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>
        <f>SUM(AJ33:AU33)</f>
        <v>0</v>
      </c>
    </row>
    <row r="34" spans="1:48" ht="15" customHeight="1" x14ac:dyDescent="0.2">
      <c r="A34" s="64" t="s">
        <v>482</v>
      </c>
      <c r="B34" s="62"/>
      <c r="C34" s="62"/>
      <c r="D34" s="63">
        <f>SUMIF($B30:$B33,"L1",D30:D33)</f>
        <v>0</v>
      </c>
      <c r="E34" s="63">
        <f>SUMIF($B30:$B33,"L1",E30:E33)</f>
        <v>0</v>
      </c>
      <c r="F34" s="63">
        <f>SUMIF($B30:$B33,"L1",F30:F33)</f>
        <v>0</v>
      </c>
      <c r="G34" s="63"/>
      <c r="H34" s="63">
        <f t="shared" ref="H34:T34" si="9">SUMIF($B30:$B33,"L1",H30:H33)</f>
        <v>0</v>
      </c>
      <c r="I34" s="63">
        <f t="shared" si="9"/>
        <v>0</v>
      </c>
      <c r="J34" s="63">
        <f t="shared" si="9"/>
        <v>0</v>
      </c>
      <c r="K34" s="63">
        <f t="shared" si="9"/>
        <v>0</v>
      </c>
      <c r="L34" s="63">
        <f t="shared" si="9"/>
        <v>0</v>
      </c>
      <c r="M34" s="63">
        <f t="shared" si="9"/>
        <v>0</v>
      </c>
      <c r="N34" s="63">
        <f t="shared" si="9"/>
        <v>0</v>
      </c>
      <c r="O34" s="63">
        <f t="shared" si="9"/>
        <v>18000</v>
      </c>
      <c r="P34" s="63">
        <f t="shared" si="9"/>
        <v>0</v>
      </c>
      <c r="Q34" s="63">
        <f t="shared" si="9"/>
        <v>0</v>
      </c>
      <c r="R34" s="63">
        <f t="shared" si="9"/>
        <v>15000</v>
      </c>
      <c r="S34" s="63">
        <f>SUMIF($B30:$B33,"L1",S30:S33)</f>
        <v>0</v>
      </c>
      <c r="T34" s="63">
        <f t="shared" si="9"/>
        <v>33000</v>
      </c>
      <c r="U34" s="8"/>
      <c r="V34" s="63">
        <f>SUMIF($B30:$B33,"L1",V30:V33)</f>
        <v>0</v>
      </c>
      <c r="W34" s="63">
        <f t="shared" ref="W34:AH34" si="10">SUMIF($B30:$B33,"L1",W30:W33)</f>
        <v>0</v>
      </c>
      <c r="X34" s="276">
        <f t="shared" si="10"/>
        <v>0</v>
      </c>
      <c r="Y34" s="276">
        <f t="shared" si="10"/>
        <v>0</v>
      </c>
      <c r="Z34" s="276">
        <f t="shared" si="10"/>
        <v>0</v>
      </c>
      <c r="AA34" s="276">
        <f t="shared" si="10"/>
        <v>0</v>
      </c>
      <c r="AB34" s="276">
        <f t="shared" si="10"/>
        <v>0</v>
      </c>
      <c r="AC34" s="276">
        <f t="shared" si="10"/>
        <v>0</v>
      </c>
      <c r="AD34" s="276">
        <f t="shared" si="10"/>
        <v>0</v>
      </c>
      <c r="AE34" s="276">
        <f t="shared" si="10"/>
        <v>0</v>
      </c>
      <c r="AF34" s="276">
        <f t="shared" si="10"/>
        <v>0</v>
      </c>
      <c r="AG34" s="276">
        <f t="shared" si="10"/>
        <v>0</v>
      </c>
      <c r="AH34" s="276">
        <f t="shared" si="10"/>
        <v>0</v>
      </c>
      <c r="AI34" s="8"/>
      <c r="AJ34" s="63">
        <f>SUMIF($B30:$B33,"L1",AJ30:AJ33)</f>
        <v>0</v>
      </c>
      <c r="AK34" s="63">
        <f t="shared" ref="AK34:AV34" si="11">SUMIF($B30:$B33,"L1",AK30:AK33)</f>
        <v>0</v>
      </c>
      <c r="AL34" s="276">
        <f t="shared" si="11"/>
        <v>0</v>
      </c>
      <c r="AM34" s="276">
        <f t="shared" si="11"/>
        <v>0</v>
      </c>
      <c r="AN34" s="276">
        <f t="shared" si="11"/>
        <v>0</v>
      </c>
      <c r="AO34" s="276">
        <f t="shared" si="11"/>
        <v>0</v>
      </c>
      <c r="AP34" s="276">
        <f t="shared" si="11"/>
        <v>0</v>
      </c>
      <c r="AQ34" s="276">
        <f t="shared" si="11"/>
        <v>0</v>
      </c>
      <c r="AR34" s="276">
        <f t="shared" si="11"/>
        <v>0</v>
      </c>
      <c r="AS34" s="276">
        <f t="shared" si="11"/>
        <v>0</v>
      </c>
      <c r="AT34" s="276">
        <f t="shared" si="11"/>
        <v>0</v>
      </c>
      <c r="AU34" s="276">
        <f t="shared" si="11"/>
        <v>0</v>
      </c>
      <c r="AV34" s="276">
        <f t="shared" si="11"/>
        <v>0</v>
      </c>
    </row>
    <row r="35" spans="1:48" ht="15" customHeight="1" x14ac:dyDescent="0.2">
      <c r="A35" s="8" t="s">
        <v>369</v>
      </c>
      <c r="B35" s="48"/>
      <c r="C35" s="48"/>
      <c r="D35" s="2"/>
      <c r="E35" s="2"/>
      <c r="F35" s="2"/>
      <c r="G35" s="2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2">
        <f>SUM(T30:T33)</f>
        <v>33000</v>
      </c>
      <c r="U35" s="8"/>
      <c r="V35" s="99"/>
      <c r="W35" s="99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278">
        <f>SUM(AH30:AH33)</f>
        <v>0</v>
      </c>
      <c r="AI35" s="8"/>
      <c r="AJ35" s="99"/>
      <c r="AK35" s="99"/>
      <c r="AL35" s="311"/>
      <c r="AM35" s="311"/>
      <c r="AN35" s="311"/>
      <c r="AO35" s="311"/>
      <c r="AP35" s="311"/>
      <c r="AQ35" s="311"/>
      <c r="AR35" s="311"/>
      <c r="AS35" s="311"/>
      <c r="AT35" s="311"/>
      <c r="AU35" s="311"/>
      <c r="AV35" s="278">
        <f>SUM(AV30:AV33)</f>
        <v>0</v>
      </c>
    </row>
    <row r="36" spans="1:48" ht="15" customHeight="1" x14ac:dyDescent="0.2">
      <c r="A36" s="5"/>
      <c r="B36" s="48"/>
      <c r="C36" s="48"/>
      <c r="D36" s="2"/>
      <c r="E36" s="2"/>
      <c r="F36" s="2"/>
      <c r="G36" s="2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50"/>
      <c r="U36" s="8"/>
      <c r="V36" s="99"/>
      <c r="W36" s="99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07"/>
      <c r="AI36" s="8"/>
      <c r="AJ36" s="99"/>
      <c r="AK36" s="99"/>
      <c r="AL36" s="311"/>
      <c r="AM36" s="311"/>
      <c r="AN36" s="311"/>
      <c r="AO36" s="311"/>
      <c r="AP36" s="311"/>
      <c r="AQ36" s="311"/>
      <c r="AR36" s="311"/>
      <c r="AS36" s="311"/>
      <c r="AT36" s="311"/>
      <c r="AU36" s="311"/>
      <c r="AV36" s="307"/>
    </row>
    <row r="37" spans="1:48" ht="15" customHeight="1" thickBot="1" x14ac:dyDescent="0.25">
      <c r="A37" s="43" t="s">
        <v>78</v>
      </c>
      <c r="B37" s="44"/>
      <c r="C37" s="44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8"/>
      <c r="V37" s="187"/>
      <c r="W37" s="187"/>
      <c r="X37" s="309"/>
      <c r="Y37" s="309"/>
      <c r="Z37" s="309"/>
      <c r="AA37" s="309"/>
      <c r="AB37" s="309"/>
      <c r="AC37" s="309"/>
      <c r="AD37" s="309"/>
      <c r="AE37" s="309"/>
      <c r="AF37" s="309"/>
      <c r="AG37" s="309"/>
      <c r="AH37" s="309"/>
      <c r="AI37" s="8"/>
      <c r="AJ37" s="187"/>
      <c r="AK37" s="187"/>
      <c r="AL37" s="309"/>
      <c r="AM37" s="309"/>
      <c r="AN37" s="309"/>
      <c r="AO37" s="309"/>
      <c r="AP37" s="309"/>
      <c r="AQ37" s="309"/>
      <c r="AR37" s="309"/>
      <c r="AS37" s="309"/>
      <c r="AT37" s="309"/>
      <c r="AU37" s="309"/>
      <c r="AV37" s="309"/>
    </row>
    <row r="38" spans="1:48" ht="15" customHeight="1" x14ac:dyDescent="0.2">
      <c r="A38" s="8" t="s">
        <v>483</v>
      </c>
      <c r="B38" s="41" t="s">
        <v>308</v>
      </c>
      <c r="C38" s="39">
        <f t="shared" ref="C38:C42" si="12">IF(B38="L1", 1, IF(B38="L2", 0.75, IF(B38= "L3", 0.5,IF(B38 = "L4", 0.25, 0))))</f>
        <v>1</v>
      </c>
      <c r="D38" s="8"/>
      <c r="E38" s="8"/>
      <c r="F38" s="8"/>
      <c r="G38" s="8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>
        <v>0</v>
      </c>
      <c r="T38" s="42">
        <f>SUM(H38:S38)</f>
        <v>0</v>
      </c>
      <c r="U38" s="8"/>
      <c r="V38" s="42"/>
      <c r="W38" s="42">
        <v>15000</v>
      </c>
      <c r="X38" s="294">
        <v>15000</v>
      </c>
      <c r="Y38" s="294">
        <v>10000</v>
      </c>
      <c r="Z38" s="294"/>
      <c r="AA38" s="294"/>
      <c r="AB38" s="294"/>
      <c r="AC38" s="294"/>
      <c r="AD38" s="294"/>
      <c r="AE38" s="294"/>
      <c r="AF38" s="294"/>
      <c r="AG38" s="294"/>
      <c r="AH38" s="294">
        <f>SUM(V38:AG38)</f>
        <v>40000</v>
      </c>
      <c r="AI38" s="8"/>
      <c r="AJ38" s="42"/>
      <c r="AK38" s="42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>
        <f>SUM(AJ38:AU38)</f>
        <v>0</v>
      </c>
    </row>
    <row r="39" spans="1:48" ht="15" customHeight="1" x14ac:dyDescent="0.2">
      <c r="A39" s="8" t="s">
        <v>484</v>
      </c>
      <c r="B39" s="41" t="s">
        <v>308</v>
      </c>
      <c r="C39" s="39">
        <f t="shared" si="12"/>
        <v>1</v>
      </c>
      <c r="D39" s="8"/>
      <c r="E39" s="8"/>
      <c r="F39" s="8"/>
      <c r="G39" s="8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f>SUM(H39:S39)</f>
        <v>0</v>
      </c>
      <c r="U39" s="8"/>
      <c r="V39" s="42"/>
      <c r="W39" s="42"/>
      <c r="X39" s="294"/>
      <c r="Y39" s="294"/>
      <c r="Z39" s="294"/>
      <c r="AA39" s="278">
        <v>15000</v>
      </c>
      <c r="AB39" s="278">
        <v>6000</v>
      </c>
      <c r="AC39" s="294"/>
      <c r="AD39" s="294"/>
      <c r="AE39" s="294"/>
      <c r="AF39" s="294"/>
      <c r="AG39" s="294"/>
      <c r="AH39" s="294">
        <f>SUM(V39:AG39)</f>
        <v>21000</v>
      </c>
      <c r="AI39" s="8"/>
      <c r="AJ39" s="42"/>
      <c r="AK39" s="42"/>
      <c r="AL39" s="294"/>
      <c r="AM39" s="294"/>
      <c r="AN39" s="294"/>
      <c r="AO39" s="278"/>
      <c r="AP39" s="278"/>
      <c r="AQ39" s="294"/>
      <c r="AR39" s="294"/>
      <c r="AS39" s="294"/>
      <c r="AT39" s="294"/>
      <c r="AU39" s="294"/>
      <c r="AV39" s="294">
        <f>SUM(AJ39:AU39)</f>
        <v>0</v>
      </c>
    </row>
    <row r="40" spans="1:48" ht="15" customHeight="1" x14ac:dyDescent="0.2">
      <c r="A40" s="8"/>
      <c r="B40" s="41"/>
      <c r="C40" s="39">
        <f t="shared" si="12"/>
        <v>0</v>
      </c>
      <c r="D40" s="8"/>
      <c r="E40" s="8"/>
      <c r="F40" s="8"/>
      <c r="G40" s="8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>
        <f>SUM(H40:S40)</f>
        <v>0</v>
      </c>
      <c r="U40" s="8"/>
      <c r="V40" s="42"/>
      <c r="W40" s="42"/>
      <c r="X40" s="294"/>
      <c r="Y40" s="294"/>
      <c r="Z40" s="294"/>
      <c r="AA40" s="278"/>
      <c r="AB40" s="278"/>
      <c r="AC40" s="294"/>
      <c r="AD40" s="294"/>
      <c r="AE40" s="294"/>
      <c r="AF40" s="294"/>
      <c r="AG40" s="294"/>
      <c r="AH40" s="294">
        <f>SUM(V40:AG40)</f>
        <v>0</v>
      </c>
      <c r="AI40" s="8"/>
      <c r="AJ40" s="42"/>
      <c r="AK40" s="42"/>
      <c r="AL40" s="294"/>
      <c r="AM40" s="294"/>
      <c r="AN40" s="294"/>
      <c r="AO40" s="278"/>
      <c r="AP40" s="278"/>
      <c r="AQ40" s="294"/>
      <c r="AR40" s="294"/>
      <c r="AS40" s="294"/>
      <c r="AT40" s="294"/>
      <c r="AU40" s="294"/>
      <c r="AV40" s="294">
        <f>SUM(AJ40:AU40)</f>
        <v>0</v>
      </c>
    </row>
    <row r="41" spans="1:48" ht="15" customHeight="1" x14ac:dyDescent="0.2">
      <c r="A41" s="8"/>
      <c r="B41" s="41"/>
      <c r="C41" s="39">
        <f t="shared" si="12"/>
        <v>0</v>
      </c>
      <c r="D41" s="8"/>
      <c r="E41" s="8"/>
      <c r="F41" s="8"/>
      <c r="G41" s="8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>
        <f>SUM(H41:S41)</f>
        <v>0</v>
      </c>
      <c r="U41" s="8"/>
      <c r="V41" s="42"/>
      <c r="W41" s="42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>
        <f>SUM(V41:AG41)</f>
        <v>0</v>
      </c>
      <c r="AI41" s="8"/>
      <c r="AJ41" s="42"/>
      <c r="AK41" s="42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>
        <f>SUM(AJ41:AU41)</f>
        <v>0</v>
      </c>
    </row>
    <row r="42" spans="1:48" ht="15" customHeight="1" x14ac:dyDescent="0.2">
      <c r="A42" s="8"/>
      <c r="B42" s="41"/>
      <c r="C42" s="39">
        <f t="shared" si="12"/>
        <v>0</v>
      </c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42"/>
      <c r="Q42" s="42"/>
      <c r="R42" s="42"/>
      <c r="S42" s="42"/>
      <c r="T42" s="42">
        <f>SUM(H42:S42)</f>
        <v>0</v>
      </c>
      <c r="U42" s="8"/>
      <c r="V42" s="136"/>
      <c r="W42" s="136"/>
      <c r="X42" s="308"/>
      <c r="Y42" s="308"/>
      <c r="Z42" s="308"/>
      <c r="AA42" s="308"/>
      <c r="AB42" s="308"/>
      <c r="AC42" s="308"/>
      <c r="AD42" s="294"/>
      <c r="AE42" s="294"/>
      <c r="AF42" s="294"/>
      <c r="AG42" s="294"/>
      <c r="AH42" s="294">
        <f>SUM(V42:AG42)</f>
        <v>0</v>
      </c>
      <c r="AI42" s="8"/>
      <c r="AJ42" s="136"/>
      <c r="AK42" s="136"/>
      <c r="AL42" s="308"/>
      <c r="AM42" s="308"/>
      <c r="AN42" s="308"/>
      <c r="AO42" s="308"/>
      <c r="AP42" s="308"/>
      <c r="AQ42" s="308"/>
      <c r="AR42" s="294"/>
      <c r="AS42" s="294"/>
      <c r="AT42" s="294"/>
      <c r="AU42" s="294"/>
      <c r="AV42" s="294">
        <f>SUM(AJ42:AU42)</f>
        <v>0</v>
      </c>
    </row>
    <row r="43" spans="1:48" ht="15" customHeight="1" x14ac:dyDescent="0.2">
      <c r="A43" s="64" t="s">
        <v>315</v>
      </c>
      <c r="B43" s="62"/>
      <c r="C43" s="62"/>
      <c r="D43" s="63">
        <f>SUMIF($B38:$B42,"L1",D38:D42)</f>
        <v>0</v>
      </c>
      <c r="E43" s="63">
        <f>SUMIF($B38:$B42,"L1",E38:E42)</f>
        <v>0</v>
      </c>
      <c r="F43" s="63">
        <f>SUMIF($B38:$B42,"L1",F38:F42)</f>
        <v>0</v>
      </c>
      <c r="G43" s="63"/>
      <c r="H43" s="63">
        <f t="shared" ref="H43:T43" si="13">SUMIF($B38:$B42,"L1",H38:H42)</f>
        <v>0</v>
      </c>
      <c r="I43" s="63">
        <f t="shared" si="13"/>
        <v>0</v>
      </c>
      <c r="J43" s="63">
        <f t="shared" si="13"/>
        <v>0</v>
      </c>
      <c r="K43" s="63">
        <f t="shared" si="13"/>
        <v>0</v>
      </c>
      <c r="L43" s="63">
        <f t="shared" si="13"/>
        <v>0</v>
      </c>
      <c r="M43" s="63">
        <f t="shared" si="13"/>
        <v>0</v>
      </c>
      <c r="N43" s="63">
        <f t="shared" si="13"/>
        <v>0</v>
      </c>
      <c r="O43" s="63">
        <f t="shared" si="13"/>
        <v>0</v>
      </c>
      <c r="P43" s="63">
        <f t="shared" si="13"/>
        <v>0</v>
      </c>
      <c r="Q43" s="63">
        <f t="shared" si="13"/>
        <v>0</v>
      </c>
      <c r="R43" s="63">
        <f t="shared" si="13"/>
        <v>0</v>
      </c>
      <c r="S43" s="63">
        <f>SUMIF($B38:$B42,"L1",S38:S42)</f>
        <v>0</v>
      </c>
      <c r="T43" s="63">
        <f t="shared" si="13"/>
        <v>0</v>
      </c>
      <c r="U43" s="8"/>
      <c r="V43" s="63">
        <f>SUMIF($B38:$B42,"L1",V38:V42)</f>
        <v>0</v>
      </c>
      <c r="W43" s="63">
        <f t="shared" ref="W43:AH43" si="14">SUMIF($B38:$B42,"L1",W38:W42)</f>
        <v>15000</v>
      </c>
      <c r="X43" s="276">
        <f t="shared" si="14"/>
        <v>15000</v>
      </c>
      <c r="Y43" s="276">
        <f t="shared" si="14"/>
        <v>10000</v>
      </c>
      <c r="Z43" s="276">
        <f t="shared" si="14"/>
        <v>0</v>
      </c>
      <c r="AA43" s="276">
        <f t="shared" si="14"/>
        <v>15000</v>
      </c>
      <c r="AB43" s="276">
        <f t="shared" si="14"/>
        <v>6000</v>
      </c>
      <c r="AC43" s="276">
        <f t="shared" si="14"/>
        <v>0</v>
      </c>
      <c r="AD43" s="276">
        <f t="shared" si="14"/>
        <v>0</v>
      </c>
      <c r="AE43" s="276">
        <f t="shared" si="14"/>
        <v>0</v>
      </c>
      <c r="AF43" s="276">
        <f t="shared" si="14"/>
        <v>0</v>
      </c>
      <c r="AG43" s="276">
        <f t="shared" si="14"/>
        <v>0</v>
      </c>
      <c r="AH43" s="276">
        <f t="shared" si="14"/>
        <v>61000</v>
      </c>
      <c r="AI43" s="8"/>
      <c r="AJ43" s="63">
        <f>SUMIF($B38:$B42,"L1",AJ38:AJ42)</f>
        <v>0</v>
      </c>
      <c r="AK43" s="63">
        <f t="shared" ref="AK43:AV43" si="15">SUMIF($B38:$B42,"L1",AK38:AK42)</f>
        <v>0</v>
      </c>
      <c r="AL43" s="276">
        <f t="shared" si="15"/>
        <v>0</v>
      </c>
      <c r="AM43" s="276">
        <f t="shared" si="15"/>
        <v>0</v>
      </c>
      <c r="AN43" s="276">
        <f t="shared" si="15"/>
        <v>0</v>
      </c>
      <c r="AO43" s="276">
        <f t="shared" si="15"/>
        <v>0</v>
      </c>
      <c r="AP43" s="276">
        <f t="shared" si="15"/>
        <v>0</v>
      </c>
      <c r="AQ43" s="276">
        <f t="shared" si="15"/>
        <v>0</v>
      </c>
      <c r="AR43" s="276">
        <f t="shared" si="15"/>
        <v>0</v>
      </c>
      <c r="AS43" s="276">
        <f t="shared" si="15"/>
        <v>0</v>
      </c>
      <c r="AT43" s="276">
        <f t="shared" si="15"/>
        <v>0</v>
      </c>
      <c r="AU43" s="276">
        <f t="shared" si="15"/>
        <v>0</v>
      </c>
      <c r="AV43" s="276">
        <f t="shared" si="15"/>
        <v>0</v>
      </c>
    </row>
    <row r="44" spans="1:48" ht="15" customHeight="1" x14ac:dyDescent="0.2">
      <c r="A44" s="8" t="s">
        <v>316</v>
      </c>
      <c r="B44" s="48"/>
      <c r="C44" s="48"/>
      <c r="D44" s="2"/>
      <c r="E44" s="2"/>
      <c r="F44" s="2"/>
      <c r="G44" s="2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42">
        <f>SUM(T38:T42)</f>
        <v>0</v>
      </c>
      <c r="U44" s="8"/>
      <c r="V44" s="99"/>
      <c r="W44" s="99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294">
        <f>SUM(AH38:AH42)</f>
        <v>61000</v>
      </c>
      <c r="AI44" s="8"/>
      <c r="AJ44" s="99"/>
      <c r="AK44" s="99"/>
      <c r="AL44" s="311"/>
      <c r="AM44" s="311"/>
      <c r="AN44" s="311"/>
      <c r="AO44" s="311"/>
      <c r="AP44" s="311"/>
      <c r="AQ44" s="311"/>
      <c r="AR44" s="311"/>
      <c r="AS44" s="311"/>
      <c r="AT44" s="311"/>
      <c r="AU44" s="311"/>
      <c r="AV44" s="294">
        <f>SUM(AV38:AV42)</f>
        <v>0</v>
      </c>
    </row>
    <row r="45" spans="1:48" ht="15" customHeight="1" x14ac:dyDescent="0.2">
      <c r="A45" s="5"/>
      <c r="B45" s="48"/>
      <c r="C45" s="48"/>
      <c r="D45" s="2"/>
      <c r="E45" s="2"/>
      <c r="F45" s="2"/>
      <c r="G45" s="2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50"/>
      <c r="U45" s="8"/>
      <c r="V45" s="99"/>
      <c r="W45" s="99"/>
      <c r="X45" s="311"/>
      <c r="Y45" s="311"/>
      <c r="Z45" s="311"/>
      <c r="AA45" s="311"/>
      <c r="AB45" s="311"/>
      <c r="AC45" s="311"/>
      <c r="AD45" s="311"/>
      <c r="AE45" s="311"/>
      <c r="AF45" s="311"/>
      <c r="AG45" s="311"/>
      <c r="AH45" s="307"/>
      <c r="AI45" s="8"/>
      <c r="AJ45" s="99"/>
      <c r="AK45" s="99"/>
      <c r="AL45" s="311"/>
      <c r="AM45" s="311"/>
      <c r="AN45" s="311"/>
      <c r="AO45" s="311"/>
      <c r="AP45" s="311"/>
      <c r="AQ45" s="311"/>
      <c r="AR45" s="311"/>
      <c r="AS45" s="311"/>
      <c r="AT45" s="311"/>
      <c r="AU45" s="311"/>
      <c r="AV45" s="307"/>
    </row>
    <row r="46" spans="1:48" ht="15" customHeight="1" thickBot="1" x14ac:dyDescent="0.25">
      <c r="A46" s="43" t="s">
        <v>485</v>
      </c>
      <c r="B46" s="44"/>
      <c r="C46" s="44"/>
      <c r="D46" s="187"/>
      <c r="E46" s="187"/>
      <c r="F46" s="187"/>
      <c r="G46" s="187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8"/>
      <c r="V46" s="187"/>
      <c r="W46" s="187"/>
      <c r="X46" s="309"/>
      <c r="Y46" s="309"/>
      <c r="Z46" s="309"/>
      <c r="AA46" s="309"/>
      <c r="AB46" s="309"/>
      <c r="AC46" s="309"/>
      <c r="AD46" s="309"/>
      <c r="AE46" s="309"/>
      <c r="AF46" s="309"/>
      <c r="AG46" s="309"/>
      <c r="AH46" s="309"/>
      <c r="AI46" s="8"/>
      <c r="AJ46" s="187"/>
      <c r="AK46" s="187"/>
      <c r="AL46" s="309"/>
      <c r="AM46" s="309"/>
      <c r="AN46" s="309"/>
      <c r="AO46" s="309"/>
      <c r="AP46" s="309"/>
      <c r="AQ46" s="309"/>
      <c r="AR46" s="309"/>
      <c r="AS46" s="309"/>
      <c r="AT46" s="309"/>
      <c r="AU46" s="309"/>
      <c r="AV46" s="309"/>
    </row>
    <row r="47" spans="1:48" ht="15" customHeight="1" x14ac:dyDescent="0.2">
      <c r="A47" s="8" t="s">
        <v>486</v>
      </c>
      <c r="B47" s="41" t="s">
        <v>308</v>
      </c>
      <c r="C47" s="39">
        <f t="shared" ref="C47:C51" si="16">IF(B47="L1", 1, IF(B47="L2", 0.75, IF(B47= "L3", 0.5,IF(B47 = "L4", 0.25, 0))))</f>
        <v>1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>
        <v>23000</v>
      </c>
      <c r="R47" s="42">
        <v>23000</v>
      </c>
      <c r="S47" s="42">
        <v>23000</v>
      </c>
      <c r="T47" s="42">
        <f>SUM(H47:S47)</f>
        <v>69000</v>
      </c>
      <c r="U47" s="8"/>
      <c r="V47" s="42"/>
      <c r="W47" s="42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>
        <f>SUM(V47:AG47)</f>
        <v>0</v>
      </c>
      <c r="AI47" s="8"/>
      <c r="AJ47" s="42"/>
      <c r="AK47" s="42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>
        <f>SUM(AJ47:AU47)</f>
        <v>0</v>
      </c>
    </row>
    <row r="48" spans="1:48" ht="15" customHeight="1" x14ac:dyDescent="0.2">
      <c r="A48" s="8" t="s">
        <v>486</v>
      </c>
      <c r="B48" s="41" t="s">
        <v>308</v>
      </c>
      <c r="C48" s="39">
        <f t="shared" si="16"/>
        <v>1</v>
      </c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>
        <f>SUM(H48:S48)</f>
        <v>0</v>
      </c>
      <c r="U48" s="8"/>
      <c r="V48" s="42">
        <v>23000</v>
      </c>
      <c r="W48" s="42">
        <v>23000</v>
      </c>
      <c r="X48" s="294">
        <v>23000</v>
      </c>
      <c r="Y48" s="294">
        <v>0</v>
      </c>
      <c r="Z48" s="294"/>
      <c r="AA48" s="294"/>
      <c r="AB48" s="294"/>
      <c r="AC48" s="294"/>
      <c r="AD48" s="294"/>
      <c r="AE48" s="294"/>
      <c r="AF48" s="294"/>
      <c r="AG48" s="294"/>
      <c r="AH48" s="294">
        <f>SUM(V48:AG48)</f>
        <v>69000</v>
      </c>
      <c r="AI48" s="8"/>
      <c r="AJ48" s="42"/>
      <c r="AK48" s="42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>
        <f>SUM(AJ48:AU48)</f>
        <v>0</v>
      </c>
    </row>
    <row r="49" spans="1:48" ht="15" customHeight="1" x14ac:dyDescent="0.2">
      <c r="A49" s="8" t="s">
        <v>487</v>
      </c>
      <c r="B49" s="41" t="s">
        <v>312</v>
      </c>
      <c r="C49" s="39">
        <f t="shared" si="16"/>
        <v>0.25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>
        <f>SUM(H49:S49)</f>
        <v>0</v>
      </c>
      <c r="U49" s="8"/>
      <c r="V49" s="42"/>
      <c r="W49" s="42"/>
      <c r="X49" s="294"/>
      <c r="Y49" s="294"/>
      <c r="Z49" s="294"/>
      <c r="AA49" s="294"/>
      <c r="AB49" s="294"/>
      <c r="AC49" s="294"/>
      <c r="AD49" s="294"/>
      <c r="AE49" s="294">
        <v>10000</v>
      </c>
      <c r="AF49" s="294">
        <v>10000</v>
      </c>
      <c r="AG49" s="294">
        <v>10000</v>
      </c>
      <c r="AH49" s="294">
        <f>SUM(V49:AG49)</f>
        <v>30000</v>
      </c>
      <c r="AI49" s="8"/>
      <c r="AJ49" s="42"/>
      <c r="AK49" s="42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>
        <f>SUM(AJ49:AU49)</f>
        <v>0</v>
      </c>
    </row>
    <row r="50" spans="1:48" ht="15" customHeight="1" x14ac:dyDescent="0.2">
      <c r="A50" s="8" t="s">
        <v>488</v>
      </c>
      <c r="B50" s="41" t="s">
        <v>312</v>
      </c>
      <c r="C50" s="39">
        <f t="shared" si="16"/>
        <v>0.25</v>
      </c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>
        <f>SUM(H50:S50)</f>
        <v>0</v>
      </c>
      <c r="U50" s="8"/>
      <c r="V50" s="42"/>
      <c r="W50" s="42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>
        <f>SUM(V50:AG50)</f>
        <v>0</v>
      </c>
      <c r="AI50" s="8"/>
      <c r="AJ50" s="42"/>
      <c r="AK50" s="42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>
        <f>SUM(AJ50:AU50)</f>
        <v>0</v>
      </c>
    </row>
    <row r="51" spans="1:48" ht="15" customHeight="1" x14ac:dyDescent="0.2">
      <c r="A51" s="8"/>
      <c r="B51" s="41" t="s">
        <v>312</v>
      </c>
      <c r="C51" s="39">
        <f t="shared" si="16"/>
        <v>0.25</v>
      </c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>
        <f>SUM(H51:S51)</f>
        <v>0</v>
      </c>
      <c r="U51" s="8"/>
      <c r="V51" s="42"/>
      <c r="W51" s="42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>
        <f>SUM(V51:AG51)</f>
        <v>0</v>
      </c>
      <c r="AI51" s="8"/>
      <c r="AJ51" s="42"/>
      <c r="AK51" s="42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>
        <f>SUM(AJ51:AU51)</f>
        <v>0</v>
      </c>
    </row>
    <row r="52" spans="1:48" ht="15" customHeight="1" x14ac:dyDescent="0.2">
      <c r="A52" s="64" t="s">
        <v>489</v>
      </c>
      <c r="B52" s="62"/>
      <c r="C52" s="62"/>
      <c r="D52" s="63">
        <f>SUMIF($B47:$B49,"L1",D47:D49)</f>
        <v>0</v>
      </c>
      <c r="E52" s="63">
        <f>SUMIF($B47:$B49,"L1",E47:E49)</f>
        <v>0</v>
      </c>
      <c r="F52" s="63">
        <f>SUMIF($B47:$B49,"L1",F47:F49)</f>
        <v>0</v>
      </c>
      <c r="G52" s="63"/>
      <c r="H52" s="63">
        <f t="shared" ref="H52:AH52" si="17">SUMIF($B47:$B49,"L1",H47:H49)</f>
        <v>0</v>
      </c>
      <c r="I52" s="63">
        <f t="shared" si="17"/>
        <v>0</v>
      </c>
      <c r="J52" s="63">
        <f t="shared" si="17"/>
        <v>0</v>
      </c>
      <c r="K52" s="63">
        <f t="shared" si="17"/>
        <v>0</v>
      </c>
      <c r="L52" s="63">
        <f t="shared" si="17"/>
        <v>0</v>
      </c>
      <c r="M52" s="63">
        <f t="shared" si="17"/>
        <v>0</v>
      </c>
      <c r="N52" s="63">
        <f t="shared" si="17"/>
        <v>0</v>
      </c>
      <c r="O52" s="63">
        <f t="shared" si="17"/>
        <v>0</v>
      </c>
      <c r="P52" s="63">
        <f t="shared" si="17"/>
        <v>0</v>
      </c>
      <c r="Q52" s="63">
        <f t="shared" si="17"/>
        <v>23000</v>
      </c>
      <c r="R52" s="63">
        <f t="shared" si="17"/>
        <v>23000</v>
      </c>
      <c r="S52" s="63">
        <f t="shared" si="17"/>
        <v>23000</v>
      </c>
      <c r="T52" s="63">
        <f t="shared" si="17"/>
        <v>69000</v>
      </c>
      <c r="U52" s="8"/>
      <c r="V52" s="63">
        <f t="shared" si="17"/>
        <v>23000</v>
      </c>
      <c r="W52" s="63">
        <f t="shared" si="17"/>
        <v>23000</v>
      </c>
      <c r="X52" s="276">
        <f t="shared" si="17"/>
        <v>23000</v>
      </c>
      <c r="Y52" s="276">
        <f t="shared" si="17"/>
        <v>0</v>
      </c>
      <c r="Z52" s="276">
        <f t="shared" si="17"/>
        <v>0</v>
      </c>
      <c r="AA52" s="276">
        <f t="shared" si="17"/>
        <v>0</v>
      </c>
      <c r="AB52" s="276">
        <f t="shared" si="17"/>
        <v>0</v>
      </c>
      <c r="AC52" s="276">
        <f t="shared" si="17"/>
        <v>0</v>
      </c>
      <c r="AD52" s="276">
        <f t="shared" si="17"/>
        <v>0</v>
      </c>
      <c r="AE52" s="276">
        <f t="shared" si="17"/>
        <v>0</v>
      </c>
      <c r="AF52" s="276">
        <f t="shared" si="17"/>
        <v>0</v>
      </c>
      <c r="AG52" s="276">
        <f t="shared" si="17"/>
        <v>0</v>
      </c>
      <c r="AH52" s="276">
        <f t="shared" si="17"/>
        <v>69000</v>
      </c>
      <c r="AI52" s="8"/>
      <c r="AJ52" s="63">
        <f t="shared" ref="AJ52:AV52" si="18">SUMIF($B47:$B49,"L1",AJ47:AJ49)</f>
        <v>0</v>
      </c>
      <c r="AK52" s="63">
        <f t="shared" si="18"/>
        <v>0</v>
      </c>
      <c r="AL52" s="276">
        <f t="shared" si="18"/>
        <v>0</v>
      </c>
      <c r="AM52" s="276">
        <f t="shared" si="18"/>
        <v>0</v>
      </c>
      <c r="AN52" s="276">
        <f t="shared" si="18"/>
        <v>0</v>
      </c>
      <c r="AO52" s="276">
        <f t="shared" si="18"/>
        <v>0</v>
      </c>
      <c r="AP52" s="276">
        <f t="shared" si="18"/>
        <v>0</v>
      </c>
      <c r="AQ52" s="276">
        <f t="shared" si="18"/>
        <v>0</v>
      </c>
      <c r="AR52" s="276">
        <f t="shared" si="18"/>
        <v>0</v>
      </c>
      <c r="AS52" s="276">
        <f t="shared" si="18"/>
        <v>0</v>
      </c>
      <c r="AT52" s="276">
        <f t="shared" si="18"/>
        <v>0</v>
      </c>
      <c r="AU52" s="276">
        <f t="shared" si="18"/>
        <v>0</v>
      </c>
      <c r="AV52" s="276">
        <f t="shared" si="18"/>
        <v>0</v>
      </c>
    </row>
    <row r="53" spans="1:48" customFormat="1" ht="15" customHeight="1" x14ac:dyDescent="0.2">
      <c r="A53" s="8" t="s">
        <v>490</v>
      </c>
      <c r="T53" s="92">
        <f>SUM(T47:T49)</f>
        <v>69000</v>
      </c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8">
        <f>SUM(AH47:AH51)</f>
        <v>99000</v>
      </c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8">
        <f>SUM(AV47:AV51)</f>
        <v>0</v>
      </c>
    </row>
    <row r="54" spans="1:48" customFormat="1" ht="15" customHeight="1" x14ac:dyDescent="0.2"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</row>
    <row r="55" spans="1:48" ht="15" customHeight="1" thickBot="1" x14ac:dyDescent="0.25">
      <c r="A55" s="43" t="s">
        <v>336</v>
      </c>
      <c r="B55" s="44"/>
      <c r="C55" s="44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186">
        <f t="shared" ref="T55:T61" si="19">SUM(H55:S55)</f>
        <v>0</v>
      </c>
      <c r="U55" s="8"/>
      <c r="V55" s="45"/>
      <c r="W55" s="45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312"/>
      <c r="AI55" s="8"/>
      <c r="AJ55" s="45"/>
      <c r="AK55" s="45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312"/>
    </row>
    <row r="56" spans="1:48" ht="15" customHeight="1" x14ac:dyDescent="0.2">
      <c r="A56" s="8" t="s">
        <v>491</v>
      </c>
      <c r="B56" s="41" t="s">
        <v>312</v>
      </c>
      <c r="C56" s="39">
        <f t="shared" ref="C56:C61" si="20">IF(B56="L1", 1, IF(B56="L2", 0.75, IF(B56= "L3", 0.5,IF(B56 = "L4", 0.25, 0))))</f>
        <v>0.25</v>
      </c>
      <c r="D56" s="8"/>
      <c r="E56" s="8"/>
      <c r="F56" s="8"/>
      <c r="G56" s="8"/>
      <c r="H56" s="42"/>
      <c r="I56" s="42"/>
      <c r="J56" s="42"/>
      <c r="K56" s="35"/>
      <c r="L56" s="35"/>
      <c r="M56" s="35"/>
      <c r="N56" s="35"/>
      <c r="O56" s="42"/>
      <c r="P56" s="42"/>
      <c r="Q56" s="42"/>
      <c r="R56" s="42"/>
      <c r="S56" s="42"/>
      <c r="T56" s="42">
        <f t="shared" si="19"/>
        <v>0</v>
      </c>
      <c r="U56" s="8"/>
      <c r="V56" s="42"/>
      <c r="W56" s="42"/>
      <c r="X56" s="294"/>
      <c r="Y56" s="274"/>
      <c r="Z56" s="274"/>
      <c r="AA56" s="274"/>
      <c r="AB56" s="274"/>
      <c r="AC56" s="294"/>
      <c r="AD56" s="294"/>
      <c r="AE56" s="294"/>
      <c r="AF56" s="294"/>
      <c r="AG56" s="294"/>
      <c r="AH56" s="294">
        <f>SUM(V56:AG56)</f>
        <v>0</v>
      </c>
      <c r="AI56" s="8"/>
      <c r="AJ56" s="42"/>
      <c r="AK56" s="42"/>
      <c r="AL56" s="294"/>
      <c r="AM56" s="274"/>
      <c r="AN56" s="274"/>
      <c r="AO56" s="274"/>
      <c r="AP56" s="274"/>
      <c r="AQ56" s="294"/>
      <c r="AR56" s="294"/>
      <c r="AS56" s="294"/>
      <c r="AT56" s="294"/>
      <c r="AU56" s="294"/>
      <c r="AV56" s="294">
        <f>SUM(AJ56:AU56)</f>
        <v>0</v>
      </c>
    </row>
    <row r="57" spans="1:48" ht="15" customHeight="1" x14ac:dyDescent="0.2">
      <c r="A57" s="8" t="s">
        <v>86</v>
      </c>
      <c r="B57" s="41" t="s">
        <v>312</v>
      </c>
      <c r="C57" s="39">
        <f t="shared" si="20"/>
        <v>0.25</v>
      </c>
      <c r="D57" s="8"/>
      <c r="E57" s="8"/>
      <c r="F57" s="8"/>
      <c r="G57" s="8"/>
      <c r="H57" s="42"/>
      <c r="I57" s="42"/>
      <c r="J57" s="42"/>
      <c r="K57" s="35"/>
      <c r="L57" s="35"/>
      <c r="M57" s="35"/>
      <c r="N57" s="35"/>
      <c r="O57" s="42"/>
      <c r="P57" s="42"/>
      <c r="Q57" s="42"/>
      <c r="R57" s="42"/>
      <c r="S57" s="42"/>
      <c r="T57" s="42">
        <f t="shared" si="19"/>
        <v>0</v>
      </c>
      <c r="U57" s="8"/>
      <c r="V57" s="42"/>
      <c r="W57" s="42"/>
      <c r="X57" s="294"/>
      <c r="Y57" s="274"/>
      <c r="Z57" s="274"/>
      <c r="AA57" s="274"/>
      <c r="AB57" s="274"/>
      <c r="AC57" s="294"/>
      <c r="AD57" s="294"/>
      <c r="AE57" s="294"/>
      <c r="AF57" s="294"/>
      <c r="AG57" s="294"/>
      <c r="AH57" s="294">
        <f>SUM(V57:AG57)</f>
        <v>0</v>
      </c>
      <c r="AI57" s="8"/>
      <c r="AJ57" s="42"/>
      <c r="AK57" s="42"/>
      <c r="AL57" s="294"/>
      <c r="AM57" s="274"/>
      <c r="AN57" s="274"/>
      <c r="AO57" s="274"/>
      <c r="AP57" s="274"/>
      <c r="AQ57" s="294"/>
      <c r="AR57" s="294"/>
      <c r="AS57" s="294"/>
      <c r="AT57" s="294"/>
      <c r="AU57" s="294"/>
      <c r="AV57" s="294">
        <f>SUM(AJ57:AU57)</f>
        <v>0</v>
      </c>
    </row>
    <row r="58" spans="1:48" ht="15" customHeight="1" x14ac:dyDescent="0.2">
      <c r="A58" s="8" t="s">
        <v>92</v>
      </c>
      <c r="B58" s="41" t="s">
        <v>312</v>
      </c>
      <c r="C58" s="39">
        <f t="shared" si="20"/>
        <v>0.25</v>
      </c>
      <c r="D58" s="8"/>
      <c r="E58" s="8"/>
      <c r="F58" s="8"/>
      <c r="G58" s="8"/>
      <c r="H58" s="42"/>
      <c r="I58" s="42"/>
      <c r="J58" s="42"/>
      <c r="K58" s="35"/>
      <c r="L58" s="35"/>
      <c r="M58" s="35"/>
      <c r="N58" s="35"/>
      <c r="O58" s="42"/>
      <c r="P58" s="42"/>
      <c r="Q58" s="42"/>
      <c r="R58" s="42"/>
      <c r="S58" s="42"/>
      <c r="T58" s="42">
        <f t="shared" si="19"/>
        <v>0</v>
      </c>
      <c r="U58" s="8"/>
      <c r="V58" s="42"/>
      <c r="W58" s="42"/>
      <c r="X58" s="294"/>
      <c r="Y58" s="274"/>
      <c r="Z58" s="274"/>
      <c r="AA58" s="274"/>
      <c r="AB58" s="274"/>
      <c r="AC58" s="294"/>
      <c r="AD58" s="294"/>
      <c r="AE58" s="294"/>
      <c r="AF58" s="294"/>
      <c r="AG58" s="294"/>
      <c r="AH58" s="294">
        <f>SUM(V58:AG58)</f>
        <v>0</v>
      </c>
      <c r="AI58" s="8"/>
      <c r="AJ58" s="42"/>
      <c r="AK58" s="42"/>
      <c r="AL58" s="294"/>
      <c r="AM58" s="274"/>
      <c r="AN58" s="274"/>
      <c r="AO58" s="274"/>
      <c r="AP58" s="274"/>
      <c r="AQ58" s="294"/>
      <c r="AR58" s="294"/>
      <c r="AS58" s="294"/>
      <c r="AT58" s="294"/>
      <c r="AU58" s="294"/>
      <c r="AV58" s="294">
        <f>SUM(AJ58:AU58)</f>
        <v>0</v>
      </c>
    </row>
    <row r="59" spans="1:48" ht="15" customHeight="1" x14ac:dyDescent="0.2">
      <c r="A59" s="8" t="s">
        <v>492</v>
      </c>
      <c r="B59" s="41" t="s">
        <v>312</v>
      </c>
      <c r="C59" s="39">
        <f t="shared" si="20"/>
        <v>0.25</v>
      </c>
      <c r="D59" s="8"/>
      <c r="E59" s="8"/>
      <c r="F59" s="8"/>
      <c r="G59" s="8"/>
      <c r="H59" s="42"/>
      <c r="I59" s="42"/>
      <c r="J59" s="42"/>
      <c r="K59" s="35"/>
      <c r="L59" s="35"/>
      <c r="M59" s="35"/>
      <c r="N59" s="35"/>
      <c r="O59" s="42"/>
      <c r="P59" s="42"/>
      <c r="Q59" s="42"/>
      <c r="R59" s="42"/>
      <c r="S59" s="42"/>
      <c r="T59" s="42">
        <f t="shared" si="19"/>
        <v>0</v>
      </c>
      <c r="U59" s="8"/>
      <c r="V59" s="42"/>
      <c r="W59" s="42"/>
      <c r="X59" s="294"/>
      <c r="Y59" s="274"/>
      <c r="Z59" s="274"/>
      <c r="AA59" s="274"/>
      <c r="AB59" s="274"/>
      <c r="AC59" s="294"/>
      <c r="AD59" s="294"/>
      <c r="AE59" s="294"/>
      <c r="AF59" s="294"/>
      <c r="AG59" s="294"/>
      <c r="AH59" s="294">
        <f>SUM(V59:AG59)</f>
        <v>0</v>
      </c>
      <c r="AI59" s="8"/>
      <c r="AJ59" s="42"/>
      <c r="AK59" s="42"/>
      <c r="AL59" s="294"/>
      <c r="AM59" s="274"/>
      <c r="AN59" s="274"/>
      <c r="AO59" s="274"/>
      <c r="AP59" s="274"/>
      <c r="AQ59" s="294"/>
      <c r="AR59" s="294"/>
      <c r="AS59" s="294"/>
      <c r="AT59" s="294"/>
      <c r="AU59" s="294"/>
      <c r="AV59" s="294">
        <f>SUM(AJ59:AU59)</f>
        <v>0</v>
      </c>
    </row>
    <row r="60" spans="1:48" ht="15" customHeight="1" x14ac:dyDescent="0.2">
      <c r="A60" s="8" t="s">
        <v>493</v>
      </c>
      <c r="B60" s="41" t="s">
        <v>308</v>
      </c>
      <c r="C60" s="39">
        <f t="shared" si="20"/>
        <v>1</v>
      </c>
      <c r="D60" s="8"/>
      <c r="E60" s="8"/>
      <c r="F60" s="8"/>
      <c r="G60" s="8"/>
      <c r="H60" s="42"/>
      <c r="I60" s="42"/>
      <c r="J60" s="42"/>
      <c r="K60" s="35"/>
      <c r="L60" s="35"/>
      <c r="M60" s="35"/>
      <c r="N60" s="35"/>
      <c r="O60" s="42"/>
      <c r="P60" s="42"/>
      <c r="Q60" s="42"/>
      <c r="R60" s="42"/>
      <c r="S60" s="42"/>
      <c r="T60" s="42"/>
      <c r="U60" s="8"/>
      <c r="V60" s="42"/>
      <c r="W60" s="42"/>
      <c r="X60" s="294"/>
      <c r="Y60" s="274"/>
      <c r="Z60" s="274"/>
      <c r="AA60" s="275">
        <v>10000</v>
      </c>
      <c r="AB60" s="275">
        <v>10000</v>
      </c>
      <c r="AC60" s="275">
        <v>10000</v>
      </c>
      <c r="AD60" s="294"/>
      <c r="AE60" s="294"/>
      <c r="AF60" s="294"/>
      <c r="AG60" s="294"/>
      <c r="AH60" s="294"/>
      <c r="AI60" s="8"/>
      <c r="AJ60" s="42"/>
      <c r="AK60" s="42"/>
      <c r="AL60" s="294"/>
      <c r="AM60" s="274"/>
      <c r="AN60" s="274"/>
      <c r="AO60" s="275"/>
      <c r="AP60" s="275"/>
      <c r="AQ60" s="275"/>
      <c r="AR60" s="294"/>
      <c r="AS60" s="294"/>
      <c r="AT60" s="294"/>
      <c r="AU60" s="294"/>
      <c r="AV60" s="294"/>
    </row>
    <row r="61" spans="1:48" ht="15" customHeight="1" x14ac:dyDescent="0.2">
      <c r="A61" s="8" t="s">
        <v>494</v>
      </c>
      <c r="B61" s="41" t="s">
        <v>312</v>
      </c>
      <c r="C61" s="39">
        <f t="shared" si="20"/>
        <v>0.25</v>
      </c>
      <c r="D61" s="8"/>
      <c r="E61" s="8"/>
      <c r="F61" s="8"/>
      <c r="G61" s="8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>
        <v>0</v>
      </c>
      <c r="S61" s="42"/>
      <c r="T61" s="42">
        <f t="shared" si="19"/>
        <v>0</v>
      </c>
      <c r="U61" s="8"/>
      <c r="V61" s="42"/>
      <c r="W61" s="42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>
        <f>SUM(V61:AG61)</f>
        <v>0</v>
      </c>
      <c r="AI61" s="8"/>
      <c r="AJ61" s="42"/>
      <c r="AK61" s="42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>
        <f>SUM(AJ61:AU61)</f>
        <v>0</v>
      </c>
    </row>
    <row r="62" spans="1:48" ht="15" customHeight="1" x14ac:dyDescent="0.2">
      <c r="A62" s="64" t="s">
        <v>322</v>
      </c>
      <c r="B62" s="62"/>
      <c r="C62" s="62"/>
      <c r="D62" s="63">
        <f>SUMIF($B56:$B61,"L1",D56:D61)</f>
        <v>0</v>
      </c>
      <c r="E62" s="63">
        <f>SUMIF($B56:$B61,"L1",E56:E61)</f>
        <v>0</v>
      </c>
      <c r="F62" s="63">
        <f>SUMIF($B56:$B61,"L1",F56:F61)</f>
        <v>0</v>
      </c>
      <c r="G62" s="65"/>
      <c r="H62" s="63">
        <f>SUMIF($B56:$B61,"L1",H56:H61)</f>
        <v>0</v>
      </c>
      <c r="I62" s="63">
        <f t="shared" ref="I62:S62" si="21">SUMIF($B56:$B61,"L1",I56:I61)</f>
        <v>0</v>
      </c>
      <c r="J62" s="63">
        <f t="shared" si="21"/>
        <v>0</v>
      </c>
      <c r="K62" s="63">
        <f t="shared" si="21"/>
        <v>0</v>
      </c>
      <c r="L62" s="63">
        <f t="shared" si="21"/>
        <v>0</v>
      </c>
      <c r="M62" s="63">
        <f t="shared" si="21"/>
        <v>0</v>
      </c>
      <c r="N62" s="63">
        <f t="shared" si="21"/>
        <v>0</v>
      </c>
      <c r="O62" s="63">
        <f t="shared" si="21"/>
        <v>0</v>
      </c>
      <c r="P62" s="63">
        <f t="shared" si="21"/>
        <v>0</v>
      </c>
      <c r="Q62" s="63">
        <f t="shared" si="21"/>
        <v>0</v>
      </c>
      <c r="R62" s="63">
        <f t="shared" si="21"/>
        <v>0</v>
      </c>
      <c r="S62" s="63">
        <f t="shared" si="21"/>
        <v>0</v>
      </c>
      <c r="T62" s="63">
        <f>SUMIF($B56:$B61,"L1",T56:T61)</f>
        <v>0</v>
      </c>
      <c r="U62" s="8"/>
      <c r="V62" s="63">
        <f t="shared" ref="V62" si="22">SUMIF($B56:$B61,"L1",V56:V61)</f>
        <v>0</v>
      </c>
      <c r="W62" s="63">
        <f t="shared" ref="W62" si="23">SUMIF($B56:$B61,"L1",W56:W61)</f>
        <v>0</v>
      </c>
      <c r="X62" s="276">
        <f t="shared" ref="X62" si="24">SUMIF($B56:$B61,"L1",X56:X61)</f>
        <v>0</v>
      </c>
      <c r="Y62" s="276">
        <f t="shared" ref="Y62" si="25">SUMIF($B56:$B61,"L1",Y56:Y61)</f>
        <v>0</v>
      </c>
      <c r="Z62" s="276">
        <f t="shared" ref="Z62" si="26">SUMIF($B56:$B61,"L1",Z56:Z61)</f>
        <v>0</v>
      </c>
      <c r="AA62" s="276">
        <f t="shared" ref="AA62" si="27">SUMIF($B56:$B61,"L1",AA56:AA61)</f>
        <v>10000</v>
      </c>
      <c r="AB62" s="276">
        <f t="shared" ref="AB62" si="28">SUMIF($B56:$B61,"L1",AB56:AB61)</f>
        <v>10000</v>
      </c>
      <c r="AC62" s="276">
        <f t="shared" ref="AC62" si="29">SUMIF($B56:$B61,"L1",AC56:AC61)</f>
        <v>10000</v>
      </c>
      <c r="AD62" s="276">
        <f t="shared" ref="AD62" si="30">SUMIF($B56:$B61,"L1",AD56:AD61)</f>
        <v>0</v>
      </c>
      <c r="AE62" s="276">
        <f t="shared" ref="AE62" si="31">SUMIF($B56:$B61,"L1",AE56:AE61)</f>
        <v>0</v>
      </c>
      <c r="AF62" s="276">
        <f t="shared" ref="AF62" si="32">SUMIF($B56:$B61,"L1",AF56:AF61)</f>
        <v>0</v>
      </c>
      <c r="AG62" s="276">
        <f t="shared" ref="AG62" si="33">SUMIF($B56:$B61,"L1",AG56:AG61)</f>
        <v>0</v>
      </c>
      <c r="AH62" s="276">
        <f t="shared" ref="AH62" si="34">SUMIF($B56:$B61,"L1",AH56:AH61)</f>
        <v>0</v>
      </c>
      <c r="AI62" s="8"/>
      <c r="AJ62" s="63">
        <f t="shared" ref="AJ62:AV62" si="35">SUMIF($B56:$B61,"L1",AJ56:AJ61)</f>
        <v>0</v>
      </c>
      <c r="AK62" s="63">
        <f t="shared" si="35"/>
        <v>0</v>
      </c>
      <c r="AL62" s="276">
        <f t="shared" si="35"/>
        <v>0</v>
      </c>
      <c r="AM62" s="276">
        <f t="shared" si="35"/>
        <v>0</v>
      </c>
      <c r="AN62" s="276">
        <f t="shared" si="35"/>
        <v>0</v>
      </c>
      <c r="AO62" s="276">
        <f t="shared" si="35"/>
        <v>0</v>
      </c>
      <c r="AP62" s="276">
        <f t="shared" si="35"/>
        <v>0</v>
      </c>
      <c r="AQ62" s="276">
        <f t="shared" si="35"/>
        <v>0</v>
      </c>
      <c r="AR62" s="276">
        <f t="shared" si="35"/>
        <v>0</v>
      </c>
      <c r="AS62" s="276">
        <f t="shared" si="35"/>
        <v>0</v>
      </c>
      <c r="AT62" s="276">
        <f t="shared" si="35"/>
        <v>0</v>
      </c>
      <c r="AU62" s="276">
        <f t="shared" si="35"/>
        <v>0</v>
      </c>
      <c r="AV62" s="276">
        <f t="shared" si="35"/>
        <v>0</v>
      </c>
    </row>
    <row r="63" spans="1:48" ht="15" customHeight="1" x14ac:dyDescent="0.2">
      <c r="A63" s="8" t="s">
        <v>384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 s="92">
        <f>SUM(T56:T61)</f>
        <v>0</v>
      </c>
      <c r="U63" s="8"/>
      <c r="V63"/>
      <c r="W63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8">
        <f>SUM(AH56:AH61)</f>
        <v>0</v>
      </c>
      <c r="AI63" s="8"/>
      <c r="AJ63"/>
      <c r="AK63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8">
        <f>SUM(AV56:AV61)</f>
        <v>0</v>
      </c>
    </row>
    <row r="64" spans="1:48" customFormat="1" ht="15" customHeight="1" thickBot="1" x14ac:dyDescent="0.25">
      <c r="A64" s="8"/>
      <c r="L64" s="92"/>
      <c r="M64" s="92"/>
      <c r="N64" s="92"/>
      <c r="O64" s="92"/>
      <c r="P64" s="92"/>
      <c r="Q64" s="92"/>
      <c r="R64" s="92"/>
      <c r="S64" s="92"/>
      <c r="T64" s="92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8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8"/>
    </row>
    <row r="65" spans="1:48" customFormat="1" ht="15" customHeight="1" thickBot="1" x14ac:dyDescent="0.25">
      <c r="A65" s="52" t="s">
        <v>495</v>
      </c>
      <c r="B65" s="53"/>
      <c r="C65" s="53"/>
      <c r="D65" s="54">
        <f>SUMIF($A$5:$A64,"*Total*",D$5:D64)</f>
        <v>0</v>
      </c>
      <c r="E65" s="54">
        <f>SUMIF($A$5:$A64,"*Total*",E$5:E64)</f>
        <v>0</v>
      </c>
      <c r="F65" s="54">
        <f>SUMIF($A$5:$A64,"*Total*",F$5:F64)</f>
        <v>0</v>
      </c>
      <c r="G65" s="54"/>
      <c r="H65" s="54">
        <f>SUM(H66:H69)</f>
        <v>0</v>
      </c>
      <c r="I65" s="54">
        <f t="shared" ref="I65:S65" si="36">SUM(I66:I69)</f>
        <v>0</v>
      </c>
      <c r="J65" s="54">
        <f t="shared" si="36"/>
        <v>0</v>
      </c>
      <c r="K65" s="54">
        <f t="shared" si="36"/>
        <v>0</v>
      </c>
      <c r="L65" s="54">
        <f t="shared" si="36"/>
        <v>0</v>
      </c>
      <c r="M65" s="54">
        <f t="shared" si="36"/>
        <v>6875</v>
      </c>
      <c r="N65" s="54">
        <f t="shared" si="36"/>
        <v>6875</v>
      </c>
      <c r="O65" s="54">
        <f t="shared" si="36"/>
        <v>73250</v>
      </c>
      <c r="P65" s="54">
        <f t="shared" si="36"/>
        <v>50550</v>
      </c>
      <c r="Q65" s="54">
        <f t="shared" si="36"/>
        <v>49325</v>
      </c>
      <c r="R65" s="54">
        <f t="shared" si="36"/>
        <v>63625</v>
      </c>
      <c r="S65" s="54">
        <f t="shared" si="36"/>
        <v>65125</v>
      </c>
      <c r="T65" s="124">
        <f>SUMIF($A$5:$A64,"*Total*",T$5:T64)</f>
        <v>315625</v>
      </c>
      <c r="V65" s="54">
        <f>SUM(V66:V69)</f>
        <v>60500</v>
      </c>
      <c r="W65" s="54">
        <f t="shared" ref="W65:AG65" si="37">SUM(W66:W69)</f>
        <v>58500</v>
      </c>
      <c r="X65" s="281">
        <f t="shared" si="37"/>
        <v>38000</v>
      </c>
      <c r="Y65" s="281">
        <f t="shared" si="37"/>
        <v>10000</v>
      </c>
      <c r="Z65" s="281">
        <f t="shared" si="37"/>
        <v>0</v>
      </c>
      <c r="AA65" s="281">
        <f t="shared" si="37"/>
        <v>25000</v>
      </c>
      <c r="AB65" s="281">
        <f t="shared" si="37"/>
        <v>35000</v>
      </c>
      <c r="AC65" s="281">
        <f t="shared" si="37"/>
        <v>29000</v>
      </c>
      <c r="AD65" s="281">
        <f t="shared" si="37"/>
        <v>19000</v>
      </c>
      <c r="AE65" s="281">
        <f t="shared" si="37"/>
        <v>29000</v>
      </c>
      <c r="AF65" s="281">
        <f t="shared" si="37"/>
        <v>29000</v>
      </c>
      <c r="AG65" s="281">
        <f t="shared" si="37"/>
        <v>29000</v>
      </c>
      <c r="AH65" s="282">
        <f>SUMIF($A$5:$A64,"*Total*",AH$5:AH64)</f>
        <v>332000</v>
      </c>
      <c r="AJ65" s="54">
        <f>SUM(AJ66:AJ69)</f>
        <v>0</v>
      </c>
      <c r="AK65" s="54">
        <f t="shared" ref="AK65:AU65" si="38">SUM(AK66:AK69)</f>
        <v>0</v>
      </c>
      <c r="AL65" s="281">
        <f t="shared" si="38"/>
        <v>0</v>
      </c>
      <c r="AM65" s="281">
        <f t="shared" si="38"/>
        <v>0</v>
      </c>
      <c r="AN65" s="281">
        <f t="shared" si="38"/>
        <v>0</v>
      </c>
      <c r="AO65" s="281">
        <f t="shared" si="38"/>
        <v>0</v>
      </c>
      <c r="AP65" s="281">
        <f t="shared" si="38"/>
        <v>0</v>
      </c>
      <c r="AQ65" s="281">
        <f t="shared" si="38"/>
        <v>0</v>
      </c>
      <c r="AR65" s="281">
        <f t="shared" si="38"/>
        <v>0</v>
      </c>
      <c r="AS65" s="281">
        <f t="shared" si="38"/>
        <v>0</v>
      </c>
      <c r="AT65" s="281">
        <f t="shared" si="38"/>
        <v>0</v>
      </c>
      <c r="AU65" s="281">
        <f t="shared" si="38"/>
        <v>0</v>
      </c>
      <c r="AV65" s="282">
        <f>SUMIF($A$5:$A64,"*Total*",AV$5:AV64)</f>
        <v>0</v>
      </c>
    </row>
    <row r="66" spans="1:48" ht="15" customHeight="1" x14ac:dyDescent="0.2">
      <c r="A66" s="8" t="s">
        <v>324</v>
      </c>
      <c r="B66" s="41"/>
      <c r="C66" s="41"/>
      <c r="D66" s="8"/>
      <c r="E66" s="8"/>
      <c r="F66" s="8"/>
      <c r="G66" s="8"/>
      <c r="H66" s="42">
        <f>SUMIF($B$16:$B64,"L1",H$16:H64)</f>
        <v>0</v>
      </c>
      <c r="I66" s="42">
        <f>SUMIF($B$16:$B64,"L1",I$16:I64)</f>
        <v>0</v>
      </c>
      <c r="J66" s="42">
        <f>SUMIF($B$16:$B64,"L1",J$16:J64)</f>
        <v>0</v>
      </c>
      <c r="K66" s="42">
        <f>SUMIF($B$16:$B64,"L1",K$16:K64)</f>
        <v>0</v>
      </c>
      <c r="L66" s="42">
        <f>SUMIF($B$16:$B64,"L1",L$16:L64)</f>
        <v>0</v>
      </c>
      <c r="M66" s="42">
        <f>SUMIF($B$16:$B64,"L1",M$16:M64)</f>
        <v>6875</v>
      </c>
      <c r="N66" s="42">
        <f>SUMIF($B$16:$B64,"L1",N$16:N64)</f>
        <v>6875</v>
      </c>
      <c r="O66" s="42">
        <f>SUMIF($B$16:$B64,"L1",O$16:O64)</f>
        <v>73250</v>
      </c>
      <c r="P66" s="42">
        <f>SUMIF($B$16:$B64,"L1",P$16:P64)</f>
        <v>50550</v>
      </c>
      <c r="Q66" s="42">
        <f>SUMIF($B$16:$B64,"L1",Q$16:Q64)</f>
        <v>49325</v>
      </c>
      <c r="R66" s="42">
        <f>SUMIF($B$16:$B64,"L1",R$16:R64)</f>
        <v>63625</v>
      </c>
      <c r="S66" s="185">
        <f>SUMIF($B$16:$B64,"L1",S$16:S64)</f>
        <v>65125</v>
      </c>
      <c r="T66" s="189">
        <f>SUMIF($B$16:$B64,"L1",T$16:T64)</f>
        <v>315625</v>
      </c>
      <c r="U66" s="8"/>
      <c r="V66" s="42">
        <f>SUMIF($B$16:$B64,"L1",V$16:V64)</f>
        <v>60500</v>
      </c>
      <c r="W66" s="42">
        <f>SUMIF($B$16:$B64,"L1",W$16:W64)</f>
        <v>58500</v>
      </c>
      <c r="X66" s="294">
        <f>SUMIF($B$16:$B64,"L1",X$16:X64)</f>
        <v>38000</v>
      </c>
      <c r="Y66" s="294">
        <f>SUMIF($B$16:$B64,"L1",Y$16:Y64)</f>
        <v>10000</v>
      </c>
      <c r="Z66" s="294">
        <f>SUMIF($B$16:$B64,"L1",Z$16:Z64)</f>
        <v>0</v>
      </c>
      <c r="AA66" s="294">
        <f>SUMIF($B$16:$B64,"L1",AA$16:AA64)</f>
        <v>25000</v>
      </c>
      <c r="AB66" s="294">
        <f>SUMIF($B$16:$B64,"L1",AB$16:AB64)</f>
        <v>16000</v>
      </c>
      <c r="AC66" s="294">
        <f>SUMIF($B$16:$B64,"L1",AC$16:AC64)</f>
        <v>10000</v>
      </c>
      <c r="AD66" s="294">
        <f>SUMIF($B$16:$B64,"L1",AD$16:AD64)</f>
        <v>0</v>
      </c>
      <c r="AE66" s="294">
        <f>SUMIF($B$16:$B64,"L1",AE$16:AE64)</f>
        <v>0</v>
      </c>
      <c r="AF66" s="294">
        <f>SUMIF($B$16:$B64,"L1",AF$16:AF64)</f>
        <v>0</v>
      </c>
      <c r="AG66" s="294">
        <f>SUMIF($B$16:$B64,"L1",AG$16:AG64)</f>
        <v>0</v>
      </c>
      <c r="AH66" s="313">
        <f>SUMIF($B$16:$B64,"L1",AH$16:AH64)</f>
        <v>188000</v>
      </c>
      <c r="AI66" s="8"/>
      <c r="AJ66" s="42">
        <f>SUMIF($B$16:$B64,"L1",AJ$16:AJ64)</f>
        <v>0</v>
      </c>
      <c r="AK66" s="42">
        <f>SUMIF($B$16:$B64,"L1",AK$16:AK64)</f>
        <v>0</v>
      </c>
      <c r="AL66" s="294">
        <f>SUMIF($B$16:$B64,"L1",AL$16:AL64)</f>
        <v>0</v>
      </c>
      <c r="AM66" s="294">
        <f>SUMIF($B$16:$B64,"L1",AM$16:AM64)</f>
        <v>0</v>
      </c>
      <c r="AN66" s="294">
        <f>SUMIF($B$16:$B64,"L1",AN$16:AN64)</f>
        <v>0</v>
      </c>
      <c r="AO66" s="294">
        <f>SUMIF($B$16:$B64,"L1",AO$16:AO64)</f>
        <v>0</v>
      </c>
      <c r="AP66" s="294">
        <f>SUMIF($B$16:$B64,"L1",AP$16:AP64)</f>
        <v>0</v>
      </c>
      <c r="AQ66" s="294">
        <f>SUMIF($B$16:$B64,"L1",AQ$16:AQ64)</f>
        <v>0</v>
      </c>
      <c r="AR66" s="294">
        <f>SUMIF($B$16:$B64,"L1",AR$16:AR64)</f>
        <v>0</v>
      </c>
      <c r="AS66" s="294">
        <f>SUMIF($B$16:$B64,"L1",AS$16:AS64)</f>
        <v>0</v>
      </c>
      <c r="AT66" s="294">
        <f>SUMIF($B$16:$B64,"L1",AT$16:AT64)</f>
        <v>0</v>
      </c>
      <c r="AU66" s="294">
        <f>SUMIF($B$16:$B64,"L1",AU$16:AU64)</f>
        <v>0</v>
      </c>
      <c r="AV66" s="313">
        <f>SUMIF($B$16:$B64,"L1",AV$16:AV64)</f>
        <v>0</v>
      </c>
    </row>
    <row r="67" spans="1:48" ht="15" customHeight="1" x14ac:dyDescent="0.2">
      <c r="A67" s="8" t="s">
        <v>317</v>
      </c>
      <c r="B67" s="41"/>
      <c r="C67" s="41"/>
      <c r="D67" s="8"/>
      <c r="E67" s="8"/>
      <c r="F67" s="8"/>
      <c r="G67" s="8"/>
      <c r="H67" s="42">
        <f>SUMIF($B$16:$B64,"L2",H$16:H64)</f>
        <v>0</v>
      </c>
      <c r="I67" s="42">
        <f>SUMIF($B$16:$B64,"L2",I$16:I64)</f>
        <v>0</v>
      </c>
      <c r="J67" s="42">
        <f>SUMIF($B$16:$B64,"L2",J$16:J64)</f>
        <v>0</v>
      </c>
      <c r="K67" s="42">
        <f>SUMIF($B$16:$B64,"L2",K$16:K64)</f>
        <v>0</v>
      </c>
      <c r="L67" s="42">
        <f>SUMIF($B$16:$B64,"L2",L$16:L64)</f>
        <v>0</v>
      </c>
      <c r="M67" s="42">
        <f>SUMIF($B$16:$B64,"L2",M$16:M64)</f>
        <v>0</v>
      </c>
      <c r="N67" s="42">
        <f>SUMIF($B$16:$B64,"L2",N$16:N64)</f>
        <v>0</v>
      </c>
      <c r="O67" s="42">
        <f>SUMIF($B$16:$B64,"L2",O$16:O64)</f>
        <v>0</v>
      </c>
      <c r="P67" s="42">
        <f>SUMIF($B$16:$B64,"L2",P$16:P64)</f>
        <v>0</v>
      </c>
      <c r="Q67" s="42">
        <f>SUMIF($B$16:$B64,"L2",Q$16:Q64)</f>
        <v>0</v>
      </c>
      <c r="R67" s="42">
        <f>SUMIF($B$16:$B64,"L2",R$16:R64)</f>
        <v>0</v>
      </c>
      <c r="S67" s="185">
        <f>SUMIF($B$16:$B64,"L2",S$16:S64)</f>
        <v>0</v>
      </c>
      <c r="T67" s="167">
        <f>SUMIF($B$16:$B64,"L2",T$16:T64)</f>
        <v>0</v>
      </c>
      <c r="U67" s="8"/>
      <c r="V67" s="42">
        <f>SUMIF($B$16:$B64,"L2",V$16:V64)</f>
        <v>0</v>
      </c>
      <c r="W67" s="42">
        <f>SUMIF($B$16:$B64,"L2",W$16:W64)</f>
        <v>0</v>
      </c>
      <c r="X67" s="294">
        <f>SUMIF($B$16:$B64,"L2",X$16:X64)</f>
        <v>0</v>
      </c>
      <c r="Y67" s="294">
        <f>SUMIF($B$16:$B64,"L2",Y$16:Y64)</f>
        <v>0</v>
      </c>
      <c r="Z67" s="294">
        <f>SUMIF($B$16:$B64,"L2",Z$16:Z64)</f>
        <v>0</v>
      </c>
      <c r="AA67" s="294">
        <f>SUMIF($B$16:$B64,"L2",AA$16:AA64)</f>
        <v>0</v>
      </c>
      <c r="AB67" s="294">
        <f>SUMIF($B$16:$B64,"L2",AB$16:AB64)</f>
        <v>0</v>
      </c>
      <c r="AC67" s="294">
        <f>SUMIF($B$16:$B64,"L2",AC$16:AC64)</f>
        <v>0</v>
      </c>
      <c r="AD67" s="294">
        <f>SUMIF($B$16:$B64,"L2",AD$16:AD64)</f>
        <v>0</v>
      </c>
      <c r="AE67" s="294">
        <f>SUMIF($B$16:$B64,"L2",AE$16:AE64)</f>
        <v>0</v>
      </c>
      <c r="AF67" s="294">
        <f>SUMIF($B$16:$B64,"L2",AF$16:AF64)</f>
        <v>0</v>
      </c>
      <c r="AG67" s="294">
        <f>SUMIF($B$16:$B64,"L2",AG$16:AG64)</f>
        <v>0</v>
      </c>
      <c r="AH67" s="314">
        <f>SUMIF($B$16:$B64,"L2",AH$16:AH64)</f>
        <v>0</v>
      </c>
      <c r="AI67" s="8"/>
      <c r="AJ67" s="42">
        <f>SUMIF($B$16:$B64,"L2",AJ$16:AJ64)</f>
        <v>0</v>
      </c>
      <c r="AK67" s="42">
        <f>SUMIF($B$16:$B64,"L2",AK$16:AK64)</f>
        <v>0</v>
      </c>
      <c r="AL67" s="294">
        <f>SUMIF($B$16:$B64,"L2",AL$16:AL64)</f>
        <v>0</v>
      </c>
      <c r="AM67" s="294">
        <f>SUMIF($B$16:$B64,"L2",AM$16:AM64)</f>
        <v>0</v>
      </c>
      <c r="AN67" s="294">
        <f>SUMIF($B$16:$B64,"L2",AN$16:AN64)</f>
        <v>0</v>
      </c>
      <c r="AO67" s="294">
        <f>SUMIF($B$16:$B64,"L2",AO$16:AO64)</f>
        <v>0</v>
      </c>
      <c r="AP67" s="294">
        <f>SUMIF($B$16:$B64,"L2",AP$16:AP64)</f>
        <v>0</v>
      </c>
      <c r="AQ67" s="294">
        <f>SUMIF($B$16:$B64,"L2",AQ$16:AQ64)</f>
        <v>0</v>
      </c>
      <c r="AR67" s="294">
        <f>SUMIF($B$16:$B64,"L2",AR$16:AR64)</f>
        <v>0</v>
      </c>
      <c r="AS67" s="294">
        <f>SUMIF($B$16:$B64,"L2",AS$16:AS64)</f>
        <v>0</v>
      </c>
      <c r="AT67" s="294">
        <f>SUMIF($B$16:$B64,"L2",AT$16:AT64)</f>
        <v>0</v>
      </c>
      <c r="AU67" s="294">
        <f>SUMIF($B$16:$B64,"L2",AU$16:AU64)</f>
        <v>0</v>
      </c>
      <c r="AV67" s="314">
        <f>SUMIF($B$16:$B64,"L2",AV$16:AV64)</f>
        <v>0</v>
      </c>
    </row>
    <row r="68" spans="1:48" ht="16.5" customHeight="1" x14ac:dyDescent="0.2">
      <c r="A68" s="8" t="s">
        <v>311</v>
      </c>
      <c r="B68" s="41"/>
      <c r="C68" s="41"/>
      <c r="D68" s="8"/>
      <c r="E68" s="8"/>
      <c r="F68" s="8"/>
      <c r="G68" s="8"/>
      <c r="H68" s="42">
        <f>SUMIF($B$16:$B64,"L3",H$16:H64)</f>
        <v>0</v>
      </c>
      <c r="I68" s="42">
        <f>SUMIF($B$16:$B64,"L3",I$16:I64)</f>
        <v>0</v>
      </c>
      <c r="J68" s="42">
        <f>SUMIF($B$16:$B64,"L3",J$16:J64)</f>
        <v>0</v>
      </c>
      <c r="K68" s="42">
        <f>SUMIF($B$16:$B64,"L3",K$16:K64)</f>
        <v>0</v>
      </c>
      <c r="L68" s="42">
        <f>SUMIF($B$16:$B64,"L3",L$16:L64)</f>
        <v>0</v>
      </c>
      <c r="M68" s="42">
        <f>SUMIF($B$16:$B64,"L3",M$16:M64)</f>
        <v>0</v>
      </c>
      <c r="N68" s="42">
        <f>SUMIF($B$16:$B64,"L3",N$16:N64)</f>
        <v>0</v>
      </c>
      <c r="O68" s="42">
        <f>SUMIF($B$16:$B64,"L3",O$16:O64)</f>
        <v>0</v>
      </c>
      <c r="P68" s="42">
        <f>SUMIF($B$16:$B64,"L3",P$16:P64)</f>
        <v>0</v>
      </c>
      <c r="Q68" s="42">
        <f>SUMIF($B$16:$B64,"L3",Q$16:Q64)</f>
        <v>0</v>
      </c>
      <c r="R68" s="42">
        <f>SUMIF($B$16:$B64,"L3",R$16:R64)</f>
        <v>0</v>
      </c>
      <c r="S68" s="185">
        <f>SUMIF($B$16:$B64,"L3",S$16:S64)</f>
        <v>0</v>
      </c>
      <c r="T68" s="167">
        <f>SUMIF($B$16:$B64,"L3",T$16:T64)</f>
        <v>0</v>
      </c>
      <c r="U68" s="8"/>
      <c r="V68" s="42">
        <f>SUMIF($B$16:$B64,"L3",V$16:V64)</f>
        <v>0</v>
      </c>
      <c r="W68" s="42">
        <f>SUMIF($B$16:$B64,"L3",W$16:W64)</f>
        <v>0</v>
      </c>
      <c r="X68" s="294">
        <f>SUMIF($B$16:$B64,"L3",X$16:X64)</f>
        <v>0</v>
      </c>
      <c r="Y68" s="294">
        <f>SUMIF($B$16:$B64,"L3",Y$16:Y64)</f>
        <v>0</v>
      </c>
      <c r="Z68" s="294">
        <f>SUMIF($B$16:$B64,"L3",Z$16:Z64)</f>
        <v>0</v>
      </c>
      <c r="AA68" s="294">
        <f>SUMIF($B$16:$B64,"L3",AA$16:AA64)</f>
        <v>0</v>
      </c>
      <c r="AB68" s="294">
        <f>SUMIF($B$16:$B64,"L3",AB$16:AB64)</f>
        <v>19000</v>
      </c>
      <c r="AC68" s="294">
        <f>SUMIF($B$16:$B64,"L3",AC$16:AC64)</f>
        <v>19000</v>
      </c>
      <c r="AD68" s="294">
        <f>SUMIF($B$16:$B64,"L3",AD$16:AD64)</f>
        <v>19000</v>
      </c>
      <c r="AE68" s="294">
        <f>SUMIF($B$16:$B64,"L3",AE$16:AE64)</f>
        <v>19000</v>
      </c>
      <c r="AF68" s="294">
        <f>SUMIF($B$16:$B64,"L3",AF$16:AF64)</f>
        <v>19000</v>
      </c>
      <c r="AG68" s="294">
        <f>SUMIF($B$16:$B64,"L3",AG$16:AG64)</f>
        <v>19000</v>
      </c>
      <c r="AH68" s="314">
        <f>SUMIF($B$16:$B64,"L3",AH$16:AH64)</f>
        <v>114000</v>
      </c>
      <c r="AI68" s="8"/>
      <c r="AJ68" s="42">
        <f>SUMIF($B$16:$B64,"L3",AJ$16:AJ64)</f>
        <v>0</v>
      </c>
      <c r="AK68" s="42">
        <f>SUMIF($B$16:$B64,"L3",AK$16:AK64)</f>
        <v>0</v>
      </c>
      <c r="AL68" s="294">
        <f>SUMIF($B$16:$B64,"L3",AL$16:AL64)</f>
        <v>0</v>
      </c>
      <c r="AM68" s="294">
        <f>SUMIF($B$16:$B64,"L3",AM$16:AM64)</f>
        <v>0</v>
      </c>
      <c r="AN68" s="294">
        <f>SUMIF($B$16:$B64,"L3",AN$16:AN64)</f>
        <v>0</v>
      </c>
      <c r="AO68" s="294">
        <f>SUMIF($B$16:$B64,"L3",AO$16:AO64)</f>
        <v>0</v>
      </c>
      <c r="AP68" s="294">
        <f>SUMIF($B$16:$B64,"L3",AP$16:AP64)</f>
        <v>0</v>
      </c>
      <c r="AQ68" s="294">
        <f>SUMIF($B$16:$B64,"L3",AQ$16:AQ64)</f>
        <v>0</v>
      </c>
      <c r="AR68" s="294">
        <f>SUMIF($B$16:$B64,"L3",AR$16:AR64)</f>
        <v>0</v>
      </c>
      <c r="AS68" s="294">
        <f>SUMIF($B$16:$B64,"L3",AS$16:AS64)</f>
        <v>0</v>
      </c>
      <c r="AT68" s="294">
        <f>SUMIF($B$16:$B64,"L3",AT$16:AT64)</f>
        <v>0</v>
      </c>
      <c r="AU68" s="294">
        <f>SUMIF($B$16:$B64,"L3",AU$16:AU64)</f>
        <v>0</v>
      </c>
      <c r="AV68" s="314">
        <f>SUMIF($B$16:$B64,"L3",AV$16:AV64)</f>
        <v>0</v>
      </c>
    </row>
    <row r="69" spans="1:48" ht="16.5" customHeight="1" x14ac:dyDescent="0.2">
      <c r="A69" s="8" t="s">
        <v>312</v>
      </c>
      <c r="B69" s="41"/>
      <c r="C69" s="41"/>
      <c r="D69" s="8"/>
      <c r="E69" s="8"/>
      <c r="F69" s="8"/>
      <c r="G69" s="8"/>
      <c r="H69" s="42">
        <f>SUMIF($B$16:$B64,"L4",H$16:H64)</f>
        <v>0</v>
      </c>
      <c r="I69" s="42">
        <f>SUMIF($B$16:$B64,"L4",I$16:I64)</f>
        <v>0</v>
      </c>
      <c r="J69" s="42">
        <f>SUMIF($B$16:$B64,"L4",J$16:J64)</f>
        <v>0</v>
      </c>
      <c r="K69" s="42">
        <f>SUMIF($B$16:$B64,"L4",K$16:K64)</f>
        <v>0</v>
      </c>
      <c r="L69" s="42">
        <f>SUMIF($B$16:$B64,"L4",L$16:L64)</f>
        <v>0</v>
      </c>
      <c r="M69" s="42">
        <f>SUMIF($B$16:$B64,"L4",M$16:M64)</f>
        <v>0</v>
      </c>
      <c r="N69" s="42">
        <f>SUMIF($B$16:$B64,"L4",N$16:N64)</f>
        <v>0</v>
      </c>
      <c r="O69" s="42">
        <f>SUMIF($B$16:$B64,"L4",O$16:O64)</f>
        <v>0</v>
      </c>
      <c r="P69" s="42">
        <f>SUMIF($B$16:$B64,"L4",P$16:P64)</f>
        <v>0</v>
      </c>
      <c r="Q69" s="42">
        <f>SUMIF($B$16:$B64,"L4",Q$16:Q64)</f>
        <v>0</v>
      </c>
      <c r="R69" s="42">
        <f>SUMIF($B$16:$B64,"L4",R$16:R64)</f>
        <v>0</v>
      </c>
      <c r="S69" s="42">
        <f>SUMIF($B$16:$B64,"L4",S$16:S64)</f>
        <v>0</v>
      </c>
      <c r="T69" s="167">
        <f>SUMIF($B$16:$B64,"L4",T$16:T64)</f>
        <v>0</v>
      </c>
      <c r="U69" s="8"/>
      <c r="V69" s="42">
        <f>SUMIF($B$16:$B64,"L4",V$16:V64)</f>
        <v>0</v>
      </c>
      <c r="W69" s="42">
        <f>SUMIF($B$16:$B64,"L4",W$16:W64)</f>
        <v>0</v>
      </c>
      <c r="X69" s="294">
        <f>SUMIF($B$16:$B64,"L4",X$16:X64)</f>
        <v>0</v>
      </c>
      <c r="Y69" s="294">
        <f>SUMIF($B$16:$B64,"L4",Y$16:Y64)</f>
        <v>0</v>
      </c>
      <c r="Z69" s="294">
        <f>SUMIF($B$16:$B64,"L4",Z$16:Z64)</f>
        <v>0</v>
      </c>
      <c r="AA69" s="294">
        <f>SUMIF($B$16:$B64,"L4",AA$16:AA64)</f>
        <v>0</v>
      </c>
      <c r="AB69" s="294">
        <f>SUMIF($B$16:$B64,"L4",AB$16:AB64)</f>
        <v>0</v>
      </c>
      <c r="AC69" s="294">
        <f>SUMIF($B$16:$B64,"L4",AC$16:AC64)</f>
        <v>0</v>
      </c>
      <c r="AD69" s="294">
        <f>SUMIF($B$16:$B64,"L4",AD$16:AD64)</f>
        <v>0</v>
      </c>
      <c r="AE69" s="294">
        <f>SUMIF($B$16:$B64,"L4",AE$16:AE64)</f>
        <v>10000</v>
      </c>
      <c r="AF69" s="294">
        <f>SUMIF($B$16:$B64,"L4",AF$16:AF64)</f>
        <v>10000</v>
      </c>
      <c r="AG69" s="294">
        <f>SUMIF($B$16:$B64,"L4",AG$16:AG64)</f>
        <v>10000</v>
      </c>
      <c r="AH69" s="314">
        <f>SUMIF($B$16:$B64,"L4",AH$16:AH64)</f>
        <v>30000</v>
      </c>
      <c r="AI69" s="8"/>
      <c r="AJ69" s="42">
        <f>SUMIF($B$16:$B64,"L4",AJ$16:AJ64)</f>
        <v>0</v>
      </c>
      <c r="AK69" s="42">
        <f>SUMIF($B$16:$B64,"L4",AK$16:AK64)</f>
        <v>0</v>
      </c>
      <c r="AL69" s="294">
        <f>SUMIF($B$16:$B64,"L4",AL$16:AL64)</f>
        <v>0</v>
      </c>
      <c r="AM69" s="294">
        <f>SUMIF($B$16:$B64,"L4",AM$16:AM64)</f>
        <v>0</v>
      </c>
      <c r="AN69" s="294">
        <f>SUMIF($B$16:$B64,"L4",AN$16:AN64)</f>
        <v>0</v>
      </c>
      <c r="AO69" s="294">
        <f>SUMIF($B$16:$B64,"L4",AO$16:AO64)</f>
        <v>0</v>
      </c>
      <c r="AP69" s="294">
        <f>SUMIF($B$16:$B64,"L4",AP$16:AP64)</f>
        <v>0</v>
      </c>
      <c r="AQ69" s="294">
        <f>SUMIF($B$16:$B64,"L4",AQ$16:AQ64)</f>
        <v>0</v>
      </c>
      <c r="AR69" s="294">
        <f>SUMIF($B$16:$B64,"L4",AR$16:AR64)</f>
        <v>0</v>
      </c>
      <c r="AS69" s="294">
        <f>SUMIF($B$16:$B64,"L4",AS$16:AS64)</f>
        <v>0</v>
      </c>
      <c r="AT69" s="294">
        <f>SUMIF($B$16:$B64,"L4",AT$16:AT64)</f>
        <v>0</v>
      </c>
      <c r="AU69" s="294">
        <f>SUMIF($B$16:$B64,"L4",AU$16:AU64)</f>
        <v>0</v>
      </c>
      <c r="AV69" s="314">
        <f>SUMIF($B$16:$B64,"L4",AV$16:AV64)</f>
        <v>0</v>
      </c>
    </row>
    <row r="70" spans="1:48" ht="15" x14ac:dyDescent="0.2">
      <c r="A70" s="8" t="s">
        <v>325</v>
      </c>
      <c r="B70" s="41"/>
      <c r="C70" s="41"/>
      <c r="D70" s="8"/>
      <c r="E70" s="8"/>
      <c r="F70" s="8"/>
      <c r="G70" s="8"/>
      <c r="H70" s="42">
        <f>SUM(H67:H69)</f>
        <v>0</v>
      </c>
      <c r="I70" s="42">
        <f t="shared" ref="I70:S70" si="39">SUM(I67:I69)</f>
        <v>0</v>
      </c>
      <c r="J70" s="42">
        <f t="shared" si="39"/>
        <v>0</v>
      </c>
      <c r="K70" s="42">
        <f t="shared" si="39"/>
        <v>0</v>
      </c>
      <c r="L70" s="42">
        <f t="shared" si="39"/>
        <v>0</v>
      </c>
      <c r="M70" s="42">
        <f t="shared" si="39"/>
        <v>0</v>
      </c>
      <c r="N70" s="42">
        <f t="shared" si="39"/>
        <v>0</v>
      </c>
      <c r="O70" s="42">
        <f t="shared" si="39"/>
        <v>0</v>
      </c>
      <c r="P70" s="42">
        <f t="shared" si="39"/>
        <v>0</v>
      </c>
      <c r="Q70" s="42">
        <f t="shared" si="39"/>
        <v>0</v>
      </c>
      <c r="R70" s="42">
        <f t="shared" si="39"/>
        <v>0</v>
      </c>
      <c r="S70" s="42">
        <f t="shared" si="39"/>
        <v>0</v>
      </c>
      <c r="T70" s="167">
        <f>SUM(H70:S70)</f>
        <v>0</v>
      </c>
      <c r="U70" s="8"/>
      <c r="V70" s="42">
        <f>SUM(V67:V69)</f>
        <v>0</v>
      </c>
      <c r="W70" s="42">
        <f t="shared" ref="W70:AG70" si="40">SUM(W67:W68)</f>
        <v>0</v>
      </c>
      <c r="X70" s="294">
        <f t="shared" si="40"/>
        <v>0</v>
      </c>
      <c r="Y70" s="294">
        <f t="shared" si="40"/>
        <v>0</v>
      </c>
      <c r="Z70" s="294">
        <f t="shared" si="40"/>
        <v>0</v>
      </c>
      <c r="AA70" s="294">
        <f t="shared" si="40"/>
        <v>0</v>
      </c>
      <c r="AB70" s="294">
        <f t="shared" si="40"/>
        <v>19000</v>
      </c>
      <c r="AC70" s="294">
        <f t="shared" si="40"/>
        <v>19000</v>
      </c>
      <c r="AD70" s="294">
        <f t="shared" si="40"/>
        <v>19000</v>
      </c>
      <c r="AE70" s="294">
        <f t="shared" si="40"/>
        <v>19000</v>
      </c>
      <c r="AF70" s="294">
        <f t="shared" si="40"/>
        <v>19000</v>
      </c>
      <c r="AG70" s="294">
        <f t="shared" si="40"/>
        <v>19000</v>
      </c>
      <c r="AH70" s="314">
        <f>SUM(V70:AG70)</f>
        <v>114000</v>
      </c>
      <c r="AI70" s="8"/>
      <c r="AJ70" s="42">
        <f>SUM(AJ67:AJ69)</f>
        <v>0</v>
      </c>
      <c r="AK70" s="42">
        <f t="shared" ref="AK70:AU70" si="41">SUM(AK67:AK68)</f>
        <v>0</v>
      </c>
      <c r="AL70" s="294">
        <f t="shared" si="41"/>
        <v>0</v>
      </c>
      <c r="AM70" s="294">
        <f t="shared" si="41"/>
        <v>0</v>
      </c>
      <c r="AN70" s="294">
        <f t="shared" si="41"/>
        <v>0</v>
      </c>
      <c r="AO70" s="294">
        <f t="shared" si="41"/>
        <v>0</v>
      </c>
      <c r="AP70" s="294">
        <f t="shared" si="41"/>
        <v>0</v>
      </c>
      <c r="AQ70" s="294">
        <f t="shared" si="41"/>
        <v>0</v>
      </c>
      <c r="AR70" s="294">
        <f t="shared" si="41"/>
        <v>0</v>
      </c>
      <c r="AS70" s="294">
        <f t="shared" si="41"/>
        <v>0</v>
      </c>
      <c r="AT70" s="294">
        <f t="shared" si="41"/>
        <v>0</v>
      </c>
      <c r="AU70" s="294">
        <f t="shared" si="41"/>
        <v>0</v>
      </c>
      <c r="AV70" s="314">
        <f>SUM(AJ70:AU70)</f>
        <v>0</v>
      </c>
    </row>
    <row r="71" spans="1:48" ht="16.5" customHeight="1" x14ac:dyDescent="0.2">
      <c r="A71" s="56" t="s">
        <v>326</v>
      </c>
      <c r="B71" s="57"/>
      <c r="C71" s="57"/>
      <c r="D71" s="56"/>
      <c r="E71" s="56"/>
      <c r="F71" s="56"/>
      <c r="G71" s="56"/>
      <c r="H71" s="132">
        <f>(H67*0.75) + (H68*0.5) + (H69*0.25)</f>
        <v>0</v>
      </c>
      <c r="I71" s="132">
        <f t="shared" ref="I71:S71" si="42">(I67*0.75) + (I68*0.5) + (I69*0.25)</f>
        <v>0</v>
      </c>
      <c r="J71" s="132">
        <f t="shared" si="42"/>
        <v>0</v>
      </c>
      <c r="K71" s="132">
        <f t="shared" si="42"/>
        <v>0</v>
      </c>
      <c r="L71" s="132">
        <f t="shared" si="42"/>
        <v>0</v>
      </c>
      <c r="M71" s="132">
        <f t="shared" si="42"/>
        <v>0</v>
      </c>
      <c r="N71" s="132">
        <f t="shared" si="42"/>
        <v>0</v>
      </c>
      <c r="O71" s="132">
        <f t="shared" si="42"/>
        <v>0</v>
      </c>
      <c r="P71" s="132">
        <f t="shared" si="42"/>
        <v>0</v>
      </c>
      <c r="Q71" s="132">
        <f t="shared" si="42"/>
        <v>0</v>
      </c>
      <c r="R71" s="132">
        <f t="shared" si="42"/>
        <v>0</v>
      </c>
      <c r="S71" s="132">
        <f t="shared" si="42"/>
        <v>0</v>
      </c>
      <c r="T71" s="188">
        <f>(T67*0.75) + (T68*0.5) + (T69*0.25)</f>
        <v>0</v>
      </c>
      <c r="U71" s="8"/>
      <c r="V71" s="132">
        <f>(V67*0.75) + (V68*0.5) + (V69*0.25)</f>
        <v>0</v>
      </c>
      <c r="W71" s="132">
        <f t="shared" ref="W71:AH71" si="43">(W67*0.75) + (W68*0.5) + (W69*0.25)</f>
        <v>0</v>
      </c>
      <c r="X71" s="315">
        <f t="shared" si="43"/>
        <v>0</v>
      </c>
      <c r="Y71" s="315">
        <f t="shared" si="43"/>
        <v>0</v>
      </c>
      <c r="Z71" s="315">
        <f t="shared" si="43"/>
        <v>0</v>
      </c>
      <c r="AA71" s="315">
        <f t="shared" si="43"/>
        <v>0</v>
      </c>
      <c r="AB71" s="315">
        <f t="shared" si="43"/>
        <v>9500</v>
      </c>
      <c r="AC71" s="315">
        <f t="shared" si="43"/>
        <v>9500</v>
      </c>
      <c r="AD71" s="315">
        <f t="shared" si="43"/>
        <v>9500</v>
      </c>
      <c r="AE71" s="315">
        <f t="shared" si="43"/>
        <v>12000</v>
      </c>
      <c r="AF71" s="315">
        <f t="shared" si="43"/>
        <v>12000</v>
      </c>
      <c r="AG71" s="315">
        <f t="shared" si="43"/>
        <v>12000</v>
      </c>
      <c r="AH71" s="316">
        <f t="shared" si="43"/>
        <v>64500</v>
      </c>
      <c r="AI71" s="8"/>
      <c r="AJ71" s="132">
        <f>(AJ67*0.75) + (AJ68*0.5) + (AJ69*0.25)</f>
        <v>0</v>
      </c>
      <c r="AK71" s="132">
        <f t="shared" ref="AK71:AV71" si="44">(AK67*0.75) + (AK68*0.5) + (AK69*0.25)</f>
        <v>0</v>
      </c>
      <c r="AL71" s="315">
        <f t="shared" si="44"/>
        <v>0</v>
      </c>
      <c r="AM71" s="315">
        <f t="shared" si="44"/>
        <v>0</v>
      </c>
      <c r="AN71" s="315">
        <f t="shared" si="44"/>
        <v>0</v>
      </c>
      <c r="AO71" s="315">
        <f t="shared" si="44"/>
        <v>0</v>
      </c>
      <c r="AP71" s="315">
        <f t="shared" si="44"/>
        <v>0</v>
      </c>
      <c r="AQ71" s="315">
        <f t="shared" si="44"/>
        <v>0</v>
      </c>
      <c r="AR71" s="315">
        <f t="shared" si="44"/>
        <v>0</v>
      </c>
      <c r="AS71" s="315">
        <f t="shared" si="44"/>
        <v>0</v>
      </c>
      <c r="AT71" s="315">
        <f t="shared" si="44"/>
        <v>0</v>
      </c>
      <c r="AU71" s="315">
        <f t="shared" si="44"/>
        <v>0</v>
      </c>
      <c r="AV71" s="316">
        <f t="shared" si="44"/>
        <v>0</v>
      </c>
    </row>
    <row r="72" spans="1:48" s="252" customFormat="1" ht="15" customHeight="1" x14ac:dyDescent="0.2">
      <c r="A72" s="253" t="s">
        <v>327</v>
      </c>
      <c r="B72" s="249"/>
      <c r="C72" s="249"/>
      <c r="D72" s="248"/>
      <c r="E72" s="248"/>
      <c r="F72" s="248"/>
      <c r="G72" s="248"/>
      <c r="H72" s="250">
        <f>H66+H71</f>
        <v>0</v>
      </c>
      <c r="I72" s="250">
        <f t="shared" ref="I72:AG72" si="45">I66+I71</f>
        <v>0</v>
      </c>
      <c r="J72" s="250">
        <f t="shared" si="45"/>
        <v>0</v>
      </c>
      <c r="K72" s="250">
        <f t="shared" si="45"/>
        <v>0</v>
      </c>
      <c r="L72" s="250">
        <f t="shared" si="45"/>
        <v>0</v>
      </c>
      <c r="M72" s="250">
        <f t="shared" si="45"/>
        <v>6875</v>
      </c>
      <c r="N72" s="250">
        <f t="shared" si="45"/>
        <v>6875</v>
      </c>
      <c r="O72" s="250">
        <f t="shared" si="45"/>
        <v>73250</v>
      </c>
      <c r="P72" s="250">
        <f t="shared" si="45"/>
        <v>50550</v>
      </c>
      <c r="Q72" s="250">
        <f t="shared" si="45"/>
        <v>49325</v>
      </c>
      <c r="R72" s="250">
        <f t="shared" si="45"/>
        <v>63625</v>
      </c>
      <c r="S72" s="250">
        <f>S66+S71</f>
        <v>65125</v>
      </c>
      <c r="T72" s="251">
        <f>T66+T71</f>
        <v>315625</v>
      </c>
      <c r="U72" s="248"/>
      <c r="V72" s="250">
        <f>V66+V71</f>
        <v>60500</v>
      </c>
      <c r="W72" s="250">
        <f t="shared" si="45"/>
        <v>58500</v>
      </c>
      <c r="X72" s="317">
        <f t="shared" si="45"/>
        <v>38000</v>
      </c>
      <c r="Y72" s="317">
        <f t="shared" si="45"/>
        <v>10000</v>
      </c>
      <c r="Z72" s="317">
        <f t="shared" si="45"/>
        <v>0</v>
      </c>
      <c r="AA72" s="317">
        <f t="shared" si="45"/>
        <v>25000</v>
      </c>
      <c r="AB72" s="317">
        <f t="shared" si="45"/>
        <v>25500</v>
      </c>
      <c r="AC72" s="317">
        <f t="shared" si="45"/>
        <v>19500</v>
      </c>
      <c r="AD72" s="317">
        <f t="shared" si="45"/>
        <v>9500</v>
      </c>
      <c r="AE72" s="317">
        <f t="shared" si="45"/>
        <v>12000</v>
      </c>
      <c r="AF72" s="317">
        <f t="shared" si="45"/>
        <v>12000</v>
      </c>
      <c r="AG72" s="317">
        <f t="shared" si="45"/>
        <v>12000</v>
      </c>
      <c r="AH72" s="318">
        <f>AH66+AH71</f>
        <v>252500</v>
      </c>
      <c r="AI72" s="248"/>
      <c r="AJ72" s="250">
        <f>AJ66+AJ71</f>
        <v>0</v>
      </c>
      <c r="AK72" s="250">
        <f t="shared" ref="AK72:AU72" si="46">AK66+AK71</f>
        <v>0</v>
      </c>
      <c r="AL72" s="317">
        <f t="shared" si="46"/>
        <v>0</v>
      </c>
      <c r="AM72" s="317">
        <f t="shared" si="46"/>
        <v>0</v>
      </c>
      <c r="AN72" s="317">
        <f t="shared" si="46"/>
        <v>0</v>
      </c>
      <c r="AO72" s="317">
        <f t="shared" si="46"/>
        <v>0</v>
      </c>
      <c r="AP72" s="317">
        <f t="shared" si="46"/>
        <v>0</v>
      </c>
      <c r="AQ72" s="317">
        <f t="shared" si="46"/>
        <v>0</v>
      </c>
      <c r="AR72" s="317">
        <f t="shared" si="46"/>
        <v>0</v>
      </c>
      <c r="AS72" s="317">
        <f t="shared" si="46"/>
        <v>0</v>
      </c>
      <c r="AT72" s="317">
        <f t="shared" si="46"/>
        <v>0</v>
      </c>
      <c r="AU72" s="317">
        <f t="shared" si="46"/>
        <v>0</v>
      </c>
      <c r="AV72" s="318">
        <f>AV66+AV71</f>
        <v>0</v>
      </c>
    </row>
    <row r="73" spans="1:48" ht="15" customHeight="1" x14ac:dyDescent="0.2">
      <c r="A73" s="8"/>
      <c r="B73" s="41"/>
      <c r="C73" s="41"/>
      <c r="D73" s="8"/>
      <c r="E73" s="8"/>
      <c r="F73" s="8"/>
      <c r="G73" s="8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167"/>
      <c r="U73" s="8"/>
      <c r="V73" s="42"/>
      <c r="W73" s="42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314"/>
      <c r="AI73" s="8"/>
      <c r="AJ73" s="42"/>
      <c r="AK73" s="42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314"/>
    </row>
    <row r="74" spans="1:48" ht="15" customHeight="1" x14ac:dyDescent="0.2">
      <c r="A74" s="38" t="s">
        <v>331</v>
      </c>
      <c r="B74" s="514"/>
      <c r="C74" s="514"/>
      <c r="D74" s="38"/>
      <c r="E74" s="38"/>
      <c r="F74" s="38"/>
      <c r="G74" s="38"/>
      <c r="H74" s="37"/>
      <c r="I74" s="37"/>
      <c r="J74" s="37"/>
      <c r="K74" s="37"/>
      <c r="L74" s="37">
        <v>0</v>
      </c>
      <c r="M74" s="37">
        <v>0</v>
      </c>
      <c r="N74" s="37">
        <v>20916.666666666664</v>
      </c>
      <c r="O74" s="37">
        <v>30023.125</v>
      </c>
      <c r="P74" s="37">
        <v>47905.625</v>
      </c>
      <c r="Q74" s="37">
        <v>53424.625000000007</v>
      </c>
      <c r="R74" s="37">
        <v>58943.625</v>
      </c>
      <c r="S74" s="37">
        <v>63322.208333333328</v>
      </c>
      <c r="T74" s="68">
        <f>SUM(H74:S74)</f>
        <v>274535.875</v>
      </c>
      <c r="U74" s="8"/>
      <c r="V74" s="37">
        <f>'Budget Breakdown'!C66</f>
        <v>50000</v>
      </c>
      <c r="W74" s="37">
        <f>'Budget Breakdown'!D66</f>
        <v>71000</v>
      </c>
      <c r="X74" s="319">
        <f>'Budget Breakdown'!E66</f>
        <v>99420</v>
      </c>
      <c r="Y74" s="319">
        <f>'Budget Breakdown'!F66</f>
        <v>102815.6</v>
      </c>
      <c r="Z74" s="319">
        <f>'Budget Breakdown'!G66</f>
        <v>113622.408</v>
      </c>
      <c r="AA74" s="319">
        <f>'Budget Breakdown'!H66</f>
        <v>122274.44143999997</v>
      </c>
      <c r="AB74" s="319">
        <f>'Budget Breakdown'!I66</f>
        <v>134392.86324159999</v>
      </c>
      <c r="AC74" s="319">
        <f>'Budget Breakdown'!J66</f>
        <v>143907.86409542401</v>
      </c>
      <c r="AD74" s="319">
        <f>'Budget Breakdown'!K66</f>
        <v>171154.965068783</v>
      </c>
      <c r="AE74" s="319">
        <f>'Budget Breakdown'!L66</f>
        <v>183835.812623598</v>
      </c>
      <c r="AF74" s="319">
        <f>'Budget Breakdown'!M66</f>
        <v>197404.31950725001</v>
      </c>
      <c r="AG74" s="319">
        <f>'Budget Breakdown'!N66</f>
        <v>211922.621872758</v>
      </c>
      <c r="AH74" s="288">
        <f>SUM(V74:AG74)</f>
        <v>1601750.895849413</v>
      </c>
      <c r="AI74" s="8"/>
      <c r="AJ74" s="37">
        <f>'Budget Breakdown'!Q66</f>
        <v>0</v>
      </c>
      <c r="AK74" s="37">
        <f>'Budget Breakdown'!R66</f>
        <v>0</v>
      </c>
      <c r="AL74" s="319">
        <f>'Budget Breakdown'!S66</f>
        <v>0</v>
      </c>
      <c r="AM74" s="319">
        <f>'Budget Breakdown'!T66</f>
        <v>0</v>
      </c>
      <c r="AN74" s="319">
        <f>'Budget Breakdown'!U66</f>
        <v>0</v>
      </c>
      <c r="AO74" s="319">
        <f>'Budget Breakdown'!V66</f>
        <v>0</v>
      </c>
      <c r="AP74" s="319">
        <f>'Budget Breakdown'!W66</f>
        <v>0</v>
      </c>
      <c r="AQ74" s="319">
        <f>'Budget Breakdown'!X66</f>
        <v>0</v>
      </c>
      <c r="AR74" s="319">
        <f>'Budget Breakdown'!Y66</f>
        <v>0</v>
      </c>
      <c r="AS74" s="319">
        <f>'Budget Breakdown'!Z66</f>
        <v>0</v>
      </c>
      <c r="AT74" s="319">
        <f>'Budget Breakdown'!AA66</f>
        <v>0</v>
      </c>
      <c r="AU74" s="319">
        <f>'Budget Breakdown'!AB66</f>
        <v>0</v>
      </c>
      <c r="AV74" s="288">
        <f>SUM(AJ74:AU74)</f>
        <v>0</v>
      </c>
    </row>
    <row r="75" spans="1:48" ht="15" customHeight="1" x14ac:dyDescent="0.2">
      <c r="A75" s="8"/>
      <c r="B75" s="41"/>
      <c r="C75" s="41"/>
      <c r="D75" s="8"/>
      <c r="E75" s="8"/>
      <c r="F75" s="8"/>
      <c r="G75" s="8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167"/>
      <c r="U75" s="8"/>
      <c r="V75" s="42"/>
      <c r="W75" s="42"/>
      <c r="X75" s="294"/>
      <c r="Y75" s="294"/>
      <c r="Z75" s="294"/>
      <c r="AA75" s="294"/>
      <c r="AB75" s="294"/>
      <c r="AC75" s="294"/>
      <c r="AD75" s="294"/>
      <c r="AE75" s="294"/>
      <c r="AF75" s="294"/>
      <c r="AG75" s="294"/>
      <c r="AH75" s="314"/>
      <c r="AI75" s="8"/>
      <c r="AJ75" s="42"/>
      <c r="AK75" s="42"/>
      <c r="AL75" s="294"/>
      <c r="AM75" s="294"/>
      <c r="AN75" s="294"/>
      <c r="AO75" s="294"/>
      <c r="AP75" s="294"/>
      <c r="AQ75" s="294"/>
      <c r="AR75" s="294"/>
      <c r="AS75" s="294"/>
      <c r="AT75" s="294"/>
      <c r="AU75" s="294"/>
      <c r="AV75" s="314"/>
    </row>
    <row r="76" spans="1:48" ht="18" customHeight="1" x14ac:dyDescent="0.2">
      <c r="A76" s="5" t="s">
        <v>333</v>
      </c>
      <c r="B76" s="8"/>
      <c r="C76" s="8"/>
      <c r="D76" s="8"/>
      <c r="E76" s="8"/>
      <c r="F76" s="8"/>
      <c r="G76" s="8"/>
      <c r="H76" s="47">
        <f t="shared" ref="H76:T76" si="47">H66-H74</f>
        <v>0</v>
      </c>
      <c r="I76" s="47">
        <f t="shared" si="47"/>
        <v>0</v>
      </c>
      <c r="J76" s="47">
        <f t="shared" si="47"/>
        <v>0</v>
      </c>
      <c r="K76" s="47">
        <f t="shared" si="47"/>
        <v>0</v>
      </c>
      <c r="L76" s="47">
        <f t="shared" si="47"/>
        <v>0</v>
      </c>
      <c r="M76" s="47">
        <f t="shared" si="47"/>
        <v>6875</v>
      </c>
      <c r="N76" s="47">
        <f t="shared" si="47"/>
        <v>-14041.666666666664</v>
      </c>
      <c r="O76" s="47">
        <f t="shared" si="47"/>
        <v>43226.875</v>
      </c>
      <c r="P76" s="47">
        <f t="shared" si="47"/>
        <v>2644.375</v>
      </c>
      <c r="Q76" s="47">
        <f t="shared" si="47"/>
        <v>-4099.6250000000073</v>
      </c>
      <c r="R76" s="47">
        <f t="shared" si="47"/>
        <v>4681.375</v>
      </c>
      <c r="S76" s="47">
        <f t="shared" si="47"/>
        <v>1802.7916666666715</v>
      </c>
      <c r="T76" s="69">
        <f t="shared" si="47"/>
        <v>41089.125</v>
      </c>
      <c r="U76" s="8"/>
      <c r="V76" s="47">
        <f t="shared" ref="V76:AH76" si="48">V66-V74</f>
        <v>10500</v>
      </c>
      <c r="W76" s="47">
        <f>W66-W74</f>
        <v>-12500</v>
      </c>
      <c r="X76" s="289">
        <f t="shared" si="48"/>
        <v>-61420</v>
      </c>
      <c r="Y76" s="289">
        <f t="shared" si="48"/>
        <v>-92815.6</v>
      </c>
      <c r="Z76" s="289">
        <f t="shared" si="48"/>
        <v>-113622.408</v>
      </c>
      <c r="AA76" s="289">
        <f t="shared" si="48"/>
        <v>-97274.441439999966</v>
      </c>
      <c r="AB76" s="289">
        <f t="shared" si="48"/>
        <v>-118392.86324159999</v>
      </c>
      <c r="AC76" s="289">
        <f t="shared" si="48"/>
        <v>-133907.86409542401</v>
      </c>
      <c r="AD76" s="289">
        <f t="shared" si="48"/>
        <v>-171154.965068783</v>
      </c>
      <c r="AE76" s="289">
        <f t="shared" si="48"/>
        <v>-183835.812623598</v>
      </c>
      <c r="AF76" s="289">
        <f t="shared" si="48"/>
        <v>-197404.31950725001</v>
      </c>
      <c r="AG76" s="289">
        <f t="shared" si="48"/>
        <v>-211922.621872758</v>
      </c>
      <c r="AH76" s="290">
        <f t="shared" si="48"/>
        <v>-1413750.895849413</v>
      </c>
      <c r="AI76" s="8"/>
      <c r="AJ76" s="47">
        <f t="shared" ref="AJ76" si="49">AJ66-AJ74</f>
        <v>0</v>
      </c>
      <c r="AK76" s="47">
        <f>AK66-AK74</f>
        <v>0</v>
      </c>
      <c r="AL76" s="289">
        <f t="shared" ref="AL76:AV76" si="50">AL66-AL74</f>
        <v>0</v>
      </c>
      <c r="AM76" s="289">
        <f t="shared" si="50"/>
        <v>0</v>
      </c>
      <c r="AN76" s="289">
        <f t="shared" si="50"/>
        <v>0</v>
      </c>
      <c r="AO76" s="289">
        <f t="shared" si="50"/>
        <v>0</v>
      </c>
      <c r="AP76" s="289">
        <f t="shared" si="50"/>
        <v>0</v>
      </c>
      <c r="AQ76" s="289">
        <f t="shared" si="50"/>
        <v>0</v>
      </c>
      <c r="AR76" s="289">
        <f t="shared" si="50"/>
        <v>0</v>
      </c>
      <c r="AS76" s="289">
        <f t="shared" si="50"/>
        <v>0</v>
      </c>
      <c r="AT76" s="289">
        <f t="shared" si="50"/>
        <v>0</v>
      </c>
      <c r="AU76" s="289">
        <f t="shared" si="50"/>
        <v>0</v>
      </c>
      <c r="AV76" s="290">
        <f t="shared" si="50"/>
        <v>0</v>
      </c>
    </row>
    <row r="77" spans="1:48" ht="18" customHeight="1" x14ac:dyDescent="0.2">
      <c r="A77" s="5"/>
      <c r="B77" s="8"/>
      <c r="C77" s="8"/>
      <c r="D77" s="8"/>
      <c r="E77" s="8"/>
      <c r="F77" s="8"/>
      <c r="G77" s="8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70"/>
      <c r="U77" s="8"/>
      <c r="V77" s="55"/>
      <c r="W77" s="55"/>
      <c r="X77" s="291"/>
      <c r="Y77" s="291"/>
      <c r="Z77" s="291"/>
      <c r="AA77" s="291"/>
      <c r="AB77" s="291"/>
      <c r="AC77" s="291"/>
      <c r="AD77" s="291"/>
      <c r="AE77" s="291"/>
      <c r="AF77" s="291"/>
      <c r="AG77" s="291"/>
      <c r="AH77" s="292"/>
      <c r="AI77" s="8"/>
      <c r="AJ77" s="55"/>
      <c r="AK77" s="55"/>
      <c r="AL77" s="291"/>
      <c r="AM77" s="291"/>
      <c r="AN77" s="291"/>
      <c r="AO77" s="291"/>
      <c r="AP77" s="291"/>
      <c r="AQ77" s="291"/>
      <c r="AR77" s="291"/>
      <c r="AS77" s="291"/>
      <c r="AT77" s="291"/>
      <c r="AU77" s="291"/>
      <c r="AV77" s="292"/>
    </row>
    <row r="78" spans="1:48" ht="18" customHeight="1" x14ac:dyDescent="0.2">
      <c r="A78" s="5" t="s">
        <v>334</v>
      </c>
      <c r="B78" s="8"/>
      <c r="C78" s="8"/>
      <c r="D78" s="8"/>
      <c r="E78" s="8"/>
      <c r="F78" s="8"/>
      <c r="G78" s="8"/>
      <c r="H78" s="47">
        <f t="shared" ref="H78:T78" si="51">H72-H74</f>
        <v>0</v>
      </c>
      <c r="I78" s="47">
        <f t="shared" si="51"/>
        <v>0</v>
      </c>
      <c r="J78" s="47">
        <f t="shared" si="51"/>
        <v>0</v>
      </c>
      <c r="K78" s="47">
        <f t="shared" si="51"/>
        <v>0</v>
      </c>
      <c r="L78" s="47">
        <f t="shared" si="51"/>
        <v>0</v>
      </c>
      <c r="M78" s="47">
        <f t="shared" si="51"/>
        <v>6875</v>
      </c>
      <c r="N78" s="47">
        <f t="shared" si="51"/>
        <v>-14041.666666666664</v>
      </c>
      <c r="O78" s="47">
        <f t="shared" si="51"/>
        <v>43226.875</v>
      </c>
      <c r="P78" s="47">
        <f t="shared" si="51"/>
        <v>2644.375</v>
      </c>
      <c r="Q78" s="47">
        <f t="shared" si="51"/>
        <v>-4099.6250000000073</v>
      </c>
      <c r="R78" s="47">
        <f t="shared" si="51"/>
        <v>4681.375</v>
      </c>
      <c r="S78" s="47">
        <f t="shared" si="51"/>
        <v>1802.7916666666715</v>
      </c>
      <c r="T78" s="69">
        <f t="shared" si="51"/>
        <v>41089.125</v>
      </c>
      <c r="U78" s="8"/>
      <c r="V78" s="47">
        <f t="shared" ref="V78:AH78" si="52">V72-V74</f>
        <v>10500</v>
      </c>
      <c r="W78" s="47">
        <f t="shared" si="52"/>
        <v>-12500</v>
      </c>
      <c r="X78" s="289">
        <f t="shared" si="52"/>
        <v>-61420</v>
      </c>
      <c r="Y78" s="289">
        <f t="shared" si="52"/>
        <v>-92815.6</v>
      </c>
      <c r="Z78" s="289">
        <f t="shared" si="52"/>
        <v>-113622.408</v>
      </c>
      <c r="AA78" s="289">
        <f t="shared" si="52"/>
        <v>-97274.441439999966</v>
      </c>
      <c r="AB78" s="289">
        <f t="shared" si="52"/>
        <v>-108892.86324159999</v>
      </c>
      <c r="AC78" s="289">
        <f t="shared" si="52"/>
        <v>-124407.86409542401</v>
      </c>
      <c r="AD78" s="289">
        <f t="shared" si="52"/>
        <v>-161654.965068783</v>
      </c>
      <c r="AE78" s="289">
        <f t="shared" si="52"/>
        <v>-171835.812623598</v>
      </c>
      <c r="AF78" s="289">
        <f t="shared" si="52"/>
        <v>-185404.31950725001</v>
      </c>
      <c r="AG78" s="289">
        <f t="shared" si="52"/>
        <v>-199922.621872758</v>
      </c>
      <c r="AH78" s="290">
        <f t="shared" si="52"/>
        <v>-1349250.895849413</v>
      </c>
      <c r="AI78" s="8"/>
      <c r="AJ78" s="47">
        <f t="shared" ref="AJ78:AV78" si="53">AJ72-AJ74</f>
        <v>0</v>
      </c>
      <c r="AK78" s="47">
        <f t="shared" si="53"/>
        <v>0</v>
      </c>
      <c r="AL78" s="289">
        <f t="shared" si="53"/>
        <v>0</v>
      </c>
      <c r="AM78" s="289">
        <f t="shared" si="53"/>
        <v>0</v>
      </c>
      <c r="AN78" s="289">
        <f t="shared" si="53"/>
        <v>0</v>
      </c>
      <c r="AO78" s="289">
        <f t="shared" si="53"/>
        <v>0</v>
      </c>
      <c r="AP78" s="289">
        <f t="shared" si="53"/>
        <v>0</v>
      </c>
      <c r="AQ78" s="289">
        <f t="shared" si="53"/>
        <v>0</v>
      </c>
      <c r="AR78" s="289">
        <f t="shared" si="53"/>
        <v>0</v>
      </c>
      <c r="AS78" s="289">
        <f t="shared" si="53"/>
        <v>0</v>
      </c>
      <c r="AT78" s="289">
        <f t="shared" si="53"/>
        <v>0</v>
      </c>
      <c r="AU78" s="289">
        <f t="shared" si="53"/>
        <v>0</v>
      </c>
      <c r="AV78" s="290">
        <f t="shared" si="53"/>
        <v>0</v>
      </c>
    </row>
    <row r="79" spans="1:48" ht="18" customHeight="1" x14ac:dyDescent="0.2">
      <c r="A79" s="5"/>
      <c r="B79" s="8"/>
      <c r="C79" s="8"/>
      <c r="D79" s="8"/>
      <c r="E79" s="8"/>
      <c r="F79" s="8"/>
      <c r="G79" s="8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70"/>
      <c r="U79" s="8"/>
      <c r="V79" s="55"/>
      <c r="W79" s="55"/>
      <c r="X79" s="291"/>
      <c r="Y79" s="291"/>
      <c r="Z79" s="291"/>
      <c r="AA79" s="291"/>
      <c r="AB79" s="291"/>
      <c r="AC79" s="291"/>
      <c r="AD79" s="291"/>
      <c r="AE79" s="291"/>
      <c r="AF79" s="291"/>
      <c r="AG79" s="291"/>
      <c r="AH79" s="292"/>
      <c r="AI79" s="8"/>
      <c r="AJ79" s="55"/>
      <c r="AK79" s="55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2"/>
    </row>
    <row r="80" spans="1:48" ht="18" customHeight="1" thickBot="1" x14ac:dyDescent="0.25">
      <c r="A80" s="5" t="s">
        <v>335</v>
      </c>
      <c r="B80" s="8"/>
      <c r="C80" s="8"/>
      <c r="D80" s="8"/>
      <c r="E80" s="8"/>
      <c r="F80" s="8"/>
      <c r="G80" s="8"/>
      <c r="H80" s="47">
        <f t="shared" ref="H80:T80" si="54">H65-H74</f>
        <v>0</v>
      </c>
      <c r="I80" s="47">
        <f t="shared" si="54"/>
        <v>0</v>
      </c>
      <c r="J80" s="47">
        <f t="shared" si="54"/>
        <v>0</v>
      </c>
      <c r="K80" s="47">
        <f t="shared" si="54"/>
        <v>0</v>
      </c>
      <c r="L80" s="47">
        <f t="shared" si="54"/>
        <v>0</v>
      </c>
      <c r="M80" s="47">
        <f t="shared" si="54"/>
        <v>6875</v>
      </c>
      <c r="N80" s="47">
        <f t="shared" si="54"/>
        <v>-14041.666666666664</v>
      </c>
      <c r="O80" s="47">
        <f t="shared" si="54"/>
        <v>43226.875</v>
      </c>
      <c r="P80" s="47">
        <f t="shared" si="54"/>
        <v>2644.375</v>
      </c>
      <c r="Q80" s="47">
        <f t="shared" si="54"/>
        <v>-4099.6250000000073</v>
      </c>
      <c r="R80" s="47">
        <f t="shared" si="54"/>
        <v>4681.375</v>
      </c>
      <c r="S80" s="47">
        <f t="shared" si="54"/>
        <v>1802.7916666666715</v>
      </c>
      <c r="T80" s="71">
        <f t="shared" si="54"/>
        <v>41089.125</v>
      </c>
      <c r="U80" s="8"/>
      <c r="V80" s="47">
        <f t="shared" ref="V80:AH80" si="55">V65-V74</f>
        <v>10500</v>
      </c>
      <c r="W80" s="47">
        <f t="shared" si="55"/>
        <v>-12500</v>
      </c>
      <c r="X80" s="289">
        <f t="shared" si="55"/>
        <v>-61420</v>
      </c>
      <c r="Y80" s="289">
        <f t="shared" si="55"/>
        <v>-92815.6</v>
      </c>
      <c r="Z80" s="289">
        <f t="shared" si="55"/>
        <v>-113622.408</v>
      </c>
      <c r="AA80" s="289">
        <f t="shared" si="55"/>
        <v>-97274.441439999966</v>
      </c>
      <c r="AB80" s="289">
        <f t="shared" si="55"/>
        <v>-99392.863241599989</v>
      </c>
      <c r="AC80" s="289">
        <f t="shared" si="55"/>
        <v>-114907.86409542401</v>
      </c>
      <c r="AD80" s="289">
        <f t="shared" si="55"/>
        <v>-152154.965068783</v>
      </c>
      <c r="AE80" s="289">
        <f t="shared" si="55"/>
        <v>-154835.812623598</v>
      </c>
      <c r="AF80" s="289">
        <f t="shared" si="55"/>
        <v>-168404.31950725001</v>
      </c>
      <c r="AG80" s="289">
        <f t="shared" si="55"/>
        <v>-182922.621872758</v>
      </c>
      <c r="AH80" s="293">
        <f t="shared" si="55"/>
        <v>-1269750.895849413</v>
      </c>
      <c r="AI80" s="8"/>
      <c r="AJ80" s="47">
        <f t="shared" ref="AJ80:AV80" si="56">AJ65-AJ74</f>
        <v>0</v>
      </c>
      <c r="AK80" s="47">
        <f t="shared" si="56"/>
        <v>0</v>
      </c>
      <c r="AL80" s="289">
        <f t="shared" si="56"/>
        <v>0</v>
      </c>
      <c r="AM80" s="289">
        <f t="shared" si="56"/>
        <v>0</v>
      </c>
      <c r="AN80" s="289">
        <f t="shared" si="56"/>
        <v>0</v>
      </c>
      <c r="AO80" s="289">
        <f t="shared" si="56"/>
        <v>0</v>
      </c>
      <c r="AP80" s="289">
        <f t="shared" si="56"/>
        <v>0</v>
      </c>
      <c r="AQ80" s="289">
        <f t="shared" si="56"/>
        <v>0</v>
      </c>
      <c r="AR80" s="289">
        <f t="shared" si="56"/>
        <v>0</v>
      </c>
      <c r="AS80" s="289">
        <f t="shared" si="56"/>
        <v>0</v>
      </c>
      <c r="AT80" s="289">
        <f t="shared" si="56"/>
        <v>0</v>
      </c>
      <c r="AU80" s="289">
        <f t="shared" si="56"/>
        <v>0</v>
      </c>
      <c r="AV80" s="293">
        <f t="shared" si="56"/>
        <v>0</v>
      </c>
    </row>
    <row r="81" spans="1:48" ht="15" customHeight="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</row>
    <row r="82" spans="1:48" ht="15" customHeight="1" x14ac:dyDescent="0.2">
      <c r="A82" s="8"/>
      <c r="B82" s="8"/>
      <c r="C82" s="8"/>
      <c r="D82" s="8"/>
      <c r="E82" s="8"/>
      <c r="F82" s="8"/>
      <c r="G82" s="8"/>
      <c r="H82" s="11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</row>
    <row r="83" spans="1:48" ht="15" customHeight="1" x14ac:dyDescent="0.2">
      <c r="A83" s="8"/>
      <c r="B83" s="8"/>
      <c r="C83" s="8"/>
      <c r="D83" s="8"/>
      <c r="E83" s="8"/>
      <c r="F83" s="8"/>
      <c r="G83" s="8"/>
      <c r="H83" s="11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</row>
    <row r="84" spans="1:48" ht="15" customHeight="1" x14ac:dyDescent="0.2">
      <c r="A84" s="8"/>
      <c r="B84" s="8"/>
      <c r="C84" s="8"/>
      <c r="D84" s="8"/>
      <c r="E84" s="8"/>
      <c r="F84" s="8"/>
      <c r="G84" s="8"/>
      <c r="H84" s="11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</row>
    <row r="85" spans="1:48" ht="15" customHeight="1" x14ac:dyDescent="0.2">
      <c r="A85" s="8"/>
      <c r="B85" s="8"/>
      <c r="C85" s="8"/>
      <c r="D85" s="8"/>
      <c r="E85" s="8"/>
      <c r="F85" s="8"/>
      <c r="G85" s="8"/>
      <c r="H85" s="11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</row>
    <row r="86" spans="1:48" ht="15" customHeight="1" x14ac:dyDescent="0.2">
      <c r="A86" s="8"/>
      <c r="B86" s="8"/>
      <c r="C86" s="8"/>
      <c r="D86" s="8"/>
      <c r="E86" s="8"/>
      <c r="F86" s="8"/>
      <c r="G86" s="8"/>
      <c r="H86" s="8"/>
      <c r="I86" s="8"/>
      <c r="J86" s="14"/>
      <c r="K86" s="190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</row>
    <row r="87" spans="1:48" ht="15" customHeight="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</row>
    <row r="88" spans="1:48" ht="15" customHeight="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</row>
    <row r="89" spans="1:48" ht="15" customHeight="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</row>
    <row r="90" spans="1:48" ht="15" customHeight="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</row>
    <row r="91" spans="1:48" ht="15" customHeight="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</row>
    <row r="92" spans="1:48" ht="15" customHeight="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</row>
    <row r="93" spans="1:48" ht="15" customHeight="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</row>
    <row r="94" spans="1:48" ht="15" customHeight="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</row>
    <row r="95" spans="1:48" ht="15" customHeight="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</row>
    <row r="96" spans="1:48" ht="15" customHeight="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</row>
    <row r="97" spans="1:48" ht="15" customHeight="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</row>
    <row r="98" spans="1:48" ht="15" customHeight="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</row>
    <row r="99" spans="1:48" ht="15" customHeight="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</row>
    <row r="100" spans="1:48" ht="15" customHeight="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</row>
    <row r="101" spans="1:48" ht="15" customHeight="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</row>
    <row r="102" spans="1:48" ht="15" customHeight="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</row>
    <row r="103" spans="1:48" ht="15" customHeight="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</row>
    <row r="104" spans="1:48" ht="15" customHeight="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</row>
    <row r="105" spans="1:48" ht="15" customHeight="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</row>
    <row r="106" spans="1:48" ht="15" customHeight="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</row>
    <row r="107" spans="1:48" ht="15" customHeight="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</row>
    <row r="108" spans="1:48" ht="15" customHeight="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</row>
    <row r="109" spans="1:48" ht="15" customHeight="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</row>
    <row r="110" spans="1:48" ht="15" customHeight="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</row>
    <row r="111" spans="1:48" ht="15" customHeight="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</row>
    <row r="112" spans="1:48" ht="15" customHeight="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</row>
    <row r="113" spans="1:48" ht="15" customHeight="1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</row>
    <row r="114" spans="1:48" ht="15" customHeight="1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</row>
    <row r="115" spans="1:48" ht="15" customHeight="1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</row>
    <row r="116" spans="1:48" ht="15" customHeight="1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</row>
    <row r="117" spans="1:48" ht="15" customHeight="1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</row>
    <row r="118" spans="1:48" ht="15" customHeight="1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</row>
    <row r="119" spans="1:48" ht="15" customHeight="1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</row>
    <row r="120" spans="1:48" ht="15" customHeight="1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</row>
    <row r="121" spans="1:48" ht="15" customHeight="1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</row>
    <row r="122" spans="1:48" ht="15" customHeight="1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</row>
    <row r="123" spans="1:48" ht="15" customHeight="1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</row>
    <row r="124" spans="1:48" ht="15" customHeight="1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</row>
    <row r="125" spans="1:48" ht="15" customHeight="1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</row>
    <row r="126" spans="1:48" ht="15" customHeight="1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</row>
    <row r="127" spans="1:48" ht="15" customHeight="1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</row>
    <row r="128" spans="1:48" ht="15" customHeight="1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</row>
    <row r="129" spans="1:48" ht="15" customHeight="1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</row>
    <row r="130" spans="1:48" ht="15" customHeight="1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</row>
    <row r="131" spans="1:48" ht="15" customHeight="1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</row>
    <row r="132" spans="1:48" ht="15" customHeight="1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</row>
    <row r="133" spans="1:48" ht="15" customHeight="1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</row>
    <row r="134" spans="1:48" ht="15" customHeight="1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</row>
    <row r="135" spans="1:48" ht="15" customHeight="1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</row>
    <row r="136" spans="1:48" ht="15" customHeight="1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</row>
    <row r="137" spans="1:48" ht="15" customHeight="1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</row>
    <row r="138" spans="1:48" ht="15" customHeight="1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</row>
    <row r="139" spans="1:48" ht="15" customHeight="1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</row>
    <row r="140" spans="1:48" ht="15" customHeight="1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</row>
    <row r="141" spans="1:48" ht="15" customHeight="1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</row>
    <row r="142" spans="1:48" ht="15" customHeight="1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</row>
    <row r="143" spans="1:48" ht="15" customHeight="1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</row>
    <row r="144" spans="1:48" ht="15" customHeight="1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</row>
    <row r="145" spans="10:11" ht="15" customHeight="1" x14ac:dyDescent="0.2">
      <c r="J145" s="8"/>
      <c r="K145" s="8"/>
    </row>
    <row r="146" spans="10:11" ht="15" customHeight="1" x14ac:dyDescent="0.2">
      <c r="J146" s="8"/>
      <c r="K146" s="8"/>
    </row>
    <row r="147" spans="10:11" ht="15" customHeight="1" x14ac:dyDescent="0.2">
      <c r="J147" s="8"/>
      <c r="K147" s="8"/>
    </row>
    <row r="148" spans="10:11" ht="15" customHeight="1" x14ac:dyDescent="0.2">
      <c r="J148" s="8"/>
      <c r="K148" s="8"/>
    </row>
    <row r="149" spans="10:11" ht="15" customHeight="1" x14ac:dyDescent="0.2">
      <c r="J149" s="8"/>
      <c r="K149" s="8"/>
    </row>
    <row r="150" spans="10:11" ht="15" customHeight="1" x14ac:dyDescent="0.2">
      <c r="J150" s="8"/>
      <c r="K150" s="8"/>
    </row>
    <row r="151" spans="10:11" ht="15" customHeight="1" x14ac:dyDescent="0.2">
      <c r="J151" s="8"/>
      <c r="K151" s="8"/>
    </row>
    <row r="152" spans="10:11" ht="15" customHeight="1" x14ac:dyDescent="0.2">
      <c r="J152" s="8"/>
      <c r="K152" s="8"/>
    </row>
    <row r="153" spans="10:11" ht="15" customHeight="1" x14ac:dyDescent="0.2">
      <c r="J153" s="8"/>
      <c r="K153" s="8"/>
    </row>
    <row r="154" spans="10:11" ht="15" customHeight="1" x14ac:dyDescent="0.2">
      <c r="J154" s="8"/>
      <c r="K154" s="8"/>
    </row>
    <row r="155" spans="10:11" ht="15" customHeight="1" x14ac:dyDescent="0.2">
      <c r="J155" s="8"/>
      <c r="K155" s="8"/>
    </row>
    <row r="156" spans="10:11" ht="15" customHeight="1" x14ac:dyDescent="0.2">
      <c r="J156" s="8"/>
      <c r="K156" s="8"/>
    </row>
    <row r="157" spans="10:11" ht="15" customHeight="1" x14ac:dyDescent="0.2">
      <c r="J157" s="8"/>
      <c r="K157" s="8"/>
    </row>
    <row r="158" spans="10:11" ht="15" customHeight="1" x14ac:dyDescent="0.2">
      <c r="J158" s="8"/>
      <c r="K158" s="8"/>
    </row>
    <row r="159" spans="10:11" ht="15" customHeight="1" x14ac:dyDescent="0.2">
      <c r="J159" s="8"/>
      <c r="K159" s="8"/>
    </row>
    <row r="160" spans="10:11" ht="15" customHeight="1" x14ac:dyDescent="0.2">
      <c r="J160" s="8"/>
      <c r="K160" s="8"/>
    </row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hidden="1" customHeight="1" x14ac:dyDescent="0.2"/>
    <row r="999" ht="15" hidden="1" customHeight="1" x14ac:dyDescent="0.2"/>
    <row r="1000" ht="15" hidden="1" customHeight="1" x14ac:dyDescent="0.2"/>
    <row r="1001" ht="15" hidden="1" customHeight="1" x14ac:dyDescent="0.2"/>
    <row r="1002" ht="15" hidden="1" customHeight="1" x14ac:dyDescent="0.2"/>
    <row r="1003" ht="15" hidden="1" customHeight="1" x14ac:dyDescent="0.2"/>
    <row r="1004" ht="15" hidden="1" customHeight="1" x14ac:dyDescent="0.2"/>
    <row r="1005" ht="15" hidden="1" customHeight="1" x14ac:dyDescent="0.2"/>
    <row r="1006" ht="15" hidden="1" customHeight="1" x14ac:dyDescent="0.2"/>
    <row r="1007" ht="15" hidden="1" customHeight="1" x14ac:dyDescent="0.2"/>
    <row r="1008" ht="15" hidden="1" customHeight="1" x14ac:dyDescent="0.2"/>
    <row r="1009" ht="15" hidden="1" customHeight="1" x14ac:dyDescent="0.2"/>
    <row r="1010" ht="15" hidden="1" customHeight="1" x14ac:dyDescent="0.2"/>
    <row r="1011" ht="15" hidden="1" customHeight="1" x14ac:dyDescent="0.2"/>
    <row r="1012" ht="15" hidden="1" customHeight="1" x14ac:dyDescent="0.2"/>
    <row r="1013" ht="15" hidden="1" customHeight="1" x14ac:dyDescent="0.2"/>
    <row r="1014" ht="15" hidden="1" customHeight="1" x14ac:dyDescent="0.2"/>
    <row r="1015" ht="15" hidden="1" customHeight="1" x14ac:dyDescent="0.2"/>
    <row r="1016" ht="15" hidden="1" customHeight="1" x14ac:dyDescent="0.2"/>
    <row r="1017" ht="15" hidden="1" customHeight="1" x14ac:dyDescent="0.2"/>
    <row r="1018" ht="15" hidden="1" customHeight="1" x14ac:dyDescent="0.2"/>
    <row r="1019" ht="15" hidden="1" customHeight="1" x14ac:dyDescent="0.2"/>
    <row r="1020" ht="15" hidden="1" customHeight="1" x14ac:dyDescent="0.2"/>
    <row r="1021" ht="15" hidden="1" customHeight="1" x14ac:dyDescent="0.2"/>
    <row r="1022" ht="15" hidden="1" customHeight="1" x14ac:dyDescent="0.2"/>
    <row r="1023" ht="15" hidden="1" customHeight="1" x14ac:dyDescent="0.2"/>
    <row r="1024" ht="15" hidden="1" customHeight="1" x14ac:dyDescent="0.2"/>
    <row r="1025" ht="15" hidden="1" customHeight="1" x14ac:dyDescent="0.2"/>
    <row r="1026" ht="15" hidden="1" customHeight="1" x14ac:dyDescent="0.2"/>
    <row r="1027" ht="15" hidden="1" customHeight="1" x14ac:dyDescent="0.2"/>
    <row r="1028" ht="15" hidden="1" customHeight="1" x14ac:dyDescent="0.2"/>
    <row r="1029" ht="15" hidden="1" customHeight="1" x14ac:dyDescent="0.2"/>
    <row r="1030" ht="15" hidden="1" customHeight="1" x14ac:dyDescent="0.2"/>
    <row r="1031" ht="15" hidden="1" customHeight="1" x14ac:dyDescent="0.2"/>
    <row r="1032" ht="15" hidden="1" customHeight="1" x14ac:dyDescent="0.2"/>
    <row r="1033" ht="15" hidden="1" customHeight="1" x14ac:dyDescent="0.2"/>
    <row r="1034" ht="15" hidden="1" customHeight="1" x14ac:dyDescent="0.2"/>
    <row r="1035" ht="15" hidden="1" customHeight="1" x14ac:dyDescent="0.2"/>
    <row r="1036" ht="15" hidden="1" customHeight="1" x14ac:dyDescent="0.2"/>
    <row r="1037" ht="15" hidden="1" customHeight="1" x14ac:dyDescent="0.2"/>
    <row r="1038" ht="15" hidden="1" customHeight="1" x14ac:dyDescent="0.2"/>
    <row r="1039" ht="15" hidden="1" customHeight="1" x14ac:dyDescent="0.2"/>
    <row r="1040" ht="15" hidden="1" customHeight="1" x14ac:dyDescent="0.2"/>
    <row r="1041" ht="15" hidden="1" customHeight="1" x14ac:dyDescent="0.2"/>
    <row r="1042" ht="15" hidden="1" customHeight="1" x14ac:dyDescent="0.2"/>
    <row r="1043" ht="15" hidden="1" customHeight="1" x14ac:dyDescent="0.2"/>
    <row r="1044" ht="15" hidden="1" customHeight="1" x14ac:dyDescent="0.2"/>
    <row r="1045" ht="15" hidden="1" customHeight="1" x14ac:dyDescent="0.2"/>
    <row r="1046" ht="15" hidden="1" customHeight="1" x14ac:dyDescent="0.2"/>
    <row r="1047" ht="15" hidden="1" customHeight="1" x14ac:dyDescent="0.2"/>
    <row r="1048" ht="15" hidden="1" customHeight="1" x14ac:dyDescent="0.2"/>
    <row r="1049" ht="15" hidden="1" customHeight="1" x14ac:dyDescent="0.2"/>
    <row r="1050" ht="15" hidden="1" customHeight="1" x14ac:dyDescent="0.2"/>
    <row r="1051" ht="15" hidden="1" customHeight="1" x14ac:dyDescent="0.2"/>
    <row r="1052" ht="15" hidden="1" customHeight="1" x14ac:dyDescent="0.2"/>
    <row r="1053" ht="15" hidden="1" customHeight="1" x14ac:dyDescent="0.2"/>
    <row r="1054" ht="15" hidden="1" customHeight="1" x14ac:dyDescent="0.2"/>
    <row r="1055" ht="15" hidden="1" customHeight="1" x14ac:dyDescent="0.2"/>
    <row r="1056" ht="15" hidden="1" customHeight="1" x14ac:dyDescent="0.2"/>
    <row r="1057" ht="15" hidden="1" customHeight="1" x14ac:dyDescent="0.2"/>
    <row r="1058" ht="15" hidden="1" customHeight="1" x14ac:dyDescent="0.2"/>
    <row r="1059" ht="15" hidden="1" customHeight="1" x14ac:dyDescent="0.2"/>
    <row r="1060" ht="15" hidden="1" customHeight="1" x14ac:dyDescent="0.2"/>
    <row r="1061" ht="15" hidden="1" customHeight="1" x14ac:dyDescent="0.2"/>
    <row r="1062" ht="15" hidden="1" customHeight="1" x14ac:dyDescent="0.2"/>
    <row r="1063" ht="15" hidden="1" customHeight="1" x14ac:dyDescent="0.2"/>
    <row r="1064" ht="15" hidden="1" customHeight="1" x14ac:dyDescent="0.2"/>
    <row r="1065" ht="15" hidden="1" customHeight="1" x14ac:dyDescent="0.2"/>
    <row r="1066" ht="15" hidden="1" customHeight="1" x14ac:dyDescent="0.2"/>
    <row r="1067" ht="15" hidden="1" customHeight="1" x14ac:dyDescent="0.2"/>
    <row r="1068" ht="15" hidden="1" customHeight="1" x14ac:dyDescent="0.2"/>
    <row r="1069" ht="15" hidden="1" customHeight="1" x14ac:dyDescent="0.2"/>
    <row r="1070" ht="15" hidden="1" customHeight="1" x14ac:dyDescent="0.2"/>
    <row r="1071" ht="15" hidden="1" customHeight="1" x14ac:dyDescent="0.2"/>
    <row r="1072" ht="15" hidden="1" customHeight="1" x14ac:dyDescent="0.2"/>
    <row r="1073" ht="15" hidden="1" customHeight="1" x14ac:dyDescent="0.2"/>
    <row r="1074" ht="15" hidden="1" customHeight="1" x14ac:dyDescent="0.2"/>
    <row r="1075" ht="15" hidden="1" customHeight="1" x14ac:dyDescent="0.2"/>
    <row r="1076" ht="15" hidden="1" customHeight="1" x14ac:dyDescent="0.2"/>
    <row r="1077" ht="15" hidden="1" customHeight="1" x14ac:dyDescent="0.2"/>
    <row r="1078" ht="15" hidden="1" customHeight="1" x14ac:dyDescent="0.2"/>
    <row r="1079" ht="15" hidden="1" customHeight="1" x14ac:dyDescent="0.2"/>
    <row r="1080" ht="15" hidden="1" customHeight="1" x14ac:dyDescent="0.2"/>
    <row r="1081" ht="15" hidden="1" customHeight="1" x14ac:dyDescent="0.2"/>
    <row r="1082" ht="15" hidden="1" customHeight="1" x14ac:dyDescent="0.2"/>
    <row r="1083" ht="15" hidden="1" customHeight="1" x14ac:dyDescent="0.2"/>
    <row r="1084" ht="15" hidden="1" customHeight="1" x14ac:dyDescent="0.2"/>
    <row r="1085" ht="15" hidden="1" customHeight="1" x14ac:dyDescent="0.2"/>
    <row r="1086" ht="15" hidden="1" customHeight="1" x14ac:dyDescent="0.2"/>
    <row r="1087" ht="15" hidden="1" customHeight="1" x14ac:dyDescent="0.2"/>
    <row r="1088" ht="15" hidden="1" customHeight="1" x14ac:dyDescent="0.2"/>
    <row r="1089" ht="15" hidden="1" customHeight="1" x14ac:dyDescent="0.2"/>
    <row r="1090" ht="15" hidden="1" customHeight="1" x14ac:dyDescent="0.2"/>
    <row r="1091" ht="15" hidden="1" customHeight="1" x14ac:dyDescent="0.2"/>
    <row r="1092" ht="15" hidden="1" customHeight="1" x14ac:dyDescent="0.2"/>
    <row r="1093" ht="15" hidden="1" customHeight="1" x14ac:dyDescent="0.2"/>
    <row r="1094" ht="15" hidden="1" customHeight="1" x14ac:dyDescent="0.2"/>
    <row r="1095" ht="15" hidden="1" customHeight="1" x14ac:dyDescent="0.2"/>
    <row r="1096" ht="15" hidden="1" customHeight="1" x14ac:dyDescent="0.2"/>
    <row r="1097" ht="15" hidden="1" customHeight="1" x14ac:dyDescent="0.2"/>
    <row r="1098" ht="15" hidden="1" customHeight="1" x14ac:dyDescent="0.2"/>
    <row r="1099" ht="15" hidden="1" customHeight="1" x14ac:dyDescent="0.2"/>
    <row r="1100" ht="15" hidden="1" customHeight="1" x14ac:dyDescent="0.2"/>
    <row r="1101" ht="15" hidden="1" customHeight="1" x14ac:dyDescent="0.2"/>
    <row r="1102" ht="15" hidden="1" customHeight="1" x14ac:dyDescent="0.2"/>
    <row r="1103" ht="15" hidden="1" customHeight="1" x14ac:dyDescent="0.2"/>
    <row r="1104" ht="15" hidden="1" customHeight="1" x14ac:dyDescent="0.2"/>
    <row r="1105" ht="15" hidden="1" customHeight="1" x14ac:dyDescent="0.2"/>
    <row r="1106" ht="15" hidden="1" customHeight="1" x14ac:dyDescent="0.2"/>
    <row r="1107" ht="15" hidden="1" customHeight="1" x14ac:dyDescent="0.2"/>
    <row r="1108" ht="15" hidden="1" customHeight="1" x14ac:dyDescent="0.2"/>
    <row r="1109" ht="15" hidden="1" customHeight="1" x14ac:dyDescent="0.2"/>
    <row r="1110" ht="15" hidden="1" customHeight="1" x14ac:dyDescent="0.2"/>
    <row r="1111" ht="15" hidden="1" customHeight="1" x14ac:dyDescent="0.2"/>
    <row r="1112" ht="15" hidden="1" customHeight="1" x14ac:dyDescent="0.2"/>
    <row r="1113" ht="15" hidden="1" customHeight="1" x14ac:dyDescent="0.2"/>
    <row r="1114" ht="15" hidden="1" customHeight="1" x14ac:dyDescent="0.2"/>
    <row r="1115" ht="15" hidden="1" customHeight="1" x14ac:dyDescent="0.2"/>
    <row r="1116" ht="15" hidden="1" customHeight="1" x14ac:dyDescent="0.2"/>
    <row r="1117" ht="15" hidden="1" customHeight="1" x14ac:dyDescent="0.2"/>
    <row r="1118" ht="15" hidden="1" customHeight="1" x14ac:dyDescent="0.2"/>
    <row r="1119" ht="15" hidden="1" customHeight="1" x14ac:dyDescent="0.2"/>
    <row r="1120" ht="15" hidden="1" customHeight="1" x14ac:dyDescent="0.2"/>
    <row r="1121" ht="15" hidden="1" customHeight="1" x14ac:dyDescent="0.2"/>
    <row r="1122" ht="15" hidden="1" customHeight="1" x14ac:dyDescent="0.2"/>
    <row r="1123" ht="15" hidden="1" customHeight="1" x14ac:dyDescent="0.2"/>
    <row r="1124" ht="15" hidden="1" customHeight="1" x14ac:dyDescent="0.2"/>
    <row r="1125" ht="15" hidden="1" customHeight="1" x14ac:dyDescent="0.2"/>
    <row r="1126" ht="15" hidden="1" customHeight="1" x14ac:dyDescent="0.2"/>
    <row r="1127" ht="15" hidden="1" customHeight="1" x14ac:dyDescent="0.2"/>
    <row r="1128" ht="15" hidden="1" customHeight="1" x14ac:dyDescent="0.2"/>
    <row r="1129" ht="15" hidden="1" customHeight="1" x14ac:dyDescent="0.2"/>
    <row r="1130" ht="15" hidden="1" customHeight="1" x14ac:dyDescent="0.2"/>
    <row r="1131" ht="15" hidden="1" customHeight="1" x14ac:dyDescent="0.2"/>
    <row r="1132" ht="15" hidden="1" customHeight="1" x14ac:dyDescent="0.2"/>
    <row r="1133" ht="15" hidden="1" customHeight="1" x14ac:dyDescent="0.2"/>
    <row r="1134" ht="15" hidden="1" customHeight="1" x14ac:dyDescent="0.2"/>
    <row r="1135" ht="15" hidden="1" customHeight="1" x14ac:dyDescent="0.2"/>
    <row r="1136" ht="15" hidden="1" customHeight="1" x14ac:dyDescent="0.2"/>
    <row r="1137" ht="15" hidden="1" customHeight="1" x14ac:dyDescent="0.2"/>
    <row r="1138" ht="15" hidden="1" customHeight="1" x14ac:dyDescent="0.2"/>
    <row r="1139" ht="15" hidden="1" customHeight="1" x14ac:dyDescent="0.2"/>
    <row r="1140" ht="15" hidden="1" customHeight="1" x14ac:dyDescent="0.2"/>
    <row r="1141" ht="15" hidden="1" customHeight="1" x14ac:dyDescent="0.2"/>
    <row r="1142" ht="15" hidden="1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ht="15" hidden="1" customHeight="1" x14ac:dyDescent="0.2"/>
    <row r="2450" ht="15" hidden="1" customHeight="1" x14ac:dyDescent="0.2"/>
    <row r="2451" ht="15" hidden="1" customHeight="1" x14ac:dyDescent="0.2"/>
    <row r="2452" ht="15" hidden="1" customHeight="1" x14ac:dyDescent="0.2"/>
    <row r="2453" ht="15" hidden="1" customHeight="1" x14ac:dyDescent="0.2"/>
    <row r="2454" ht="15" hidden="1" customHeight="1" x14ac:dyDescent="0.2"/>
    <row r="2455" ht="15" hidden="1" customHeight="1" x14ac:dyDescent="0.2"/>
    <row r="2456" ht="15" hidden="1" customHeight="1" x14ac:dyDescent="0.2"/>
    <row r="2457" ht="15" hidden="1" customHeight="1" x14ac:dyDescent="0.2"/>
    <row r="2458" ht="15" hidden="1" customHeight="1" x14ac:dyDescent="0.2"/>
    <row r="2459" ht="15" hidden="1" customHeight="1" x14ac:dyDescent="0.2"/>
    <row r="2460" ht="15" hidden="1" customHeight="1" x14ac:dyDescent="0.2"/>
    <row r="2461" ht="15" hidden="1" customHeight="1" x14ac:dyDescent="0.2"/>
    <row r="2462" ht="15" hidden="1" customHeight="1" x14ac:dyDescent="0.2"/>
    <row r="2463" ht="15" hidden="1" customHeight="1" x14ac:dyDescent="0.2"/>
    <row r="2464" ht="15" hidden="1" customHeight="1" x14ac:dyDescent="0.2"/>
    <row r="2465" ht="15" hidden="1" customHeight="1" x14ac:dyDescent="0.2"/>
    <row r="2466" ht="15" hidden="1" customHeight="1" x14ac:dyDescent="0.2"/>
    <row r="2467" ht="15" hidden="1" customHeight="1" x14ac:dyDescent="0.2"/>
    <row r="2468" ht="15" hidden="1" customHeight="1" x14ac:dyDescent="0.2"/>
    <row r="2469" ht="15" hidden="1" customHeight="1" x14ac:dyDescent="0.2"/>
    <row r="2470" ht="15" hidden="1" customHeight="1" x14ac:dyDescent="0.2"/>
    <row r="2471" ht="15" hidden="1" customHeight="1" x14ac:dyDescent="0.2"/>
    <row r="2472" ht="15" hidden="1" customHeight="1" x14ac:dyDescent="0.2"/>
    <row r="2473" ht="15" hidden="1" customHeight="1" x14ac:dyDescent="0.2"/>
    <row r="2474" ht="15" hidden="1" customHeight="1" x14ac:dyDescent="0.2"/>
    <row r="2475" ht="15" hidden="1" customHeight="1" x14ac:dyDescent="0.2"/>
    <row r="2476" ht="15" hidden="1" customHeight="1" x14ac:dyDescent="0.2"/>
    <row r="2477" ht="15" hidden="1" customHeight="1" x14ac:dyDescent="0.2"/>
    <row r="2478" ht="15" hidden="1" customHeight="1" x14ac:dyDescent="0.2"/>
    <row r="2479" ht="15" hidden="1" customHeight="1" x14ac:dyDescent="0.2"/>
    <row r="2480" ht="15" hidden="1" customHeight="1" x14ac:dyDescent="0.2"/>
    <row r="2481" spans="1:1" ht="15" hidden="1" customHeight="1" x14ac:dyDescent="0.2">
      <c r="A2481" s="8"/>
    </row>
    <row r="2482" spans="1:1" ht="15" hidden="1" customHeight="1" x14ac:dyDescent="0.2">
      <c r="A2482" s="8"/>
    </row>
    <row r="2483" spans="1:1" ht="15" hidden="1" customHeight="1" x14ac:dyDescent="0.2">
      <c r="A2483" s="8"/>
    </row>
    <row r="2484" spans="1:1" ht="15" hidden="1" customHeight="1" x14ac:dyDescent="0.2">
      <c r="A2484" s="8"/>
    </row>
    <row r="2485" spans="1:1" ht="15" hidden="1" customHeight="1" x14ac:dyDescent="0.2">
      <c r="A2485" s="8"/>
    </row>
    <row r="2486" spans="1:1" ht="15" hidden="1" customHeight="1" x14ac:dyDescent="0.2">
      <c r="A2486" s="8"/>
    </row>
    <row r="2487" spans="1:1" ht="15" hidden="1" customHeight="1" x14ac:dyDescent="0.2">
      <c r="A2487" s="8"/>
    </row>
    <row r="2488" spans="1:1" ht="15" hidden="1" customHeight="1" x14ac:dyDescent="0.2">
      <c r="A2488" s="8" t="s">
        <v>37</v>
      </c>
    </row>
    <row r="2489" spans="1:1" ht="15" hidden="1" customHeight="1" x14ac:dyDescent="0.2">
      <c r="A2489" s="8" t="s">
        <v>338</v>
      </c>
    </row>
    <row r="2490" spans="1:1" ht="15" hidden="1" customHeight="1" x14ac:dyDescent="0.2">
      <c r="A2490" s="8"/>
    </row>
    <row r="2491" spans="1:1" ht="15" hidden="1" customHeight="1" x14ac:dyDescent="0.2">
      <c r="A2491" s="8" t="s">
        <v>149</v>
      </c>
    </row>
    <row r="2492" spans="1:1" ht="15" hidden="1" customHeight="1" x14ac:dyDescent="0.2">
      <c r="A2492" s="8" t="s">
        <v>150</v>
      </c>
    </row>
    <row r="2493" spans="1:1" ht="15" hidden="1" customHeight="1" x14ac:dyDescent="0.2">
      <c r="A2493" s="8" t="s">
        <v>150</v>
      </c>
    </row>
    <row r="2494" spans="1:1" ht="15" hidden="1" customHeight="1" x14ac:dyDescent="0.2">
      <c r="A2494" s="8"/>
    </row>
    <row r="2495" spans="1:1" ht="15" hidden="1" customHeight="1" x14ac:dyDescent="0.2">
      <c r="A2495" s="8" t="s">
        <v>39</v>
      </c>
    </row>
    <row r="2496" spans="1:1" ht="15" hidden="1" customHeight="1" x14ac:dyDescent="0.2">
      <c r="A2496" s="8" t="s">
        <v>37</v>
      </c>
    </row>
    <row r="2497" spans="1:1" ht="15" hidden="1" customHeight="1" x14ac:dyDescent="0.2">
      <c r="A2497" s="8" t="s">
        <v>37</v>
      </c>
    </row>
    <row r="2498" spans="1:1" ht="15" hidden="1" customHeight="1" x14ac:dyDescent="0.2">
      <c r="A2498" s="8"/>
    </row>
    <row r="2499" spans="1:1" ht="15" hidden="1" customHeight="1" x14ac:dyDescent="0.2">
      <c r="A2499" s="8"/>
    </row>
    <row r="2500" spans="1:1" ht="15" customHeight="1" x14ac:dyDescent="0.2">
      <c r="A2500" s="8"/>
    </row>
    <row r="2501" spans="1:1" ht="15" customHeight="1" x14ac:dyDescent="0.2">
      <c r="A2501" s="8"/>
    </row>
    <row r="2502" spans="1:1" ht="15" customHeight="1" x14ac:dyDescent="0.2">
      <c r="A2502" s="8"/>
    </row>
    <row r="2503" spans="1:1" ht="15" customHeight="1" x14ac:dyDescent="0.2">
      <c r="A2503" s="8"/>
    </row>
    <row r="2504" spans="1:1" ht="15" customHeight="1" x14ac:dyDescent="0.2">
      <c r="A2504" s="8"/>
    </row>
    <row r="2505" spans="1:1" ht="15" customHeight="1" x14ac:dyDescent="0.2">
      <c r="A2505" s="8"/>
    </row>
    <row r="2506" spans="1:1" ht="15" customHeight="1" x14ac:dyDescent="0.2">
      <c r="A2506" s="8"/>
    </row>
    <row r="2507" spans="1:1" ht="15" customHeight="1" x14ac:dyDescent="0.2">
      <c r="A2507" s="8"/>
    </row>
    <row r="2508" spans="1:1" ht="15" customHeight="1" x14ac:dyDescent="0.2">
      <c r="A2508" s="8"/>
    </row>
    <row r="2509" spans="1:1" ht="15" customHeight="1" x14ac:dyDescent="0.2">
      <c r="A2509" s="8"/>
    </row>
    <row r="2510" spans="1:1" ht="15" customHeight="1" x14ac:dyDescent="0.2">
      <c r="A2510" s="8"/>
    </row>
    <row r="2511" spans="1:1" ht="15" customHeight="1" x14ac:dyDescent="0.2">
      <c r="A2511" s="8"/>
    </row>
    <row r="2512" spans="1:1" ht="15" customHeight="1" x14ac:dyDescent="0.2">
      <c r="A2512" s="8"/>
    </row>
    <row r="2513" spans="1:1" ht="15" customHeight="1" x14ac:dyDescent="0.2">
      <c r="A2513" s="8"/>
    </row>
    <row r="2514" spans="1:1" ht="15" customHeight="1" x14ac:dyDescent="0.2">
      <c r="A2514" s="8"/>
    </row>
    <row r="2515" spans="1:1" ht="15" customHeight="1" x14ac:dyDescent="0.2">
      <c r="A2515" s="8"/>
    </row>
    <row r="2516" spans="1:1" ht="15" customHeight="1" x14ac:dyDescent="0.2">
      <c r="A2516" s="8"/>
    </row>
    <row r="2517" spans="1:1" ht="15" customHeight="1" x14ac:dyDescent="0.2">
      <c r="A2517" s="8"/>
    </row>
    <row r="2518" spans="1:1" ht="15" customHeight="1" x14ac:dyDescent="0.2">
      <c r="A2518" s="8"/>
    </row>
    <row r="2519" spans="1:1" ht="15" customHeight="1" x14ac:dyDescent="0.2">
      <c r="A2519" s="8"/>
    </row>
    <row r="2520" spans="1:1" ht="15" customHeight="1" x14ac:dyDescent="0.2">
      <c r="A2520" s="8"/>
    </row>
    <row r="2521" spans="1:1" ht="15" customHeight="1" x14ac:dyDescent="0.2">
      <c r="A2521" s="8"/>
    </row>
    <row r="2522" spans="1:1" ht="15" customHeight="1" x14ac:dyDescent="0.2">
      <c r="A2522" s="8"/>
    </row>
    <row r="2523" spans="1:1" ht="15" customHeight="1" x14ac:dyDescent="0.2">
      <c r="A2523" s="8"/>
    </row>
    <row r="2524" spans="1:1" ht="15" customHeight="1" x14ac:dyDescent="0.2">
      <c r="A2524" s="8"/>
    </row>
    <row r="2525" spans="1:1" ht="15" customHeight="1" x14ac:dyDescent="0.2">
      <c r="A2525" s="8"/>
    </row>
    <row r="2526" spans="1:1" ht="15" customHeight="1" x14ac:dyDescent="0.2">
      <c r="A2526" s="8"/>
    </row>
    <row r="2527" spans="1:1" ht="15" customHeight="1" x14ac:dyDescent="0.2">
      <c r="A2527" s="8"/>
    </row>
    <row r="2528" spans="1:1" ht="15" customHeight="1" x14ac:dyDescent="0.2">
      <c r="A2528" s="8"/>
    </row>
    <row r="2529" spans="1:1" ht="15" customHeight="1" x14ac:dyDescent="0.2">
      <c r="A2529" s="8"/>
    </row>
    <row r="2530" spans="1:1" ht="15" customHeight="1" x14ac:dyDescent="0.2">
      <c r="A2530" s="8"/>
    </row>
    <row r="2531" spans="1:1" ht="15" customHeight="1" x14ac:dyDescent="0.2">
      <c r="A2531" s="8"/>
    </row>
    <row r="2532" spans="1:1" ht="15" customHeight="1" x14ac:dyDescent="0.2">
      <c r="A2532" s="8"/>
    </row>
    <row r="2533" spans="1:1" ht="15" customHeight="1" x14ac:dyDescent="0.2">
      <c r="A2533" s="8"/>
    </row>
    <row r="2534" spans="1:1" ht="15" customHeight="1" x14ac:dyDescent="0.2">
      <c r="A2534" s="8"/>
    </row>
    <row r="2535" spans="1:1" ht="15" customHeight="1" x14ac:dyDescent="0.2">
      <c r="A2535" s="8"/>
    </row>
    <row r="2536" spans="1:1" ht="15" customHeight="1" x14ac:dyDescent="0.2">
      <c r="A2536" s="8"/>
    </row>
    <row r="2537" spans="1:1" ht="15" customHeight="1" x14ac:dyDescent="0.2">
      <c r="A2537" s="8"/>
    </row>
    <row r="2538" spans="1:1" ht="15" customHeight="1" x14ac:dyDescent="0.2">
      <c r="A2538" s="8"/>
    </row>
    <row r="2539" spans="1:1" ht="15" customHeight="1" x14ac:dyDescent="0.2">
      <c r="A2539" s="8"/>
    </row>
    <row r="2540" spans="1:1" ht="15" customHeight="1" x14ac:dyDescent="0.2">
      <c r="A2540" s="8"/>
    </row>
    <row r="2541" spans="1:1" ht="15" customHeight="1" x14ac:dyDescent="0.2">
      <c r="A2541" s="8"/>
    </row>
    <row r="2542" spans="1:1" ht="15" customHeight="1" x14ac:dyDescent="0.2">
      <c r="A2542" s="8"/>
    </row>
    <row r="2543" spans="1:1" ht="15" customHeight="1" x14ac:dyDescent="0.2">
      <c r="A2543" s="8"/>
    </row>
    <row r="2544" spans="1:1" ht="15" customHeight="1" x14ac:dyDescent="0.2">
      <c r="A2544" s="8"/>
    </row>
    <row r="2545" spans="1:1" ht="15" customHeight="1" x14ac:dyDescent="0.2">
      <c r="A2545" s="8"/>
    </row>
    <row r="2546" spans="1:1" ht="15" customHeight="1" x14ac:dyDescent="0.2">
      <c r="A2546" s="8"/>
    </row>
    <row r="2547" spans="1:1" ht="15" customHeight="1" x14ac:dyDescent="0.2">
      <c r="A2547" s="8"/>
    </row>
    <row r="2548" spans="1:1" ht="15" customHeight="1" x14ac:dyDescent="0.2">
      <c r="A2548" s="8"/>
    </row>
    <row r="2549" spans="1:1" ht="15" customHeight="1" x14ac:dyDescent="0.2">
      <c r="A2549" s="8"/>
    </row>
    <row r="2550" spans="1:1" ht="15" customHeight="1" x14ac:dyDescent="0.2">
      <c r="A2550" s="8"/>
    </row>
    <row r="2551" spans="1:1" ht="15" customHeight="1" x14ac:dyDescent="0.2">
      <c r="A2551" s="8"/>
    </row>
    <row r="2552" spans="1:1" ht="15" customHeight="1" x14ac:dyDescent="0.2">
      <c r="A2552" s="8"/>
    </row>
    <row r="2553" spans="1:1" ht="15" customHeight="1" x14ac:dyDescent="0.2">
      <c r="A2553" s="8"/>
    </row>
    <row r="2554" spans="1:1" ht="15" customHeight="1" x14ac:dyDescent="0.2">
      <c r="A2554" s="8"/>
    </row>
    <row r="2555" spans="1:1" ht="15" customHeight="1" x14ac:dyDescent="0.2">
      <c r="A2555" s="8"/>
    </row>
    <row r="2556" spans="1:1" ht="15" customHeight="1" x14ac:dyDescent="0.2">
      <c r="A2556" s="8"/>
    </row>
    <row r="2557" spans="1:1" ht="15" customHeight="1" x14ac:dyDescent="0.2">
      <c r="A2557" s="8"/>
    </row>
    <row r="2558" spans="1:1" ht="15" customHeight="1" x14ac:dyDescent="0.2">
      <c r="A2558" s="8"/>
    </row>
    <row r="2559" spans="1:1" ht="15" customHeight="1" x14ac:dyDescent="0.2">
      <c r="A2559" s="8"/>
    </row>
    <row r="2560" spans="1:1" ht="15" customHeight="1" x14ac:dyDescent="0.2">
      <c r="A2560" s="8"/>
    </row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  <row r="2592" ht="15" customHeight="1" x14ac:dyDescent="0.2"/>
    <row r="2593" ht="15" customHeight="1" x14ac:dyDescent="0.2"/>
    <row r="2594" ht="15" customHeight="1" x14ac:dyDescent="0.2"/>
    <row r="2595" ht="15" customHeight="1" x14ac:dyDescent="0.2"/>
    <row r="2596" ht="15" customHeight="1" x14ac:dyDescent="0.2"/>
    <row r="2597" ht="15" customHeight="1" x14ac:dyDescent="0.2"/>
    <row r="2598" ht="15" customHeight="1" x14ac:dyDescent="0.2"/>
    <row r="2599" ht="15" customHeight="1" x14ac:dyDescent="0.2"/>
    <row r="2600" ht="15" customHeight="1" x14ac:dyDescent="0.2"/>
    <row r="2601" ht="15" customHeight="1" x14ac:dyDescent="0.2"/>
    <row r="2602" ht="15" customHeight="1" x14ac:dyDescent="0.2"/>
    <row r="2603" ht="15" customHeight="1" x14ac:dyDescent="0.2"/>
    <row r="2604" ht="15" customHeight="1" x14ac:dyDescent="0.2"/>
    <row r="2605" ht="15" customHeight="1" x14ac:dyDescent="0.2"/>
    <row r="2606" ht="15" customHeight="1" x14ac:dyDescent="0.2"/>
    <row r="2607" ht="15" customHeight="1" x14ac:dyDescent="0.2"/>
    <row r="2608" ht="15" customHeight="1" x14ac:dyDescent="0.2"/>
    <row r="2609" ht="15" customHeight="1" x14ac:dyDescent="0.2"/>
    <row r="2610" ht="15" customHeight="1" x14ac:dyDescent="0.2"/>
    <row r="2611" ht="15" customHeight="1" x14ac:dyDescent="0.2"/>
    <row r="2612" ht="15" customHeight="1" x14ac:dyDescent="0.2"/>
    <row r="2613" ht="15" customHeight="1" x14ac:dyDescent="0.2"/>
    <row r="2614" ht="15" customHeight="1" x14ac:dyDescent="0.2"/>
    <row r="2615" ht="15" customHeight="1" x14ac:dyDescent="0.2"/>
    <row r="2616" ht="15" customHeight="1" x14ac:dyDescent="0.2"/>
    <row r="2617" ht="15" customHeight="1" x14ac:dyDescent="0.2"/>
    <row r="2618" ht="15" customHeight="1" x14ac:dyDescent="0.2"/>
    <row r="2619" ht="15" customHeight="1" x14ac:dyDescent="0.2"/>
    <row r="2620" ht="15" customHeight="1" x14ac:dyDescent="0.2"/>
    <row r="2621" ht="15" customHeight="1" x14ac:dyDescent="0.2"/>
    <row r="2622" ht="15" customHeight="1" x14ac:dyDescent="0.2"/>
    <row r="2623" ht="15" customHeight="1" x14ac:dyDescent="0.2"/>
    <row r="2624" ht="15" customHeight="1" x14ac:dyDescent="0.2"/>
    <row r="2625" ht="15" customHeight="1" x14ac:dyDescent="0.2"/>
    <row r="2626" ht="15" customHeight="1" x14ac:dyDescent="0.2"/>
    <row r="2627" ht="15" customHeight="1" x14ac:dyDescent="0.2"/>
    <row r="2628" ht="15" customHeight="1" x14ac:dyDescent="0.2"/>
    <row r="2629" ht="15" customHeight="1" x14ac:dyDescent="0.2"/>
    <row r="2630" ht="15" customHeight="1" x14ac:dyDescent="0.2"/>
    <row r="2631" ht="15" customHeight="1" x14ac:dyDescent="0.2"/>
    <row r="2632" ht="15" customHeight="1" x14ac:dyDescent="0.2"/>
    <row r="2633" ht="15" customHeight="1" x14ac:dyDescent="0.2"/>
    <row r="2634" ht="15" customHeight="1" x14ac:dyDescent="0.2"/>
    <row r="2635" ht="15" customHeight="1" x14ac:dyDescent="0.2"/>
    <row r="2636" ht="15" customHeight="1" x14ac:dyDescent="0.2"/>
    <row r="2637" ht="15" customHeight="1" x14ac:dyDescent="0.2"/>
    <row r="2638" ht="15" customHeight="1" x14ac:dyDescent="0.2"/>
    <row r="2639" ht="15" customHeight="1" x14ac:dyDescent="0.2"/>
    <row r="2640" ht="15" customHeight="1" x14ac:dyDescent="0.2"/>
    <row r="2641" ht="15" customHeight="1" x14ac:dyDescent="0.2"/>
    <row r="2642" ht="15" customHeight="1" x14ac:dyDescent="0.2"/>
    <row r="2643" ht="15" customHeight="1" x14ac:dyDescent="0.2"/>
    <row r="2644" ht="15" customHeight="1" x14ac:dyDescent="0.2"/>
    <row r="2645" ht="15" customHeight="1" x14ac:dyDescent="0.2"/>
    <row r="2646" ht="15" customHeight="1" x14ac:dyDescent="0.2"/>
    <row r="2647" ht="15" customHeight="1" x14ac:dyDescent="0.2"/>
    <row r="2648" ht="15" customHeight="1" x14ac:dyDescent="0.2"/>
    <row r="2649" ht="15" customHeight="1" x14ac:dyDescent="0.2"/>
    <row r="2650" ht="15" customHeight="1" x14ac:dyDescent="0.2"/>
    <row r="2651" ht="15" customHeight="1" x14ac:dyDescent="0.2"/>
    <row r="2652" ht="15" customHeight="1" x14ac:dyDescent="0.2"/>
    <row r="2653" ht="15" customHeight="1" x14ac:dyDescent="0.2"/>
    <row r="2654" ht="15" customHeight="1" x14ac:dyDescent="0.2"/>
    <row r="2655" ht="15" customHeight="1" x14ac:dyDescent="0.2"/>
    <row r="2656" ht="15" customHeight="1" x14ac:dyDescent="0.2"/>
    <row r="2657" ht="15" customHeight="1" x14ac:dyDescent="0.2"/>
    <row r="2658" ht="15" customHeight="1" x14ac:dyDescent="0.2"/>
    <row r="2659" ht="15" customHeight="1" x14ac:dyDescent="0.2"/>
    <row r="2660" ht="15" customHeight="1" x14ac:dyDescent="0.2"/>
    <row r="2661" ht="15" customHeight="1" x14ac:dyDescent="0.2"/>
    <row r="2662" ht="15" customHeight="1" x14ac:dyDescent="0.2"/>
    <row r="2663" ht="15" customHeight="1" x14ac:dyDescent="0.2"/>
  </sheetData>
  <mergeCells count="4">
    <mergeCell ref="D2:F2"/>
    <mergeCell ref="H2:S2"/>
    <mergeCell ref="V2:AG2"/>
    <mergeCell ref="AJ2:AU2"/>
  </mergeCells>
  <conditionalFormatting sqref="H76:T77">
    <cfRule type="cellIs" dxfId="1538" priority="96" operator="greaterThan">
      <formula>0</formula>
    </cfRule>
    <cfRule type="cellIs" dxfId="1537" priority="97" operator="lessThan">
      <formula>0</formula>
    </cfRule>
  </conditionalFormatting>
  <conditionalFormatting sqref="H30:T33 H38:T42 V38:AH38 H47:T51 AH47:AH51 H56:T61 V18:AG19 AH16:AH22 H16:T25 V21:AG22 V20:W20 V23:X24 V25:AH25 V56:AH59 V61:AH61 V60:Z60 AD60:AH60 V41:AH42 V39:Z40 AC39:AH40">
    <cfRule type="cellIs" dxfId="1536" priority="95" operator="greaterThan">
      <formula>0</formula>
    </cfRule>
  </conditionalFormatting>
  <conditionalFormatting sqref="H78:T78">
    <cfRule type="cellIs" dxfId="1535" priority="91" operator="greaterThan">
      <formula>0</formula>
    </cfRule>
    <cfRule type="cellIs" dxfId="1534" priority="92" operator="lessThan">
      <formula>0</formula>
    </cfRule>
  </conditionalFormatting>
  <conditionalFormatting sqref="H80:T80">
    <cfRule type="cellIs" dxfId="1533" priority="89" operator="greaterThan">
      <formula>0</formula>
    </cfRule>
    <cfRule type="cellIs" dxfId="1532" priority="90" operator="lessThan">
      <formula>0</formula>
    </cfRule>
  </conditionalFormatting>
  <conditionalFormatting sqref="H79:T79">
    <cfRule type="cellIs" dxfId="1531" priority="87" operator="greaterThan">
      <formula>0</formula>
    </cfRule>
    <cfRule type="cellIs" dxfId="1530" priority="88" operator="lessThan">
      <formula>0</formula>
    </cfRule>
  </conditionalFormatting>
  <conditionalFormatting sqref="M39">
    <cfRule type="cellIs" dxfId="1529" priority="86" operator="greaterThan">
      <formula>0</formula>
    </cfRule>
  </conditionalFormatting>
  <conditionalFormatting sqref="H49:S51">
    <cfRule type="cellIs" dxfId="1528" priority="84" operator="greaterThan">
      <formula>0</formula>
    </cfRule>
  </conditionalFormatting>
  <conditionalFormatting sqref="P42:S42">
    <cfRule type="cellIs" dxfId="1527" priority="83" operator="greaterThan">
      <formula>0</formula>
    </cfRule>
  </conditionalFormatting>
  <conditionalFormatting sqref="V16:AG17 V47:AG51">
    <cfRule type="cellIs" dxfId="1526" priority="77" operator="greaterThan">
      <formula>0</formula>
    </cfRule>
  </conditionalFormatting>
  <conditionalFormatting sqref="V30:AG33">
    <cfRule type="cellIs" dxfId="1525" priority="76" operator="greaterThan">
      <formula>0</formula>
    </cfRule>
  </conditionalFormatting>
  <conditionalFormatting sqref="V49:AG51">
    <cfRule type="cellIs" dxfId="1524" priority="66" operator="greaterThan">
      <formula>0</formula>
    </cfRule>
  </conditionalFormatting>
  <conditionalFormatting sqref="AD42:AG42">
    <cfRule type="cellIs" dxfId="1523" priority="65" operator="greaterThan">
      <formula>0</formula>
    </cfRule>
  </conditionalFormatting>
  <conditionalFormatting sqref="V30:AG33">
    <cfRule type="cellIs" dxfId="1522" priority="63" operator="greaterThan">
      <formula>0</formula>
    </cfRule>
  </conditionalFormatting>
  <conditionalFormatting sqref="AH30:AH33">
    <cfRule type="cellIs" dxfId="1521" priority="59" operator="greaterThan">
      <formula>0</formula>
    </cfRule>
  </conditionalFormatting>
  <conditionalFormatting sqref="AH76:AH77">
    <cfRule type="cellIs" dxfId="1520" priority="44" operator="greaterThan">
      <formula>0</formula>
    </cfRule>
    <cfRule type="cellIs" dxfId="1519" priority="45" operator="lessThan">
      <formula>0</formula>
    </cfRule>
  </conditionalFormatting>
  <conditionalFormatting sqref="AH78">
    <cfRule type="cellIs" dxfId="1518" priority="42" operator="greaterThan">
      <formula>0</formula>
    </cfRule>
    <cfRule type="cellIs" dxfId="1517" priority="43" operator="lessThan">
      <formula>0</formula>
    </cfRule>
  </conditionalFormatting>
  <conditionalFormatting sqref="AH80">
    <cfRule type="cellIs" dxfId="1516" priority="40" operator="greaterThan">
      <formula>0</formula>
    </cfRule>
    <cfRule type="cellIs" dxfId="1515" priority="41" operator="lessThan">
      <formula>0</formula>
    </cfRule>
  </conditionalFormatting>
  <conditionalFormatting sqref="AH79">
    <cfRule type="cellIs" dxfId="1514" priority="38" operator="greaterThan">
      <formula>0</formula>
    </cfRule>
    <cfRule type="cellIs" dxfId="1513" priority="39" operator="lessThan">
      <formula>0</formula>
    </cfRule>
  </conditionalFormatting>
  <conditionalFormatting sqref="V76:AG77">
    <cfRule type="cellIs" dxfId="1512" priority="36" operator="greaterThan">
      <formula>0</formula>
    </cfRule>
    <cfRule type="cellIs" dxfId="1511" priority="37" operator="lessThan">
      <formula>0</formula>
    </cfRule>
  </conditionalFormatting>
  <conditionalFormatting sqref="V78:AG78">
    <cfRule type="cellIs" dxfId="1510" priority="34" operator="greaterThan">
      <formula>0</formula>
    </cfRule>
    <cfRule type="cellIs" dxfId="1509" priority="35" operator="lessThan">
      <formula>0</formula>
    </cfRule>
  </conditionalFormatting>
  <conditionalFormatting sqref="V80:AG80">
    <cfRule type="cellIs" dxfId="1508" priority="32" operator="greaterThan">
      <formula>0</formula>
    </cfRule>
    <cfRule type="cellIs" dxfId="1507" priority="33" operator="lessThan">
      <formula>0</formula>
    </cfRule>
  </conditionalFormatting>
  <conditionalFormatting sqref="V79:AG79">
    <cfRule type="cellIs" dxfId="1506" priority="30" operator="greaterThan">
      <formula>0</formula>
    </cfRule>
    <cfRule type="cellIs" dxfId="1505" priority="31" operator="lessThan">
      <formula>0</formula>
    </cfRule>
  </conditionalFormatting>
  <conditionalFormatting sqref="X20:AG20">
    <cfRule type="cellIs" dxfId="1504" priority="29" operator="greaterThan">
      <formula>0</formula>
    </cfRule>
  </conditionalFormatting>
  <conditionalFormatting sqref="Y23:AH24">
    <cfRule type="cellIs" dxfId="1503" priority="28" operator="greaterThan">
      <formula>0</formula>
    </cfRule>
  </conditionalFormatting>
  <conditionalFormatting sqref="AA60:AC60">
    <cfRule type="cellIs" dxfId="1502" priority="27" operator="greaterThan">
      <formula>0</formula>
    </cfRule>
  </conditionalFormatting>
  <conditionalFormatting sqref="AJ38:AV38 AV47:AV51 AJ18:AU19 AV16:AV22 AJ21:AU22 AJ20:AK20 AJ23:AL24 AJ25:AV25 AJ56:AV59 AJ61:AV61 AJ60:AN60 AR60:AV60 AJ41:AV42 AJ39:AN40 AQ39:AV40">
    <cfRule type="cellIs" dxfId="1501" priority="26" operator="greaterThan">
      <formula>0</formula>
    </cfRule>
  </conditionalFormatting>
  <conditionalFormatting sqref="AJ16:AU17 AJ47:AU51">
    <cfRule type="cellIs" dxfId="1500" priority="25" operator="greaterThan">
      <formula>0</formula>
    </cfRule>
  </conditionalFormatting>
  <conditionalFormatting sqref="AJ30:AU33">
    <cfRule type="cellIs" dxfId="1499" priority="24" operator="greaterThan">
      <formula>0</formula>
    </cfRule>
  </conditionalFormatting>
  <conditionalFormatting sqref="AJ49:AU51">
    <cfRule type="cellIs" dxfId="1498" priority="23" operator="greaterThan">
      <formula>0</formula>
    </cfRule>
  </conditionalFormatting>
  <conditionalFormatting sqref="AR42:AU42">
    <cfRule type="cellIs" dxfId="1497" priority="22" operator="greaterThan">
      <formula>0</formula>
    </cfRule>
  </conditionalFormatting>
  <conditionalFormatting sqref="AJ30:AU33">
    <cfRule type="cellIs" dxfId="1496" priority="21" operator="greaterThan">
      <formula>0</formula>
    </cfRule>
  </conditionalFormatting>
  <conditionalFormatting sqref="AV30:AV33">
    <cfRule type="cellIs" dxfId="1495" priority="20" operator="greaterThan">
      <formula>0</formula>
    </cfRule>
  </conditionalFormatting>
  <conditionalFormatting sqref="AV76:AV77">
    <cfRule type="cellIs" dxfId="1494" priority="18" operator="greaterThan">
      <formula>0</formula>
    </cfRule>
    <cfRule type="cellIs" dxfId="1493" priority="19" operator="lessThan">
      <formula>0</formula>
    </cfRule>
  </conditionalFormatting>
  <conditionalFormatting sqref="AV78">
    <cfRule type="cellIs" dxfId="1492" priority="16" operator="greaterThan">
      <formula>0</formula>
    </cfRule>
    <cfRule type="cellIs" dxfId="1491" priority="17" operator="lessThan">
      <formula>0</formula>
    </cfRule>
  </conditionalFormatting>
  <conditionalFormatting sqref="AV80">
    <cfRule type="cellIs" dxfId="1490" priority="14" operator="greaterThan">
      <formula>0</formula>
    </cfRule>
    <cfRule type="cellIs" dxfId="1489" priority="15" operator="lessThan">
      <formula>0</formula>
    </cfRule>
  </conditionalFormatting>
  <conditionalFormatting sqref="AV79">
    <cfRule type="cellIs" dxfId="1488" priority="12" operator="greaterThan">
      <formula>0</formula>
    </cfRule>
    <cfRule type="cellIs" dxfId="1487" priority="13" operator="lessThan">
      <formula>0</formula>
    </cfRule>
  </conditionalFormatting>
  <conditionalFormatting sqref="AJ76:AU77">
    <cfRule type="cellIs" dxfId="1486" priority="10" operator="greaterThan">
      <formula>0</formula>
    </cfRule>
    <cfRule type="cellIs" dxfId="1485" priority="11" operator="lessThan">
      <formula>0</formula>
    </cfRule>
  </conditionalFormatting>
  <conditionalFormatting sqref="AJ78:AU78">
    <cfRule type="cellIs" dxfId="1484" priority="8" operator="greaterThan">
      <formula>0</formula>
    </cfRule>
    <cfRule type="cellIs" dxfId="1483" priority="9" operator="lessThan">
      <formula>0</formula>
    </cfRule>
  </conditionalFormatting>
  <conditionalFormatting sqref="AJ80:AU80">
    <cfRule type="cellIs" dxfId="1482" priority="6" operator="greaterThan">
      <formula>0</formula>
    </cfRule>
    <cfRule type="cellIs" dxfId="1481" priority="7" operator="lessThan">
      <formula>0</formula>
    </cfRule>
  </conditionalFormatting>
  <conditionalFormatting sqref="AJ79:AU79">
    <cfRule type="cellIs" dxfId="1480" priority="4" operator="greaterThan">
      <formula>0</formula>
    </cfRule>
    <cfRule type="cellIs" dxfId="1479" priority="5" operator="lessThan">
      <formula>0</formula>
    </cfRule>
  </conditionalFormatting>
  <conditionalFormatting sqref="AL20:AU20">
    <cfRule type="cellIs" dxfId="1478" priority="3" operator="greaterThan">
      <formula>0</formula>
    </cfRule>
  </conditionalFormatting>
  <conditionalFormatting sqref="AM23:AV24">
    <cfRule type="cellIs" dxfId="1477" priority="2" operator="greaterThan">
      <formula>0</formula>
    </cfRule>
  </conditionalFormatting>
  <conditionalFormatting sqref="AO60:AQ60">
    <cfRule type="cellIs" dxfId="1476" priority="1" operator="greaterThan">
      <formula>0</formula>
    </cfRule>
  </conditionalFormatting>
  <pageMargins left="0.7" right="0.7" top="0.75" bottom="0.75" header="0.3" footer="0.3"/>
  <pageSetup orientation="portrait" r:id="rId1"/>
  <customProperties>
    <customPr name="ORB_SHEETNAME" r:id="rId2"/>
  </customProperties>
  <drawing r:id="rId3"/>
  <legacy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4" tint="0.39997558519241921"/>
  </sheetPr>
  <dimension ref="A1:BH2979"/>
  <sheetViews>
    <sheetView showGridLines="0" topLeftCell="A142" zoomScale="60" zoomScaleNormal="60" workbookViewId="0">
      <pane xSplit="9" topLeftCell="S1" activePane="topRight" state="frozen"/>
      <selection pane="topRight" activeCell="AD152" sqref="AD152:AD153"/>
    </sheetView>
  </sheetViews>
  <sheetFormatPr baseColWidth="10" defaultColWidth="9" defaultRowHeight="0" customHeight="1" zeroHeight="1" x14ac:dyDescent="0.2"/>
  <cols>
    <col min="1" max="1" width="36.5" style="1" customWidth="1"/>
    <col min="2" max="2" width="6" style="1" customWidth="1"/>
    <col min="3" max="3" width="10" style="1" customWidth="1"/>
    <col min="4" max="4" width="9" style="1" customWidth="1"/>
    <col min="5" max="5" width="8" style="1" customWidth="1"/>
    <col min="6" max="6" width="7" style="1" customWidth="1"/>
    <col min="7" max="12" width="8" style="1" customWidth="1"/>
    <col min="13" max="13" width="9" style="1" customWidth="1"/>
    <col min="14" max="14" width="8" style="1" customWidth="1"/>
    <col min="15" max="15" width="10.5" style="1" customWidth="1"/>
    <col min="16" max="16" width="11" style="1" customWidth="1"/>
    <col min="17" max="17" width="10" style="1" customWidth="1"/>
    <col min="18" max="18" width="11.5" style="1" customWidth="1"/>
    <col min="19" max="19" width="12" style="1" customWidth="1"/>
    <col min="20" max="23" width="10" style="1" customWidth="1"/>
    <col min="24" max="24" width="10" style="1" bestFit="1" customWidth="1"/>
    <col min="25" max="25" width="12" style="1" bestFit="1" customWidth="1"/>
    <col min="26" max="27" width="12" style="1" customWidth="1"/>
    <col min="28" max="28" width="10.5" style="1" customWidth="1"/>
    <col min="29" max="29" width="11.5" style="1" customWidth="1"/>
    <col min="30" max="30" width="12.5" style="1" customWidth="1"/>
    <col min="31" max="31" width="9" style="1"/>
    <col min="32" max="32" width="10" style="1" customWidth="1"/>
    <col min="33" max="33" width="12" style="1" bestFit="1" customWidth="1"/>
    <col min="34" max="37" width="11" style="1" bestFit="1" customWidth="1"/>
    <col min="38" max="43" width="12" style="1" bestFit="1" customWidth="1"/>
    <col min="44" max="44" width="13.5" style="1" customWidth="1"/>
    <col min="45" max="45" width="12" style="1" customWidth="1"/>
    <col min="46" max="47" width="9.5" style="1" customWidth="1"/>
    <col min="48" max="59" width="11" style="1" customWidth="1"/>
    <col min="60" max="60" width="13" style="1" customWidth="1"/>
    <col min="61" max="16384" width="9" style="1"/>
  </cols>
  <sheetData>
    <row r="1" spans="1:60" ht="15" customHeight="1" x14ac:dyDescent="0.2">
      <c r="A1" s="59" t="s">
        <v>301</v>
      </c>
      <c r="B1" s="60" t="s">
        <v>303</v>
      </c>
      <c r="C1" s="60" t="s">
        <v>304</v>
      </c>
      <c r="D1" s="60" t="s">
        <v>5</v>
      </c>
      <c r="E1" s="60" t="s">
        <v>6</v>
      </c>
      <c r="F1" s="60" t="s">
        <v>7</v>
      </c>
      <c r="G1" s="60" t="s">
        <v>8</v>
      </c>
      <c r="H1" s="60" t="s">
        <v>9</v>
      </c>
      <c r="I1" s="60" t="s">
        <v>10</v>
      </c>
      <c r="J1" s="60" t="s">
        <v>11</v>
      </c>
      <c r="K1" s="60" t="s">
        <v>12</v>
      </c>
      <c r="L1" s="60" t="s">
        <v>13</v>
      </c>
      <c r="M1" s="60" t="s">
        <v>2</v>
      </c>
      <c r="N1" s="60" t="s">
        <v>3</v>
      </c>
      <c r="O1" s="60" t="s">
        <v>4</v>
      </c>
      <c r="P1" s="60" t="s">
        <v>14</v>
      </c>
      <c r="R1" s="60" t="s">
        <v>5</v>
      </c>
      <c r="S1" s="60" t="s">
        <v>6</v>
      </c>
      <c r="T1" s="60" t="s">
        <v>7</v>
      </c>
      <c r="U1" s="303" t="s">
        <v>8</v>
      </c>
      <c r="V1" s="303" t="s">
        <v>9</v>
      </c>
      <c r="W1" s="303" t="s">
        <v>10</v>
      </c>
      <c r="X1" s="303" t="s">
        <v>11</v>
      </c>
      <c r="Y1" s="303" t="s">
        <v>12</v>
      </c>
      <c r="Z1" s="303" t="s">
        <v>13</v>
      </c>
      <c r="AA1" s="303" t="s">
        <v>2</v>
      </c>
      <c r="AB1" s="303" t="s">
        <v>3</v>
      </c>
      <c r="AC1" s="303" t="s">
        <v>4</v>
      </c>
      <c r="AD1" s="303" t="s">
        <v>14</v>
      </c>
      <c r="AF1" s="60" t="s">
        <v>5</v>
      </c>
      <c r="AG1" s="60" t="s">
        <v>6</v>
      </c>
      <c r="AH1" s="60" t="s">
        <v>7</v>
      </c>
      <c r="AI1" s="303" t="s">
        <v>8</v>
      </c>
      <c r="AJ1" s="303" t="s">
        <v>9</v>
      </c>
      <c r="AK1" s="303" t="s">
        <v>10</v>
      </c>
      <c r="AL1" s="303" t="s">
        <v>11</v>
      </c>
      <c r="AM1" s="303" t="s">
        <v>12</v>
      </c>
      <c r="AN1" s="303" t="s">
        <v>13</v>
      </c>
      <c r="AO1" s="303" t="s">
        <v>2</v>
      </c>
      <c r="AP1" s="303" t="s">
        <v>3</v>
      </c>
      <c r="AQ1" s="303" t="s">
        <v>4</v>
      </c>
      <c r="AR1" s="303" t="s">
        <v>14</v>
      </c>
      <c r="AV1" s="60" t="s">
        <v>5</v>
      </c>
      <c r="AW1" s="60" t="s">
        <v>6</v>
      </c>
      <c r="AX1" s="60" t="s">
        <v>7</v>
      </c>
      <c r="AY1" s="303" t="s">
        <v>8</v>
      </c>
      <c r="AZ1" s="303" t="s">
        <v>9</v>
      </c>
      <c r="BA1" s="303" t="s">
        <v>10</v>
      </c>
      <c r="BB1" s="303" t="s">
        <v>11</v>
      </c>
      <c r="BC1" s="303" t="s">
        <v>12</v>
      </c>
      <c r="BD1" s="303" t="s">
        <v>13</v>
      </c>
      <c r="BE1" s="303" t="s">
        <v>2</v>
      </c>
      <c r="BF1" s="303" t="s">
        <v>3</v>
      </c>
      <c r="BG1" s="303" t="s">
        <v>4</v>
      </c>
      <c r="BH1" s="303" t="s">
        <v>14</v>
      </c>
    </row>
    <row r="2" spans="1:60" ht="15" customHeight="1" x14ac:dyDescent="0.2">
      <c r="A2" s="740" t="s">
        <v>211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R2" s="60"/>
      <c r="S2" s="60"/>
      <c r="T2" s="60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F2" s="60"/>
      <c r="AG2" s="60"/>
      <c r="AH2" s="60"/>
      <c r="AI2" s="303"/>
      <c r="AJ2" s="303"/>
      <c r="AK2" s="303"/>
      <c r="AL2" s="303"/>
      <c r="AM2" s="303"/>
      <c r="AN2" s="303"/>
      <c r="AO2" s="303"/>
      <c r="AP2" s="303"/>
      <c r="AQ2" s="303"/>
      <c r="AR2" s="303"/>
    </row>
    <row r="3" spans="1:60" ht="15" customHeight="1" x14ac:dyDescent="0.2">
      <c r="A3" s="740"/>
      <c r="B3" s="33"/>
      <c r="C3" s="33"/>
      <c r="D3" s="437"/>
      <c r="E3" s="437"/>
      <c r="F3" s="437"/>
      <c r="G3" s="437"/>
      <c r="R3" s="739">
        <v>2020</v>
      </c>
      <c r="S3" s="739"/>
      <c r="T3" s="739"/>
      <c r="U3" s="739"/>
      <c r="V3" s="739"/>
      <c r="W3" s="739"/>
      <c r="X3" s="739"/>
      <c r="Y3" s="739"/>
      <c r="Z3" s="739"/>
      <c r="AA3" s="739"/>
      <c r="AB3" s="739"/>
      <c r="AC3" s="739"/>
      <c r="AD3" s="739"/>
      <c r="AF3" s="739">
        <v>2021</v>
      </c>
      <c r="AG3" s="739"/>
      <c r="AH3" s="739"/>
      <c r="AI3" s="739"/>
      <c r="AJ3" s="739"/>
      <c r="AK3" s="739"/>
      <c r="AL3" s="739"/>
      <c r="AM3" s="739"/>
      <c r="AN3" s="739"/>
      <c r="AO3" s="739"/>
      <c r="AP3" s="739"/>
      <c r="AQ3" s="739"/>
      <c r="AR3" s="739"/>
      <c r="AT3" s="739" t="s">
        <v>496</v>
      </c>
      <c r="AU3" s="739"/>
      <c r="AV3" s="739"/>
      <c r="AW3" s="739"/>
      <c r="AX3" s="739"/>
      <c r="AY3" s="739"/>
      <c r="AZ3" s="739"/>
      <c r="BA3" s="739"/>
      <c r="BB3" s="739"/>
      <c r="BC3" s="739"/>
      <c r="BD3" s="739"/>
      <c r="BE3" s="739"/>
      <c r="BF3" s="739"/>
      <c r="BG3" s="739"/>
      <c r="BH3" s="739"/>
    </row>
    <row r="4" spans="1:60" ht="15" customHeight="1" thickBot="1" x14ac:dyDescent="0.25">
      <c r="A4" s="43" t="s">
        <v>112</v>
      </c>
      <c r="B4" s="44"/>
      <c r="C4" s="44"/>
      <c r="D4" s="45"/>
      <c r="E4" s="45"/>
      <c r="F4" s="45"/>
      <c r="G4" s="45"/>
      <c r="H4" s="45"/>
      <c r="I4" s="45"/>
      <c r="J4" s="46"/>
      <c r="K4" s="46"/>
      <c r="L4" s="46"/>
      <c r="M4" s="46"/>
      <c r="N4" s="46"/>
      <c r="O4" s="46"/>
      <c r="P4" s="46"/>
      <c r="R4" s="45"/>
      <c r="S4" s="45"/>
      <c r="T4" s="45"/>
      <c r="U4" s="298"/>
      <c r="V4" s="298"/>
      <c r="W4" s="298"/>
      <c r="X4" s="309"/>
      <c r="Y4" s="309"/>
      <c r="Z4" s="309"/>
      <c r="AA4" s="309"/>
      <c r="AB4" s="309"/>
      <c r="AC4" s="309"/>
      <c r="AD4" s="309"/>
      <c r="AF4" s="45"/>
      <c r="AG4" s="45"/>
      <c r="AH4" s="45"/>
      <c r="AI4" s="298"/>
      <c r="AJ4" s="298"/>
      <c r="AK4" s="298"/>
      <c r="AL4" s="309"/>
      <c r="AM4" s="309"/>
      <c r="AN4" s="309"/>
      <c r="AO4" s="309"/>
      <c r="AP4" s="309"/>
      <c r="AQ4" s="309"/>
      <c r="AR4" s="309"/>
      <c r="AT4" s="738" t="s">
        <v>112</v>
      </c>
      <c r="AU4" s="738"/>
      <c r="AV4" s="36">
        <f t="shared" ref="AV4:BG4" si="0">AF15</f>
        <v>7500</v>
      </c>
      <c r="AW4" s="42">
        <f t="shared" si="0"/>
        <v>7500</v>
      </c>
      <c r="AX4" s="42">
        <f t="shared" si="0"/>
        <v>7500</v>
      </c>
      <c r="AY4" s="42">
        <f t="shared" si="0"/>
        <v>7500</v>
      </c>
      <c r="AZ4" s="42">
        <f t="shared" si="0"/>
        <v>7500</v>
      </c>
      <c r="BA4" s="42">
        <f t="shared" si="0"/>
        <v>7500</v>
      </c>
      <c r="BB4" s="42">
        <f t="shared" si="0"/>
        <v>7500</v>
      </c>
      <c r="BC4" s="42">
        <f t="shared" si="0"/>
        <v>7500</v>
      </c>
      <c r="BD4" s="42">
        <f t="shared" si="0"/>
        <v>7500</v>
      </c>
      <c r="BE4" s="42">
        <f t="shared" si="0"/>
        <v>7500</v>
      </c>
      <c r="BF4" s="42">
        <f t="shared" si="0"/>
        <v>7500</v>
      </c>
      <c r="BG4" s="42">
        <f t="shared" si="0"/>
        <v>7500</v>
      </c>
      <c r="BH4" s="36">
        <f t="shared" ref="BH4:BH18" si="1">SUM(AV4:BG4)</f>
        <v>90000</v>
      </c>
    </row>
    <row r="5" spans="1:60" ht="15" customHeight="1" x14ac:dyDescent="0.2">
      <c r="A5" s="8" t="s">
        <v>497</v>
      </c>
      <c r="B5" s="41" t="s">
        <v>308</v>
      </c>
      <c r="C5" s="39">
        <f>IF(B5="L1", 1, IF(B5="L2", 0.75, IF(B5= "L3", 0.5,IF(B5 = "L4", 0.25, 0))))</f>
        <v>1</v>
      </c>
      <c r="D5" s="36">
        <v>6667</v>
      </c>
      <c r="E5" s="36">
        <v>6666</v>
      </c>
      <c r="F5" s="36">
        <v>6666</v>
      </c>
      <c r="G5" s="36">
        <v>6666</v>
      </c>
      <c r="H5" s="36">
        <v>6667</v>
      </c>
      <c r="I5" s="36">
        <v>6667</v>
      </c>
      <c r="J5" s="36">
        <v>6667</v>
      </c>
      <c r="K5" s="36">
        <v>6667</v>
      </c>
      <c r="L5" s="36">
        <v>6667</v>
      </c>
      <c r="M5" s="36">
        <v>6667</v>
      </c>
      <c r="N5" s="36">
        <v>6667</v>
      </c>
      <c r="O5" s="36">
        <v>6667</v>
      </c>
      <c r="P5" s="36">
        <f>SUM(D5:O5)</f>
        <v>80001</v>
      </c>
      <c r="U5" s="273"/>
      <c r="V5" s="273"/>
      <c r="W5" s="273"/>
      <c r="X5" s="273"/>
      <c r="Y5" s="273"/>
      <c r="Z5" s="273"/>
      <c r="AA5" s="273"/>
      <c r="AB5" s="273"/>
      <c r="AC5" s="273"/>
      <c r="AD5" s="294">
        <f t="shared" ref="AD5:AD11" si="2">SUM(R5:AC5)</f>
        <v>0</v>
      </c>
      <c r="AI5" s="273"/>
      <c r="AJ5" s="273"/>
      <c r="AK5" s="273"/>
      <c r="AL5" s="273"/>
      <c r="AM5" s="273"/>
      <c r="AN5" s="273"/>
      <c r="AO5" s="273"/>
      <c r="AP5" s="273"/>
      <c r="AQ5" s="273"/>
      <c r="AR5" s="294">
        <f t="shared" ref="AR5:AR12" si="3">SUM(AF5:AQ5)</f>
        <v>0</v>
      </c>
      <c r="AT5" s="738" t="s">
        <v>149</v>
      </c>
      <c r="AU5" s="738"/>
      <c r="AV5" s="42">
        <f t="shared" ref="AV5:BG5" si="4">AF27</f>
        <v>0</v>
      </c>
      <c r="AW5" s="42">
        <f t="shared" si="4"/>
        <v>0</v>
      </c>
      <c r="AX5" s="42">
        <f t="shared" si="4"/>
        <v>0</v>
      </c>
      <c r="AY5" s="42">
        <f t="shared" si="4"/>
        <v>0</v>
      </c>
      <c r="AZ5" s="42">
        <f t="shared" si="4"/>
        <v>0</v>
      </c>
      <c r="BA5" s="42">
        <f t="shared" si="4"/>
        <v>0</v>
      </c>
      <c r="BB5" s="42">
        <f t="shared" si="4"/>
        <v>0</v>
      </c>
      <c r="BC5" s="42">
        <f t="shared" si="4"/>
        <v>0</v>
      </c>
      <c r="BD5" s="42">
        <f t="shared" si="4"/>
        <v>0</v>
      </c>
      <c r="BE5" s="42">
        <f t="shared" si="4"/>
        <v>0</v>
      </c>
      <c r="BF5" s="42">
        <f t="shared" si="4"/>
        <v>0</v>
      </c>
      <c r="BG5" s="42">
        <f t="shared" si="4"/>
        <v>0</v>
      </c>
      <c r="BH5" s="42">
        <f t="shared" si="1"/>
        <v>0</v>
      </c>
    </row>
    <row r="6" spans="1:60" ht="15" customHeight="1" x14ac:dyDescent="0.2">
      <c r="A6" s="8" t="s">
        <v>351</v>
      </c>
      <c r="B6" s="41" t="s">
        <v>308</v>
      </c>
      <c r="C6" s="39">
        <f t="shared" ref="C6:C11" si="5">IF(B6="L1", 1, IF(B6="L2", 0.75, IF(B6= "L3", 0.5,IF(B6 = "L4", 0.25, 0))))</f>
        <v>1</v>
      </c>
      <c r="D6" s="35">
        <v>118238</v>
      </c>
      <c r="E6" s="35"/>
      <c r="F6" s="35"/>
      <c r="G6" s="35"/>
      <c r="H6" s="35"/>
      <c r="I6" s="35"/>
      <c r="J6" s="36"/>
      <c r="K6" s="36"/>
      <c r="L6" s="36"/>
      <c r="M6" s="36"/>
      <c r="N6" s="36"/>
      <c r="O6" s="36"/>
      <c r="P6" s="36">
        <f>SUM(D6:O6)</f>
        <v>118238</v>
      </c>
      <c r="R6" s="35"/>
      <c r="S6" s="35"/>
      <c r="T6" s="35"/>
      <c r="U6" s="274"/>
      <c r="V6" s="274"/>
      <c r="W6" s="274"/>
      <c r="X6" s="294"/>
      <c r="Y6" s="294"/>
      <c r="Z6" s="294"/>
      <c r="AA6" s="294"/>
      <c r="AB6" s="294"/>
      <c r="AC6" s="294"/>
      <c r="AD6" s="294">
        <f t="shared" si="2"/>
        <v>0</v>
      </c>
      <c r="AF6" s="35"/>
      <c r="AG6" s="35"/>
      <c r="AH6" s="35"/>
      <c r="AI6" s="274"/>
      <c r="AJ6" s="274"/>
      <c r="AK6" s="274"/>
      <c r="AL6" s="294"/>
      <c r="AM6" s="294"/>
      <c r="AN6" s="294"/>
      <c r="AO6" s="294"/>
      <c r="AP6" s="294"/>
      <c r="AQ6" s="294"/>
      <c r="AR6" s="294">
        <f t="shared" si="3"/>
        <v>0</v>
      </c>
      <c r="AT6" s="738" t="s">
        <v>111</v>
      </c>
      <c r="AU6" s="738"/>
      <c r="AV6" s="36">
        <f t="shared" ref="AV6:BG6" si="6">AF39</f>
        <v>2690</v>
      </c>
      <c r="AW6" s="42">
        <f t="shared" ca="1" si="6"/>
        <v>4166</v>
      </c>
      <c r="AX6" s="42">
        <f t="shared" si="6"/>
        <v>0</v>
      </c>
      <c r="AY6" s="42">
        <f t="shared" si="6"/>
        <v>0</v>
      </c>
      <c r="AZ6" s="42">
        <f t="shared" si="6"/>
        <v>0</v>
      </c>
      <c r="BA6" s="42">
        <f t="shared" si="6"/>
        <v>0</v>
      </c>
      <c r="BB6" s="42">
        <f t="shared" si="6"/>
        <v>0</v>
      </c>
      <c r="BC6" s="42">
        <f t="shared" ca="1" si="6"/>
        <v>0</v>
      </c>
      <c r="BD6" s="42">
        <f t="shared" ca="1" si="6"/>
        <v>0</v>
      </c>
      <c r="BE6" s="42">
        <f t="shared" si="6"/>
        <v>0</v>
      </c>
      <c r="BF6" s="42">
        <f t="shared" si="6"/>
        <v>0</v>
      </c>
      <c r="BG6" s="42">
        <f t="shared" si="6"/>
        <v>0</v>
      </c>
      <c r="BH6" s="42">
        <f t="shared" ca="1" si="1"/>
        <v>6856</v>
      </c>
    </row>
    <row r="7" spans="1:60" ht="15" customHeight="1" x14ac:dyDescent="0.2">
      <c r="A7" s="8" t="s">
        <v>352</v>
      </c>
      <c r="B7" s="41" t="s">
        <v>308</v>
      </c>
      <c r="C7" s="39">
        <f t="shared" si="5"/>
        <v>1</v>
      </c>
      <c r="D7" s="40"/>
      <c r="E7" s="40">
        <v>92545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36">
        <f>SUM(D7:O7)</f>
        <v>92545</v>
      </c>
      <c r="R7" s="35"/>
      <c r="S7" s="35"/>
      <c r="T7" s="35"/>
      <c r="U7" s="274"/>
      <c r="V7" s="274"/>
      <c r="W7" s="274"/>
      <c r="X7" s="274"/>
      <c r="Y7" s="274"/>
      <c r="Z7" s="274"/>
      <c r="AA7" s="274"/>
      <c r="AB7" s="274"/>
      <c r="AC7" s="274"/>
      <c r="AD7" s="294">
        <f t="shared" si="2"/>
        <v>0</v>
      </c>
      <c r="AF7" s="35"/>
      <c r="AG7" s="35"/>
      <c r="AH7" s="35"/>
      <c r="AI7" s="274"/>
      <c r="AJ7" s="274"/>
      <c r="AK7" s="274"/>
      <c r="AL7" s="274"/>
      <c r="AM7" s="274"/>
      <c r="AN7" s="274"/>
      <c r="AO7" s="274"/>
      <c r="AP7" s="274"/>
      <c r="AQ7" s="274"/>
      <c r="AR7" s="294">
        <f t="shared" si="3"/>
        <v>0</v>
      </c>
      <c r="AT7" s="738" t="s">
        <v>105</v>
      </c>
      <c r="AU7" s="738"/>
      <c r="AV7" s="36">
        <f t="shared" ref="AV7:BG7" si="7">AF61</f>
        <v>2750</v>
      </c>
      <c r="AW7" s="42">
        <f t="shared" si="7"/>
        <v>0</v>
      </c>
      <c r="AX7" s="42">
        <f t="shared" si="7"/>
        <v>247</v>
      </c>
      <c r="AY7" s="42">
        <f t="shared" si="7"/>
        <v>0</v>
      </c>
      <c r="AZ7" s="42">
        <f t="shared" si="7"/>
        <v>0</v>
      </c>
      <c r="BA7" s="42">
        <f t="shared" si="7"/>
        <v>0</v>
      </c>
      <c r="BB7" s="42">
        <f t="shared" si="7"/>
        <v>0</v>
      </c>
      <c r="BC7" s="42">
        <f t="shared" si="7"/>
        <v>0</v>
      </c>
      <c r="BD7" s="42">
        <f t="shared" si="7"/>
        <v>0</v>
      </c>
      <c r="BE7" s="42">
        <f t="shared" si="7"/>
        <v>0</v>
      </c>
      <c r="BF7" s="42">
        <f t="shared" si="7"/>
        <v>0</v>
      </c>
      <c r="BG7" s="42">
        <f t="shared" si="7"/>
        <v>0</v>
      </c>
      <c r="BH7" s="42">
        <f t="shared" si="1"/>
        <v>2997</v>
      </c>
    </row>
    <row r="8" spans="1:60" ht="15" customHeight="1" x14ac:dyDescent="0.2">
      <c r="A8" s="8" t="s">
        <v>353</v>
      </c>
      <c r="B8" s="41" t="s">
        <v>308</v>
      </c>
      <c r="C8" s="39">
        <f t="shared" si="5"/>
        <v>1</v>
      </c>
      <c r="D8" s="39"/>
      <c r="E8" s="40"/>
      <c r="F8" s="40"/>
      <c r="G8" s="40">
        <v>55458.864418500001</v>
      </c>
      <c r="H8" s="40">
        <v>29617.778962499997</v>
      </c>
      <c r="I8" s="40">
        <v>40981</v>
      </c>
      <c r="J8" s="40">
        <v>36620</v>
      </c>
      <c r="K8" s="36"/>
      <c r="L8" s="36"/>
      <c r="M8" s="36"/>
      <c r="N8" s="36"/>
      <c r="O8" s="36"/>
      <c r="P8" s="36">
        <f>SUM(D8:O8)</f>
        <v>162677.643381</v>
      </c>
      <c r="R8" s="39"/>
      <c r="S8" s="35"/>
      <c r="T8" s="35"/>
      <c r="U8" s="274"/>
      <c r="V8" s="274"/>
      <c r="W8" s="274"/>
      <c r="X8" s="274"/>
      <c r="Y8" s="294"/>
      <c r="Z8" s="294"/>
      <c r="AA8" s="294"/>
      <c r="AB8" s="294"/>
      <c r="AC8" s="294"/>
      <c r="AD8" s="294">
        <f t="shared" si="2"/>
        <v>0</v>
      </c>
      <c r="AF8" s="39"/>
      <c r="AG8" s="35"/>
      <c r="AH8" s="35"/>
      <c r="AI8" s="274"/>
      <c r="AJ8" s="274"/>
      <c r="AK8" s="274"/>
      <c r="AL8" s="274"/>
      <c r="AM8" s="294"/>
      <c r="AN8" s="294"/>
      <c r="AO8" s="294"/>
      <c r="AP8" s="294"/>
      <c r="AQ8" s="294"/>
      <c r="AR8" s="294">
        <f t="shared" si="3"/>
        <v>0</v>
      </c>
      <c r="AT8" s="738" t="s">
        <v>237</v>
      </c>
      <c r="AU8" s="738"/>
      <c r="AV8" s="36">
        <f t="shared" ref="AV8:BG8" si="8">AF82</f>
        <v>15061.9</v>
      </c>
      <c r="AW8" s="42">
        <f t="shared" si="8"/>
        <v>3579</v>
      </c>
      <c r="AX8" s="42">
        <f t="shared" si="8"/>
        <v>1900</v>
      </c>
      <c r="AY8" s="42">
        <f t="shared" si="8"/>
        <v>1900</v>
      </c>
      <c r="AZ8" s="42">
        <f t="shared" si="8"/>
        <v>1900</v>
      </c>
      <c r="BA8" s="42">
        <f t="shared" si="8"/>
        <v>1900</v>
      </c>
      <c r="BB8" s="42">
        <f t="shared" si="8"/>
        <v>1900</v>
      </c>
      <c r="BC8" s="42">
        <f t="shared" si="8"/>
        <v>1900</v>
      </c>
      <c r="BD8" s="42">
        <f t="shared" si="8"/>
        <v>1900</v>
      </c>
      <c r="BE8" s="42">
        <f t="shared" si="8"/>
        <v>1900</v>
      </c>
      <c r="BF8" s="42">
        <f t="shared" si="8"/>
        <v>1900</v>
      </c>
      <c r="BG8" s="42">
        <f t="shared" si="8"/>
        <v>1900</v>
      </c>
      <c r="BH8" s="42">
        <f t="shared" si="1"/>
        <v>37640.9</v>
      </c>
    </row>
    <row r="9" spans="1:60" ht="15" customHeight="1" x14ac:dyDescent="0.2">
      <c r="A9" s="8" t="s">
        <v>354</v>
      </c>
      <c r="B9" s="41" t="s">
        <v>308</v>
      </c>
      <c r="C9" s="39">
        <f t="shared" si="5"/>
        <v>1</v>
      </c>
      <c r="D9" s="39"/>
      <c r="E9" s="40"/>
      <c r="F9" s="40"/>
      <c r="G9" s="40"/>
      <c r="H9" s="40"/>
      <c r="I9" s="40"/>
      <c r="J9" s="36"/>
      <c r="K9" s="36">
        <v>22900</v>
      </c>
      <c r="L9" s="36"/>
      <c r="M9" s="36"/>
      <c r="N9" s="36"/>
      <c r="O9" s="36"/>
      <c r="P9" s="36">
        <f t="shared" ref="P9:P10" si="9">SUM(D9:O9)</f>
        <v>22900</v>
      </c>
      <c r="R9" s="39"/>
      <c r="S9" s="35"/>
      <c r="T9" s="35"/>
      <c r="U9" s="274"/>
      <c r="V9" s="274"/>
      <c r="W9" s="274"/>
      <c r="X9" s="294"/>
      <c r="Y9" s="294"/>
      <c r="Z9" s="294"/>
      <c r="AA9" s="294"/>
      <c r="AB9" s="294"/>
      <c r="AC9" s="294"/>
      <c r="AD9" s="294">
        <f t="shared" si="2"/>
        <v>0</v>
      </c>
      <c r="AF9" s="39"/>
      <c r="AG9" s="35"/>
      <c r="AH9" s="35"/>
      <c r="AI9" s="274"/>
      <c r="AJ9" s="274"/>
      <c r="AK9" s="274"/>
      <c r="AL9" s="294"/>
      <c r="AM9" s="294"/>
      <c r="AN9" s="294"/>
      <c r="AO9" s="294"/>
      <c r="AP9" s="294"/>
      <c r="AQ9" s="294"/>
      <c r="AR9" s="294">
        <f t="shared" si="3"/>
        <v>0</v>
      </c>
      <c r="AT9" s="738" t="s">
        <v>86</v>
      </c>
      <c r="AU9" s="738"/>
      <c r="AV9" s="36">
        <f t="shared" ref="AV9:BG9" si="10">AF91</f>
        <v>0</v>
      </c>
      <c r="AW9" s="42">
        <f t="shared" si="10"/>
        <v>0</v>
      </c>
      <c r="AX9" s="42">
        <f t="shared" si="10"/>
        <v>0</v>
      </c>
      <c r="AY9" s="42">
        <f t="shared" si="10"/>
        <v>0</v>
      </c>
      <c r="AZ9" s="42">
        <f t="shared" si="10"/>
        <v>0</v>
      </c>
      <c r="BA9" s="42">
        <f t="shared" si="10"/>
        <v>0</v>
      </c>
      <c r="BB9" s="42">
        <f t="shared" si="10"/>
        <v>0</v>
      </c>
      <c r="BC9" s="42">
        <f t="shared" si="10"/>
        <v>0</v>
      </c>
      <c r="BD9" s="42">
        <f t="shared" si="10"/>
        <v>0</v>
      </c>
      <c r="BE9" s="42">
        <f t="shared" si="10"/>
        <v>0</v>
      </c>
      <c r="BF9" s="42">
        <f t="shared" si="10"/>
        <v>0</v>
      </c>
      <c r="BG9" s="42">
        <f t="shared" si="10"/>
        <v>0</v>
      </c>
      <c r="BH9" s="42">
        <f t="shared" si="1"/>
        <v>0</v>
      </c>
    </row>
    <row r="10" spans="1:60" ht="15" customHeight="1" x14ac:dyDescent="0.2">
      <c r="A10" s="8" t="s">
        <v>356</v>
      </c>
      <c r="B10" s="41" t="s">
        <v>308</v>
      </c>
      <c r="C10" s="39">
        <f t="shared" si="5"/>
        <v>1</v>
      </c>
      <c r="D10" s="39"/>
      <c r="E10" s="40"/>
      <c r="F10" s="40"/>
      <c r="G10" s="40"/>
      <c r="H10" s="40"/>
      <c r="I10" s="40"/>
      <c r="J10" s="36"/>
      <c r="K10" s="36"/>
      <c r="L10" s="36">
        <v>10000</v>
      </c>
      <c r="M10" s="36">
        <v>8500</v>
      </c>
      <c r="N10" s="36">
        <v>2744</v>
      </c>
      <c r="O10" s="36"/>
      <c r="P10" s="36">
        <f t="shared" si="9"/>
        <v>21244</v>
      </c>
      <c r="R10" s="39"/>
      <c r="S10" s="35"/>
      <c r="T10" s="35"/>
      <c r="U10" s="274"/>
      <c r="V10" s="274"/>
      <c r="W10" s="274"/>
      <c r="X10" s="294"/>
      <c r="Y10" s="294"/>
      <c r="Z10" s="294"/>
      <c r="AA10" s="294"/>
      <c r="AB10" s="294"/>
      <c r="AC10" s="294"/>
      <c r="AD10" s="294">
        <f t="shared" si="2"/>
        <v>0</v>
      </c>
      <c r="AF10" s="39"/>
      <c r="AG10" s="35"/>
      <c r="AH10" s="35"/>
      <c r="AI10" s="274"/>
      <c r="AJ10" s="274"/>
      <c r="AK10" s="274"/>
      <c r="AL10" s="294"/>
      <c r="AM10" s="294"/>
      <c r="AN10" s="294"/>
      <c r="AO10" s="294"/>
      <c r="AP10" s="294"/>
      <c r="AQ10" s="294"/>
      <c r="AR10" s="294">
        <f t="shared" si="3"/>
        <v>0</v>
      </c>
      <c r="AT10" s="738" t="s">
        <v>80</v>
      </c>
      <c r="AU10" s="738"/>
      <c r="AV10" s="36">
        <f t="shared" ref="AV10:BG10" si="11">AF100</f>
        <v>48975</v>
      </c>
      <c r="AW10" s="42">
        <f t="shared" si="11"/>
        <v>10000</v>
      </c>
      <c r="AX10" s="42">
        <f t="shared" si="11"/>
        <v>80000</v>
      </c>
      <c r="AY10" s="42">
        <f t="shared" si="11"/>
        <v>10000</v>
      </c>
      <c r="AZ10" s="42">
        <f t="shared" si="11"/>
        <v>40000</v>
      </c>
      <c r="BA10" s="42">
        <f t="shared" si="11"/>
        <v>0</v>
      </c>
      <c r="BB10" s="42">
        <f t="shared" ca="1" si="11"/>
        <v>40000</v>
      </c>
      <c r="BC10" s="42">
        <f t="shared" ca="1" si="11"/>
        <v>0</v>
      </c>
      <c r="BD10" s="42">
        <f t="shared" ca="1" si="11"/>
        <v>40000</v>
      </c>
      <c r="BE10" s="42">
        <f t="shared" ca="1" si="11"/>
        <v>0</v>
      </c>
      <c r="BF10" s="42">
        <f t="shared" ca="1" si="11"/>
        <v>40000</v>
      </c>
      <c r="BG10" s="42">
        <f t="shared" si="11"/>
        <v>0</v>
      </c>
      <c r="BH10" s="42">
        <f t="shared" ca="1" si="1"/>
        <v>308975</v>
      </c>
    </row>
    <row r="11" spans="1:60" ht="15" customHeight="1" x14ac:dyDescent="0.2">
      <c r="A11" s="8" t="s">
        <v>498</v>
      </c>
      <c r="B11" s="41" t="s">
        <v>308</v>
      </c>
      <c r="C11" s="39">
        <f t="shared" si="5"/>
        <v>1</v>
      </c>
      <c r="D11" s="39"/>
      <c r="E11" s="40"/>
      <c r="F11" s="40"/>
      <c r="G11" s="40"/>
      <c r="H11" s="40"/>
      <c r="I11" s="40"/>
      <c r="J11" s="36"/>
      <c r="K11" s="36"/>
      <c r="L11" s="36"/>
      <c r="M11" s="36"/>
      <c r="N11" s="36"/>
      <c r="O11" s="36"/>
      <c r="P11" s="36"/>
      <c r="R11" s="36">
        <v>6667</v>
      </c>
      <c r="S11" s="36">
        <v>6667</v>
      </c>
      <c r="T11" s="36">
        <v>6667</v>
      </c>
      <c r="U11" s="275">
        <v>6667</v>
      </c>
      <c r="V11" s="275">
        <v>6667</v>
      </c>
      <c r="W11" s="275">
        <v>6667</v>
      </c>
      <c r="X11" s="275">
        <v>6667</v>
      </c>
      <c r="Y11" s="275">
        <v>6667</v>
      </c>
      <c r="Z11" s="275">
        <v>6666</v>
      </c>
      <c r="AA11" s="275">
        <v>6666</v>
      </c>
      <c r="AB11" s="275">
        <v>6666</v>
      </c>
      <c r="AC11" s="275">
        <v>6666</v>
      </c>
      <c r="AD11" s="294">
        <f t="shared" si="2"/>
        <v>80000</v>
      </c>
      <c r="AF11" s="36"/>
      <c r="AG11" s="36"/>
      <c r="AH11" s="36"/>
      <c r="AI11" s="275"/>
      <c r="AJ11" s="275"/>
      <c r="AK11" s="275"/>
      <c r="AL11" s="275"/>
      <c r="AM11" s="275"/>
      <c r="AN11" s="275"/>
      <c r="AO11" s="275"/>
      <c r="AP11" s="275"/>
      <c r="AQ11" s="275"/>
      <c r="AR11" s="294">
        <f t="shared" si="3"/>
        <v>0</v>
      </c>
      <c r="AT11" s="738" t="s">
        <v>499</v>
      </c>
      <c r="AU11" s="738"/>
      <c r="AV11" s="36">
        <f t="shared" ref="AV11:BG11" si="12">AF107</f>
        <v>0</v>
      </c>
      <c r="AW11" s="42">
        <f t="shared" si="12"/>
        <v>0</v>
      </c>
      <c r="AX11" s="42">
        <f t="shared" si="12"/>
        <v>0</v>
      </c>
      <c r="AY11" s="42">
        <f t="shared" si="12"/>
        <v>0</v>
      </c>
      <c r="AZ11" s="42">
        <f t="shared" si="12"/>
        <v>0</v>
      </c>
      <c r="BA11" s="42">
        <f t="shared" si="12"/>
        <v>0</v>
      </c>
      <c r="BB11" s="42">
        <f t="shared" si="12"/>
        <v>0</v>
      </c>
      <c r="BC11" s="42">
        <f t="shared" si="12"/>
        <v>0</v>
      </c>
      <c r="BD11" s="42">
        <f t="shared" si="12"/>
        <v>0</v>
      </c>
      <c r="BE11" s="42">
        <f t="shared" si="12"/>
        <v>0</v>
      </c>
      <c r="BF11" s="42">
        <f t="shared" si="12"/>
        <v>0</v>
      </c>
      <c r="BG11" s="42">
        <f t="shared" si="12"/>
        <v>0</v>
      </c>
      <c r="BH11" s="42">
        <f t="shared" si="1"/>
        <v>0</v>
      </c>
    </row>
    <row r="12" spans="1:60" ht="15" customHeight="1" x14ac:dyDescent="0.2">
      <c r="A12" s="8" t="s">
        <v>398</v>
      </c>
      <c r="B12" s="41" t="s">
        <v>308</v>
      </c>
      <c r="C12" s="39">
        <f t="shared" ref="C12" si="13">IF(B12="L1", 1, IF(B12="L2", 0.75, IF(B12= "L3", 0.5,IF(B12 = "L4", 0.25, 0))))</f>
        <v>1</v>
      </c>
      <c r="D12" s="39"/>
      <c r="E12" s="40"/>
      <c r="F12" s="40"/>
      <c r="G12" s="40"/>
      <c r="H12" s="40"/>
      <c r="I12" s="40"/>
      <c r="J12" s="36"/>
      <c r="K12" s="36"/>
      <c r="L12" s="36"/>
      <c r="M12" s="36"/>
      <c r="N12" s="36"/>
      <c r="O12" s="36"/>
      <c r="P12" s="36"/>
      <c r="R12" s="36"/>
      <c r="S12" s="36"/>
      <c r="T12" s="36"/>
      <c r="U12" s="275"/>
      <c r="V12" s="275"/>
      <c r="W12" s="275"/>
      <c r="X12" s="275"/>
      <c r="Y12" s="275"/>
      <c r="Z12" s="275"/>
      <c r="AA12" s="275"/>
      <c r="AB12" s="275"/>
      <c r="AC12" s="275"/>
      <c r="AD12" s="294"/>
      <c r="AF12" s="36">
        <v>7500</v>
      </c>
      <c r="AG12" s="36">
        <v>7500</v>
      </c>
      <c r="AH12" s="36">
        <v>7500</v>
      </c>
      <c r="AI12" s="36">
        <v>7500</v>
      </c>
      <c r="AJ12" s="36">
        <v>7500</v>
      </c>
      <c r="AK12" s="36">
        <v>7500</v>
      </c>
      <c r="AL12" s="36">
        <v>7500</v>
      </c>
      <c r="AM12" s="36">
        <v>7500</v>
      </c>
      <c r="AN12" s="36">
        <v>7500</v>
      </c>
      <c r="AO12" s="36">
        <v>7500</v>
      </c>
      <c r="AP12" s="36">
        <v>7500</v>
      </c>
      <c r="AQ12" s="36">
        <v>7500</v>
      </c>
      <c r="AR12" s="294">
        <f t="shared" si="3"/>
        <v>90000</v>
      </c>
      <c r="AS12" s="8" t="s">
        <v>399</v>
      </c>
      <c r="AT12" s="738" t="s">
        <v>82</v>
      </c>
      <c r="AU12" s="738"/>
      <c r="AV12" s="36">
        <f t="shared" ref="AV12:BG12" si="14">AF138</f>
        <v>80754</v>
      </c>
      <c r="AW12" s="42">
        <f t="shared" si="14"/>
        <v>94538</v>
      </c>
      <c r="AX12" s="42">
        <f t="shared" si="14"/>
        <v>41947</v>
      </c>
      <c r="AY12" s="42">
        <f t="shared" si="14"/>
        <v>0</v>
      </c>
      <c r="AZ12" s="42">
        <f t="shared" si="14"/>
        <v>0</v>
      </c>
      <c r="BA12" s="42">
        <f t="shared" si="14"/>
        <v>0</v>
      </c>
      <c r="BB12" s="42">
        <f t="shared" si="14"/>
        <v>0</v>
      </c>
      <c r="BC12" s="42">
        <f t="shared" si="14"/>
        <v>0</v>
      </c>
      <c r="BD12" s="42">
        <f t="shared" si="14"/>
        <v>0</v>
      </c>
      <c r="BE12" s="42">
        <f t="shared" si="14"/>
        <v>0</v>
      </c>
      <c r="BF12" s="42">
        <f t="shared" si="14"/>
        <v>0</v>
      </c>
      <c r="BG12" s="42">
        <f t="shared" si="14"/>
        <v>0</v>
      </c>
      <c r="BH12" s="42">
        <f t="shared" si="1"/>
        <v>217239</v>
      </c>
    </row>
    <row r="13" spans="1:60" ht="15" customHeight="1" x14ac:dyDescent="0.2">
      <c r="A13" s="8" t="s">
        <v>500</v>
      </c>
      <c r="B13" s="41" t="s">
        <v>317</v>
      </c>
      <c r="C13" s="39">
        <f>IF(B13="L1", 1, IF(B13="L2", 0.75, IF(B13= "L3", 0.5,IF(B13 = "L4", 0.25, 0))))</f>
        <v>0.75</v>
      </c>
      <c r="D13" s="39"/>
      <c r="E13" s="40"/>
      <c r="F13" s="40"/>
      <c r="G13" s="40"/>
      <c r="H13" s="40"/>
      <c r="I13" s="40"/>
      <c r="J13" s="36"/>
      <c r="K13" s="36"/>
      <c r="L13" s="36"/>
      <c r="M13" s="36"/>
      <c r="N13" s="36"/>
      <c r="O13" s="36"/>
      <c r="P13" s="36"/>
      <c r="R13" s="36"/>
      <c r="S13" s="36"/>
      <c r="T13" s="36"/>
      <c r="U13" s="275"/>
      <c r="V13" s="275"/>
      <c r="W13" s="275"/>
      <c r="X13" s="275"/>
      <c r="Y13" s="275"/>
      <c r="Z13" s="275"/>
      <c r="AA13" s="275"/>
      <c r="AB13" s="275"/>
      <c r="AC13" s="275"/>
      <c r="AD13" s="294"/>
      <c r="AF13" s="36"/>
      <c r="AG13" s="36"/>
      <c r="AH13" s="36">
        <v>10000</v>
      </c>
      <c r="AI13" s="36"/>
      <c r="AJ13" s="36"/>
      <c r="AK13" s="36"/>
      <c r="AL13" s="36"/>
      <c r="AM13" s="36"/>
      <c r="AN13" s="36"/>
      <c r="AO13" s="36"/>
      <c r="AP13" s="36"/>
      <c r="AQ13" s="36"/>
      <c r="AR13" s="294"/>
      <c r="AS13" s="8"/>
      <c r="AT13" s="41"/>
      <c r="AU13" s="41"/>
      <c r="AV13" s="36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</row>
    <row r="14" spans="1:60" ht="15" customHeight="1" x14ac:dyDescent="0.2">
      <c r="A14" s="8"/>
      <c r="B14" s="41"/>
      <c r="C14" s="39"/>
      <c r="D14" s="39"/>
      <c r="E14" s="40"/>
      <c r="F14" s="40"/>
      <c r="G14" s="40"/>
      <c r="H14" s="40"/>
      <c r="I14" s="40"/>
      <c r="J14" s="36"/>
      <c r="K14" s="36"/>
      <c r="L14" s="36"/>
      <c r="M14" s="36"/>
      <c r="N14" s="36"/>
      <c r="O14" s="36"/>
      <c r="P14" s="36"/>
      <c r="R14" s="36"/>
      <c r="S14" s="36"/>
      <c r="T14" s="36"/>
      <c r="U14" s="275"/>
      <c r="V14" s="275"/>
      <c r="W14" s="275"/>
      <c r="X14" s="275"/>
      <c r="Y14" s="275"/>
      <c r="Z14" s="275"/>
      <c r="AA14" s="275"/>
      <c r="AB14" s="275"/>
      <c r="AC14" s="275"/>
      <c r="AD14" s="294"/>
      <c r="AF14" s="36"/>
      <c r="AG14" s="36"/>
      <c r="AH14" s="36"/>
      <c r="AI14" s="275"/>
      <c r="AJ14" s="275"/>
      <c r="AK14" s="275"/>
      <c r="AL14" s="275"/>
      <c r="AM14" s="275"/>
      <c r="AN14" s="275"/>
      <c r="AO14" s="275"/>
      <c r="AP14" s="275"/>
      <c r="AQ14" s="275"/>
      <c r="AR14" s="294"/>
      <c r="AT14" s="738" t="s">
        <v>420</v>
      </c>
      <c r="AU14" s="738"/>
      <c r="AV14" s="36">
        <f t="shared" ref="AV14:BG14" si="15">AF147</f>
        <v>5000</v>
      </c>
      <c r="AW14" s="42">
        <f t="shared" si="15"/>
        <v>6250</v>
      </c>
      <c r="AX14" s="42">
        <f t="shared" si="15"/>
        <v>0</v>
      </c>
      <c r="AY14" s="42">
        <f t="shared" si="15"/>
        <v>0</v>
      </c>
      <c r="AZ14" s="42">
        <f t="shared" si="15"/>
        <v>0</v>
      </c>
      <c r="BA14" s="42">
        <f t="shared" si="15"/>
        <v>0</v>
      </c>
      <c r="BB14" s="42">
        <f t="shared" si="15"/>
        <v>0</v>
      </c>
      <c r="BC14" s="42">
        <f t="shared" si="15"/>
        <v>0</v>
      </c>
      <c r="BD14" s="42">
        <f t="shared" si="15"/>
        <v>0</v>
      </c>
      <c r="BE14" s="42">
        <f t="shared" si="15"/>
        <v>0</v>
      </c>
      <c r="BF14" s="42">
        <f t="shared" si="15"/>
        <v>0</v>
      </c>
      <c r="BG14" s="42">
        <f t="shared" si="15"/>
        <v>0</v>
      </c>
      <c r="BH14" s="42">
        <f t="shared" si="1"/>
        <v>11250</v>
      </c>
    </row>
    <row r="15" spans="1:60" s="8" customFormat="1" ht="15" customHeight="1" x14ac:dyDescent="0.2">
      <c r="A15" s="61" t="s">
        <v>362</v>
      </c>
      <c r="B15" s="62"/>
      <c r="C15" s="62"/>
      <c r="D15" s="63">
        <f t="shared" ref="D15:P15" si="16">SUMIF($B5:$B11,"L1",D5:D11)</f>
        <v>124905</v>
      </c>
      <c r="E15" s="63">
        <f t="shared" si="16"/>
        <v>99211</v>
      </c>
      <c r="F15" s="63">
        <f t="shared" si="16"/>
        <v>6666</v>
      </c>
      <c r="G15" s="63">
        <f t="shared" si="16"/>
        <v>62124.864418500001</v>
      </c>
      <c r="H15" s="63">
        <f t="shared" si="16"/>
        <v>36284.7789625</v>
      </c>
      <c r="I15" s="63">
        <f t="shared" si="16"/>
        <v>47648</v>
      </c>
      <c r="J15" s="63">
        <f t="shared" si="16"/>
        <v>43287</v>
      </c>
      <c r="K15" s="63">
        <f t="shared" si="16"/>
        <v>29567</v>
      </c>
      <c r="L15" s="63">
        <f t="shared" si="16"/>
        <v>16667</v>
      </c>
      <c r="M15" s="63">
        <f t="shared" si="16"/>
        <v>15167</v>
      </c>
      <c r="N15" s="63">
        <f t="shared" si="16"/>
        <v>9411</v>
      </c>
      <c r="O15" s="63">
        <f t="shared" si="16"/>
        <v>6667</v>
      </c>
      <c r="P15" s="63">
        <f t="shared" si="16"/>
        <v>497605.64338100003</v>
      </c>
      <c r="Q15" s="92"/>
      <c r="R15" s="63">
        <f t="shared" ref="R15:AC15" si="17">SUMIF($B5:$B11,"L1",R5:R11)</f>
        <v>6667</v>
      </c>
      <c r="S15" s="63">
        <f t="shared" si="17"/>
        <v>6667</v>
      </c>
      <c r="T15" s="63">
        <f t="shared" si="17"/>
        <v>6667</v>
      </c>
      <c r="U15" s="276">
        <f t="shared" si="17"/>
        <v>6667</v>
      </c>
      <c r="V15" s="276">
        <f t="shared" si="17"/>
        <v>6667</v>
      </c>
      <c r="W15" s="276">
        <f t="shared" si="17"/>
        <v>6667</v>
      </c>
      <c r="X15" s="276">
        <f t="shared" si="17"/>
        <v>6667</v>
      </c>
      <c r="Y15" s="276">
        <f t="shared" si="17"/>
        <v>6667</v>
      </c>
      <c r="Z15" s="276">
        <f t="shared" si="17"/>
        <v>6666</v>
      </c>
      <c r="AA15" s="276">
        <f t="shared" si="17"/>
        <v>6666</v>
      </c>
      <c r="AB15" s="276">
        <f t="shared" si="17"/>
        <v>6666</v>
      </c>
      <c r="AC15" s="276">
        <f t="shared" si="17"/>
        <v>6666</v>
      </c>
      <c r="AD15" s="276">
        <f>SUMIF($B5:$B11,"L1",AD5:AD11)</f>
        <v>80000</v>
      </c>
      <c r="AF15" s="63">
        <f t="shared" ref="AF15:AR15" si="18">SUMIF($B5:$B12,"L1",AF5:AF12)</f>
        <v>7500</v>
      </c>
      <c r="AG15" s="63">
        <f t="shared" si="18"/>
        <v>7500</v>
      </c>
      <c r="AH15" s="63">
        <f t="shared" si="18"/>
        <v>7500</v>
      </c>
      <c r="AI15" s="63">
        <f t="shared" si="18"/>
        <v>7500</v>
      </c>
      <c r="AJ15" s="63">
        <f t="shared" si="18"/>
        <v>7500</v>
      </c>
      <c r="AK15" s="63">
        <f t="shared" si="18"/>
        <v>7500</v>
      </c>
      <c r="AL15" s="63">
        <f t="shared" si="18"/>
        <v>7500</v>
      </c>
      <c r="AM15" s="63">
        <f t="shared" si="18"/>
        <v>7500</v>
      </c>
      <c r="AN15" s="63">
        <f t="shared" si="18"/>
        <v>7500</v>
      </c>
      <c r="AO15" s="63">
        <f t="shared" si="18"/>
        <v>7500</v>
      </c>
      <c r="AP15" s="63">
        <f t="shared" si="18"/>
        <v>7500</v>
      </c>
      <c r="AQ15" s="63">
        <f t="shared" si="18"/>
        <v>7500</v>
      </c>
      <c r="AR15" s="276">
        <f t="shared" si="18"/>
        <v>90000</v>
      </c>
      <c r="AT15" s="738" t="s">
        <v>426</v>
      </c>
      <c r="AU15" s="738"/>
      <c r="AV15" s="42">
        <f t="shared" ref="AV15:BG15" si="19">AF159</f>
        <v>2662</v>
      </c>
      <c r="AW15" s="42">
        <f t="shared" si="19"/>
        <v>733</v>
      </c>
      <c r="AX15" s="42">
        <f t="shared" si="19"/>
        <v>2000</v>
      </c>
      <c r="AY15" s="42">
        <f t="shared" si="19"/>
        <v>0</v>
      </c>
      <c r="AZ15" s="42">
        <f t="shared" si="19"/>
        <v>0</v>
      </c>
      <c r="BA15" s="42">
        <f t="shared" si="19"/>
        <v>0</v>
      </c>
      <c r="BB15" s="42">
        <f t="shared" si="19"/>
        <v>0</v>
      </c>
      <c r="BC15" s="42">
        <f t="shared" si="19"/>
        <v>0</v>
      </c>
      <c r="BD15" s="42">
        <f t="shared" si="19"/>
        <v>0</v>
      </c>
      <c r="BE15" s="42">
        <f t="shared" si="19"/>
        <v>0</v>
      </c>
      <c r="BF15" s="42">
        <f t="shared" si="19"/>
        <v>0</v>
      </c>
      <c r="BG15" s="42">
        <f t="shared" si="19"/>
        <v>0</v>
      </c>
      <c r="BH15" s="42">
        <f t="shared" si="1"/>
        <v>5395</v>
      </c>
    </row>
    <row r="16" spans="1:60" customFormat="1" ht="15" customHeight="1" x14ac:dyDescent="0.2">
      <c r="A16" t="s">
        <v>363</v>
      </c>
      <c r="P16" s="92">
        <f>SUM(P5:P11)</f>
        <v>497605.64338100003</v>
      </c>
      <c r="U16" s="277"/>
      <c r="V16" s="277"/>
      <c r="W16" s="277"/>
      <c r="X16" s="277"/>
      <c r="Y16" s="277"/>
      <c r="Z16" s="277"/>
      <c r="AA16" s="277"/>
      <c r="AB16" s="277"/>
      <c r="AC16" s="277"/>
      <c r="AD16" s="278">
        <f>SUM(AD5:AD11)</f>
        <v>80000</v>
      </c>
      <c r="AI16" s="277"/>
      <c r="AJ16" s="277"/>
      <c r="AK16" s="277"/>
      <c r="AL16" s="277"/>
      <c r="AM16" s="277"/>
      <c r="AN16" s="277"/>
      <c r="AO16" s="277"/>
      <c r="AP16" s="277"/>
      <c r="AQ16" s="277"/>
      <c r="AR16" s="278">
        <f>SUM(AR5:AR12)</f>
        <v>90000</v>
      </c>
      <c r="AT16" s="738" t="s">
        <v>101</v>
      </c>
      <c r="AU16" s="738"/>
      <c r="AV16" s="92">
        <f t="shared" ref="AV16:BG16" si="20">AF167</f>
        <v>0</v>
      </c>
      <c r="AW16" s="92">
        <f t="shared" si="20"/>
        <v>11000</v>
      </c>
      <c r="AX16" s="92">
        <f t="shared" si="20"/>
        <v>10000</v>
      </c>
      <c r="AY16" s="92">
        <f t="shared" si="20"/>
        <v>5000</v>
      </c>
      <c r="AZ16" s="92">
        <f t="shared" si="20"/>
        <v>5000</v>
      </c>
      <c r="BA16" s="92">
        <f t="shared" si="20"/>
        <v>5000</v>
      </c>
      <c r="BB16" s="92">
        <f t="shared" si="20"/>
        <v>0</v>
      </c>
      <c r="BC16" s="92">
        <f t="shared" si="20"/>
        <v>5000</v>
      </c>
      <c r="BD16" s="92">
        <f t="shared" si="20"/>
        <v>5000</v>
      </c>
      <c r="BE16" s="92">
        <f t="shared" si="20"/>
        <v>5000</v>
      </c>
      <c r="BF16" s="92">
        <f t="shared" si="20"/>
        <v>5000</v>
      </c>
      <c r="BG16" s="92">
        <f t="shared" si="20"/>
        <v>5000</v>
      </c>
      <c r="BH16" s="42">
        <f t="shared" si="1"/>
        <v>61000</v>
      </c>
    </row>
    <row r="17" spans="1:60" customFormat="1" ht="15" customHeight="1" x14ac:dyDescent="0.2">
      <c r="P17" s="92"/>
      <c r="U17" s="277"/>
      <c r="V17" s="277"/>
      <c r="W17" s="277"/>
      <c r="X17" s="277"/>
      <c r="Y17" s="277"/>
      <c r="Z17" s="277"/>
      <c r="AA17" s="277"/>
      <c r="AB17" s="277"/>
      <c r="AC17" s="277"/>
      <c r="AD17" s="278"/>
      <c r="AI17" s="277"/>
      <c r="AJ17" s="277"/>
      <c r="AK17" s="277"/>
      <c r="AL17" s="277"/>
      <c r="AM17" s="277"/>
      <c r="AN17" s="277"/>
      <c r="AO17" s="277"/>
      <c r="AP17" s="277"/>
      <c r="AQ17" s="277"/>
      <c r="AR17" s="278"/>
      <c r="AT17" s="738" t="s">
        <v>336</v>
      </c>
      <c r="AU17" s="738"/>
      <c r="AV17" s="92">
        <f t="shared" ref="AV17:BG17" si="21">AF186</f>
        <v>0</v>
      </c>
      <c r="AW17" s="92">
        <f t="shared" si="21"/>
        <v>0</v>
      </c>
      <c r="AX17" s="92">
        <f t="shared" si="21"/>
        <v>0</v>
      </c>
      <c r="AY17" s="92">
        <f t="shared" si="21"/>
        <v>0</v>
      </c>
      <c r="AZ17" s="92">
        <f t="shared" si="21"/>
        <v>0</v>
      </c>
      <c r="BA17" s="92">
        <f t="shared" si="21"/>
        <v>0</v>
      </c>
      <c r="BB17" s="92">
        <f t="shared" si="21"/>
        <v>0</v>
      </c>
      <c r="BC17" s="92">
        <f t="shared" si="21"/>
        <v>0</v>
      </c>
      <c r="BD17" s="92">
        <f t="shared" si="21"/>
        <v>0</v>
      </c>
      <c r="BE17" s="92">
        <f t="shared" si="21"/>
        <v>0</v>
      </c>
      <c r="BF17" s="92">
        <f t="shared" si="21"/>
        <v>0</v>
      </c>
      <c r="BG17" s="92">
        <f t="shared" si="21"/>
        <v>0</v>
      </c>
      <c r="BH17" s="42">
        <f t="shared" si="1"/>
        <v>0</v>
      </c>
    </row>
    <row r="18" spans="1:60" customFormat="1" ht="15" customHeight="1" thickBot="1" x14ac:dyDescent="0.25">
      <c r="A18" s="43" t="s">
        <v>149</v>
      </c>
      <c r="B18" s="44"/>
      <c r="C18" s="44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6"/>
      <c r="R18" s="122"/>
      <c r="S18" s="122"/>
      <c r="T18" s="122"/>
      <c r="U18" s="279"/>
      <c r="V18" s="279"/>
      <c r="W18" s="279"/>
      <c r="X18" s="279"/>
      <c r="Y18" s="279"/>
      <c r="Z18" s="279"/>
      <c r="AA18" s="279"/>
      <c r="AB18" s="279"/>
      <c r="AC18" s="279"/>
      <c r="AD18" s="280"/>
      <c r="AF18" s="122"/>
      <c r="AG18" s="122"/>
      <c r="AH18" s="122"/>
      <c r="AI18" s="279"/>
      <c r="AJ18" s="279"/>
      <c r="AK18" s="279"/>
      <c r="AL18" s="279"/>
      <c r="AM18" s="279"/>
      <c r="AN18" s="279"/>
      <c r="AO18" s="279"/>
      <c r="AP18" s="279"/>
      <c r="AQ18" s="279"/>
      <c r="AR18" s="280"/>
      <c r="AT18" s="743" t="s">
        <v>14</v>
      </c>
      <c r="AU18" s="743"/>
      <c r="AV18" s="139">
        <f t="shared" ref="AV18:BG18" si="22">SUM(AV4:AV17)</f>
        <v>165392.9</v>
      </c>
      <c r="AW18" s="139">
        <f t="shared" ca="1" si="22"/>
        <v>137766</v>
      </c>
      <c r="AX18" s="139">
        <f t="shared" si="22"/>
        <v>143594</v>
      </c>
      <c r="AY18" s="139">
        <f t="shared" si="22"/>
        <v>24400</v>
      </c>
      <c r="AZ18" s="139">
        <f t="shared" si="22"/>
        <v>54400</v>
      </c>
      <c r="BA18" s="139">
        <f t="shared" si="22"/>
        <v>14400</v>
      </c>
      <c r="BB18" s="139">
        <f t="shared" ca="1" si="22"/>
        <v>49400</v>
      </c>
      <c r="BC18" s="139">
        <f t="shared" ca="1" si="22"/>
        <v>14400</v>
      </c>
      <c r="BD18" s="139">
        <f t="shared" ca="1" si="22"/>
        <v>54400</v>
      </c>
      <c r="BE18" s="139">
        <f t="shared" ca="1" si="22"/>
        <v>14400</v>
      </c>
      <c r="BF18" s="139">
        <f t="shared" ca="1" si="22"/>
        <v>54400</v>
      </c>
      <c r="BG18" s="139">
        <f t="shared" si="22"/>
        <v>14400</v>
      </c>
      <c r="BH18" s="42">
        <f t="shared" ca="1" si="1"/>
        <v>741352.9</v>
      </c>
    </row>
    <row r="19" spans="1:60" s="36" customFormat="1" ht="15" customHeight="1" x14ac:dyDescent="0.2">
      <c r="A19" s="8" t="s">
        <v>364</v>
      </c>
      <c r="B19" s="41" t="s">
        <v>308</v>
      </c>
      <c r="C19" s="39">
        <f t="shared" ref="C19:C25" si="23">IF(B19="L1", 1, IF(B19="L2", 0.75, IF(B19= "L3", 0.5,IF(B19 = "L4", 0.25, 0))))</f>
        <v>1</v>
      </c>
      <c r="I19" s="42"/>
      <c r="J19" s="42">
        <v>14250</v>
      </c>
      <c r="K19" s="42"/>
      <c r="L19" s="42"/>
      <c r="M19" s="42"/>
      <c r="N19" s="42"/>
      <c r="O19" s="42"/>
      <c r="P19" s="36">
        <f>SUM(D19:O19)</f>
        <v>14250</v>
      </c>
      <c r="U19" s="275"/>
      <c r="V19" s="275"/>
      <c r="W19" s="294"/>
      <c r="X19" s="294"/>
      <c r="Y19" s="294"/>
      <c r="Z19" s="294"/>
      <c r="AA19" s="294"/>
      <c r="AB19" s="294"/>
      <c r="AC19" s="294"/>
      <c r="AD19" s="294">
        <f>SUM(R19:AC19)</f>
        <v>0</v>
      </c>
      <c r="AI19" s="275"/>
      <c r="AJ19" s="275"/>
      <c r="AK19" s="294"/>
      <c r="AL19" s="294"/>
      <c r="AM19" s="294"/>
      <c r="AN19" s="294"/>
      <c r="AO19" s="294"/>
      <c r="AP19" s="294"/>
      <c r="AQ19" s="294"/>
      <c r="AR19" s="294">
        <f>SUM(AF19:AQ19)</f>
        <v>0</v>
      </c>
      <c r="AT19" s="738"/>
      <c r="AU19" s="738"/>
      <c r="AV19"/>
      <c r="AW19"/>
      <c r="AX19"/>
      <c r="AY19"/>
      <c r="AZ19"/>
      <c r="BA19"/>
      <c r="BB19"/>
      <c r="BC19"/>
      <c r="BD19"/>
      <c r="BE19"/>
      <c r="BF19"/>
      <c r="BG19"/>
      <c r="BH19" s="437"/>
    </row>
    <row r="20" spans="1:60" customFormat="1" ht="12.75" customHeight="1" x14ac:dyDescent="0.2">
      <c r="A20" s="8" t="s">
        <v>365</v>
      </c>
      <c r="B20" s="41" t="s">
        <v>308</v>
      </c>
      <c r="C20" s="39">
        <f t="shared" si="23"/>
        <v>1</v>
      </c>
      <c r="M20" s="42">
        <v>14250</v>
      </c>
      <c r="P20" s="36">
        <f t="shared" ref="P20" si="24">SUM(D20:O20)</f>
        <v>14250</v>
      </c>
      <c r="U20" s="277"/>
      <c r="V20" s="277"/>
      <c r="W20" s="277"/>
      <c r="X20" s="277"/>
      <c r="Y20" s="277"/>
      <c r="Z20" s="277"/>
      <c r="AA20" s="294"/>
      <c r="AB20" s="277"/>
      <c r="AC20" s="277"/>
      <c r="AD20" s="294">
        <f t="shared" ref="AD20:AD24" si="25">SUM(R20:AC20)</f>
        <v>0</v>
      </c>
      <c r="AI20" s="277"/>
      <c r="AJ20" s="277"/>
      <c r="AK20" s="277"/>
      <c r="AL20" s="277"/>
      <c r="AM20" s="277"/>
      <c r="AN20" s="277"/>
      <c r="AO20" s="294"/>
      <c r="AP20" s="277"/>
      <c r="AQ20" s="277"/>
      <c r="AR20" s="294">
        <f t="shared" ref="AR20:AR24" si="26">SUM(AF20:AQ20)</f>
        <v>0</v>
      </c>
      <c r="AT20" s="739" t="s">
        <v>501</v>
      </c>
      <c r="AU20" s="739"/>
      <c r="AV20" s="739"/>
      <c r="AW20" s="739"/>
      <c r="AX20" s="739"/>
      <c r="AY20" s="739"/>
      <c r="AZ20" s="739"/>
      <c r="BA20" s="739"/>
      <c r="BB20" s="739"/>
      <c r="BC20" s="739"/>
      <c r="BD20" s="739"/>
      <c r="BE20" s="739"/>
      <c r="BF20" s="739"/>
      <c r="BG20" s="739"/>
      <c r="BH20" s="739"/>
    </row>
    <row r="21" spans="1:60" customFormat="1" ht="15" customHeight="1" x14ac:dyDescent="0.2">
      <c r="A21" s="8" t="s">
        <v>502</v>
      </c>
      <c r="B21" s="41" t="s">
        <v>308</v>
      </c>
      <c r="C21" s="39">
        <f t="shared" si="23"/>
        <v>1</v>
      </c>
      <c r="J21" s="42">
        <v>1550</v>
      </c>
      <c r="M21" s="42"/>
      <c r="N21" s="42"/>
      <c r="P21" s="36">
        <f>SUM(D21:O21)</f>
        <v>1550</v>
      </c>
      <c r="U21" s="277"/>
      <c r="V21" s="277"/>
      <c r="W21" s="277"/>
      <c r="X21" s="294"/>
      <c r="Y21" s="277"/>
      <c r="Z21" s="277"/>
      <c r="AA21" s="294"/>
      <c r="AB21" s="294"/>
      <c r="AC21" s="277"/>
      <c r="AD21" s="294">
        <f t="shared" si="25"/>
        <v>0</v>
      </c>
      <c r="AI21" s="277"/>
      <c r="AJ21" s="277"/>
      <c r="AK21" s="277"/>
      <c r="AL21" s="294"/>
      <c r="AM21" s="277"/>
      <c r="AN21" s="277"/>
      <c r="AO21" s="294"/>
      <c r="AP21" s="294"/>
      <c r="AQ21" s="277"/>
      <c r="AR21" s="294">
        <f t="shared" si="26"/>
        <v>0</v>
      </c>
      <c r="AT21" s="738" t="s">
        <v>112</v>
      </c>
      <c r="AU21" s="738"/>
      <c r="AV21" s="92">
        <f t="shared" ref="AV21:BG21" si="27">AF224</f>
        <v>0</v>
      </c>
      <c r="AW21" s="92">
        <f t="shared" si="27"/>
        <v>0</v>
      </c>
      <c r="AX21" s="92">
        <f t="shared" si="27"/>
        <v>0</v>
      </c>
      <c r="AY21" s="92">
        <f t="shared" si="27"/>
        <v>0</v>
      </c>
      <c r="AZ21" s="92">
        <f t="shared" si="27"/>
        <v>0</v>
      </c>
      <c r="BA21" s="92">
        <f t="shared" si="27"/>
        <v>0</v>
      </c>
      <c r="BB21" s="92">
        <f t="shared" si="27"/>
        <v>0</v>
      </c>
      <c r="BC21" s="92">
        <f t="shared" si="27"/>
        <v>0</v>
      </c>
      <c r="BD21" s="92">
        <f t="shared" si="27"/>
        <v>0</v>
      </c>
      <c r="BE21" s="92">
        <f t="shared" si="27"/>
        <v>0</v>
      </c>
      <c r="BF21" s="92">
        <f t="shared" si="27"/>
        <v>0</v>
      </c>
      <c r="BG21" s="92">
        <f t="shared" si="27"/>
        <v>0</v>
      </c>
      <c r="BH21" s="92">
        <f t="shared" ref="BH21:BH34" si="28">SUM(AV21:BG21)</f>
        <v>0</v>
      </c>
    </row>
    <row r="22" spans="1:60" s="156" customFormat="1" ht="18.75" customHeight="1" x14ac:dyDescent="0.2">
      <c r="A22" s="156" t="s">
        <v>503</v>
      </c>
      <c r="B22" s="48" t="s">
        <v>308</v>
      </c>
      <c r="C22" s="267">
        <f t="shared" si="23"/>
        <v>1</v>
      </c>
      <c r="O22" s="50">
        <v>13000</v>
      </c>
      <c r="P22" s="50">
        <f>SUM(D22:O22)</f>
        <v>13000</v>
      </c>
      <c r="U22" s="321"/>
      <c r="V22" s="321"/>
      <c r="W22" s="321"/>
      <c r="X22" s="321"/>
      <c r="Y22" s="321"/>
      <c r="Z22" s="321"/>
      <c r="AA22" s="321"/>
      <c r="AB22" s="321"/>
      <c r="AC22" s="321"/>
      <c r="AD22" s="307">
        <f t="shared" si="25"/>
        <v>0</v>
      </c>
      <c r="AI22" s="321"/>
      <c r="AJ22" s="321"/>
      <c r="AK22" s="321"/>
      <c r="AL22" s="321"/>
      <c r="AM22" s="321"/>
      <c r="AN22" s="321"/>
      <c r="AO22" s="321"/>
      <c r="AP22" s="321"/>
      <c r="AQ22" s="321"/>
      <c r="AR22" s="307">
        <f t="shared" si="26"/>
        <v>0</v>
      </c>
      <c r="AT22" s="738" t="s">
        <v>149</v>
      </c>
      <c r="AU22" s="738"/>
      <c r="AV22" s="92">
        <f t="shared" ref="AV22:BG22" si="29">AF236</f>
        <v>0</v>
      </c>
      <c r="AW22" s="92">
        <f t="shared" si="29"/>
        <v>0</v>
      </c>
      <c r="AX22" s="92">
        <f t="shared" si="29"/>
        <v>0</v>
      </c>
      <c r="AY22" s="92">
        <f t="shared" si="29"/>
        <v>0</v>
      </c>
      <c r="AZ22" s="92">
        <f t="shared" si="29"/>
        <v>0</v>
      </c>
      <c r="BA22" s="92">
        <f t="shared" si="29"/>
        <v>0</v>
      </c>
      <c r="BB22" s="92">
        <f t="shared" si="29"/>
        <v>0</v>
      </c>
      <c r="BC22" s="92">
        <f t="shared" si="29"/>
        <v>0</v>
      </c>
      <c r="BD22" s="92">
        <f t="shared" si="29"/>
        <v>0</v>
      </c>
      <c r="BE22" s="92">
        <f t="shared" si="29"/>
        <v>0</v>
      </c>
      <c r="BF22" s="92">
        <f t="shared" si="29"/>
        <v>0</v>
      </c>
      <c r="BG22" s="92">
        <f t="shared" si="29"/>
        <v>0</v>
      </c>
      <c r="BH22" s="92">
        <f t="shared" si="28"/>
        <v>0</v>
      </c>
    </row>
    <row r="23" spans="1:60" customFormat="1" ht="15" customHeight="1" x14ac:dyDescent="0.2">
      <c r="A23" s="8" t="s">
        <v>504</v>
      </c>
      <c r="B23" s="41" t="s">
        <v>308</v>
      </c>
      <c r="C23" s="39">
        <f t="shared" si="23"/>
        <v>1</v>
      </c>
      <c r="J23" s="42"/>
      <c r="M23" s="42"/>
      <c r="P23" s="42">
        <f t="shared" ref="P23:P25" si="30">SUM(D23:O23)</f>
        <v>0</v>
      </c>
      <c r="R23" s="42">
        <v>25300</v>
      </c>
      <c r="S23" s="42">
        <v>7125</v>
      </c>
      <c r="U23" s="294"/>
      <c r="V23" s="294"/>
      <c r="W23" s="294"/>
      <c r="X23" s="294"/>
      <c r="Y23" s="294"/>
      <c r="Z23" s="294"/>
      <c r="AA23" s="707">
        <v>-7125</v>
      </c>
      <c r="AB23" s="294"/>
      <c r="AC23" s="294"/>
      <c r="AD23" s="294">
        <f t="shared" si="25"/>
        <v>25300</v>
      </c>
      <c r="AF23" s="42"/>
      <c r="AG23" s="42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>
        <f t="shared" si="26"/>
        <v>0</v>
      </c>
      <c r="AT23" s="738" t="s">
        <v>111</v>
      </c>
      <c r="AU23" s="738"/>
      <c r="AV23" s="92">
        <f t="shared" ref="AV23:BG23" si="31">AF248</f>
        <v>376</v>
      </c>
      <c r="AW23" s="92">
        <f t="shared" ca="1" si="31"/>
        <v>583</v>
      </c>
      <c r="AX23" s="92">
        <f t="shared" si="31"/>
        <v>0</v>
      </c>
      <c r="AY23" s="92">
        <f t="shared" si="31"/>
        <v>0</v>
      </c>
      <c r="AZ23" s="92">
        <f t="shared" si="31"/>
        <v>0</v>
      </c>
      <c r="BA23" s="92">
        <f t="shared" si="31"/>
        <v>0</v>
      </c>
      <c r="BB23" s="92">
        <f t="shared" si="31"/>
        <v>0</v>
      </c>
      <c r="BC23" s="92">
        <f t="shared" ca="1" si="31"/>
        <v>0</v>
      </c>
      <c r="BD23" s="92">
        <f t="shared" ca="1" si="31"/>
        <v>0</v>
      </c>
      <c r="BE23" s="92">
        <f t="shared" si="31"/>
        <v>0</v>
      </c>
      <c r="BF23" s="92">
        <f t="shared" si="31"/>
        <v>0</v>
      </c>
      <c r="BG23" s="92">
        <f t="shared" si="31"/>
        <v>0</v>
      </c>
      <c r="BH23" s="92">
        <f t="shared" ca="1" si="28"/>
        <v>959</v>
      </c>
    </row>
    <row r="24" spans="1:60" ht="13.5" customHeight="1" x14ac:dyDescent="0.2">
      <c r="A24" s="8" t="s">
        <v>505</v>
      </c>
      <c r="B24" s="41" t="s">
        <v>312</v>
      </c>
      <c r="C24" s="39">
        <f t="shared" si="23"/>
        <v>0.25</v>
      </c>
      <c r="P24" s="42">
        <f t="shared" si="30"/>
        <v>0</v>
      </c>
      <c r="U24" s="273"/>
      <c r="V24" s="273"/>
      <c r="W24" s="273"/>
      <c r="X24" s="273"/>
      <c r="Y24" s="273"/>
      <c r="Z24" s="294"/>
      <c r="AA24" s="294"/>
      <c r="AB24" s="294"/>
      <c r="AC24" s="294"/>
      <c r="AD24" s="294">
        <f t="shared" si="25"/>
        <v>0</v>
      </c>
      <c r="AF24" s="294"/>
      <c r="AG24" s="294"/>
      <c r="AH24" s="294"/>
      <c r="AI24" s="294">
        <v>5000</v>
      </c>
      <c r="AJ24" s="294">
        <v>5000</v>
      </c>
      <c r="AK24" s="294"/>
      <c r="AL24" s="294">
        <v>5000</v>
      </c>
      <c r="AM24" s="294">
        <v>5000</v>
      </c>
      <c r="AN24" s="294"/>
      <c r="AO24" s="294">
        <v>5000</v>
      </c>
      <c r="AP24" s="294">
        <v>5000</v>
      </c>
      <c r="AQ24" s="294"/>
      <c r="AR24" s="294">
        <f t="shared" si="26"/>
        <v>30000</v>
      </c>
      <c r="AS24" s="8" t="s">
        <v>399</v>
      </c>
      <c r="AT24" s="738" t="s">
        <v>105</v>
      </c>
      <c r="AU24" s="738"/>
      <c r="AV24" s="92">
        <f t="shared" ref="AV24:BG24" si="32">AF270</f>
        <v>1500</v>
      </c>
      <c r="AW24" s="92">
        <f t="shared" si="32"/>
        <v>0</v>
      </c>
      <c r="AX24" s="92">
        <f t="shared" si="32"/>
        <v>1500</v>
      </c>
      <c r="AY24" s="92">
        <f t="shared" si="32"/>
        <v>0</v>
      </c>
      <c r="AZ24" s="92">
        <f t="shared" si="32"/>
        <v>0</v>
      </c>
      <c r="BA24" s="92">
        <f t="shared" si="32"/>
        <v>0</v>
      </c>
      <c r="BB24" s="92">
        <f t="shared" si="32"/>
        <v>0</v>
      </c>
      <c r="BC24" s="92">
        <f t="shared" si="32"/>
        <v>0</v>
      </c>
      <c r="BD24" s="92">
        <f t="shared" si="32"/>
        <v>0</v>
      </c>
      <c r="BE24" s="92">
        <f t="shared" si="32"/>
        <v>0</v>
      </c>
      <c r="BF24" s="92">
        <f t="shared" si="32"/>
        <v>0</v>
      </c>
      <c r="BG24" s="92">
        <f t="shared" si="32"/>
        <v>0</v>
      </c>
      <c r="BH24" s="92">
        <f t="shared" si="28"/>
        <v>3000</v>
      </c>
    </row>
    <row r="25" spans="1:60" customFormat="1" ht="14.25" customHeight="1" x14ac:dyDescent="0.2">
      <c r="A25" s="5" t="s">
        <v>367</v>
      </c>
      <c r="B25" s="48" t="s">
        <v>311</v>
      </c>
      <c r="C25" s="267">
        <f t="shared" si="23"/>
        <v>0.5</v>
      </c>
      <c r="D25" s="156"/>
      <c r="E25" s="156"/>
      <c r="F25" s="156"/>
      <c r="G25" s="156"/>
      <c r="H25" s="156"/>
      <c r="I25" s="156"/>
      <c r="J25" s="50"/>
      <c r="K25" s="156"/>
      <c r="L25" s="156"/>
      <c r="M25" s="50"/>
      <c r="N25" s="156"/>
      <c r="O25" s="156"/>
      <c r="P25" s="50">
        <f t="shared" si="30"/>
        <v>0</v>
      </c>
      <c r="Q25" s="156"/>
      <c r="R25" s="50"/>
      <c r="S25" s="50"/>
      <c r="T25" s="156"/>
      <c r="U25" s="307"/>
      <c r="V25" s="307"/>
      <c r="W25" s="307"/>
      <c r="X25" s="307"/>
      <c r="Y25" s="307"/>
      <c r="Z25" s="307"/>
      <c r="AA25" s="156"/>
      <c r="AB25" s="307"/>
      <c r="AC25" s="307"/>
      <c r="AD25" s="307">
        <f>SUM(R25:AC25)</f>
        <v>0</v>
      </c>
      <c r="AE25" s="156"/>
      <c r="AF25" s="307"/>
      <c r="AG25" s="307"/>
      <c r="AH25" s="307"/>
      <c r="AI25" s="307">
        <v>15000</v>
      </c>
      <c r="AJ25" s="307">
        <v>15000</v>
      </c>
      <c r="AK25" s="307"/>
      <c r="AL25" s="307"/>
      <c r="AM25" s="307"/>
      <c r="AN25" s="307"/>
      <c r="AO25" s="156"/>
      <c r="AP25" s="307"/>
      <c r="AQ25" s="307"/>
      <c r="AR25" s="307">
        <f>SUM(AF25:AQ25)</f>
        <v>30000</v>
      </c>
      <c r="AT25" s="738" t="s">
        <v>237</v>
      </c>
      <c r="AU25" s="738"/>
      <c r="AV25" s="36">
        <f t="shared" ref="AV25:BG25" si="33">AF291</f>
        <v>6403.46</v>
      </c>
      <c r="AW25" s="42">
        <f t="shared" si="33"/>
        <v>0</v>
      </c>
      <c r="AX25" s="42">
        <f t="shared" si="33"/>
        <v>0</v>
      </c>
      <c r="AY25" s="42">
        <f t="shared" si="33"/>
        <v>0</v>
      </c>
      <c r="AZ25" s="42">
        <f t="shared" si="33"/>
        <v>0</v>
      </c>
      <c r="BA25" s="42">
        <f t="shared" si="33"/>
        <v>0</v>
      </c>
      <c r="BB25" s="42">
        <f t="shared" si="33"/>
        <v>0</v>
      </c>
      <c r="BC25" s="42">
        <f t="shared" si="33"/>
        <v>0</v>
      </c>
      <c r="BD25" s="42">
        <f t="shared" si="33"/>
        <v>0</v>
      </c>
      <c r="BE25" s="42">
        <f t="shared" si="33"/>
        <v>0</v>
      </c>
      <c r="BF25" s="42">
        <f t="shared" si="33"/>
        <v>0</v>
      </c>
      <c r="BG25" s="42">
        <f t="shared" si="33"/>
        <v>0</v>
      </c>
      <c r="BH25" s="92">
        <f t="shared" si="28"/>
        <v>6403.46</v>
      </c>
    </row>
    <row r="26" spans="1:60" ht="15" customHeight="1" x14ac:dyDescent="0.2"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T26" s="738" t="s">
        <v>86</v>
      </c>
      <c r="AU26" s="738"/>
      <c r="AV26" s="92">
        <f t="shared" ref="AV26:BG26" si="34">AF300</f>
        <v>0</v>
      </c>
      <c r="AW26" s="92">
        <f t="shared" si="34"/>
        <v>0</v>
      </c>
      <c r="AX26" s="92">
        <f t="shared" si="34"/>
        <v>0</v>
      </c>
      <c r="AY26" s="92">
        <f t="shared" si="34"/>
        <v>0</v>
      </c>
      <c r="AZ26" s="92">
        <f t="shared" si="34"/>
        <v>0</v>
      </c>
      <c r="BA26" s="92">
        <f t="shared" si="34"/>
        <v>0</v>
      </c>
      <c r="BB26" s="92">
        <f t="shared" si="34"/>
        <v>0</v>
      </c>
      <c r="BC26" s="92">
        <f t="shared" si="34"/>
        <v>0</v>
      </c>
      <c r="BD26" s="92">
        <f t="shared" si="34"/>
        <v>0</v>
      </c>
      <c r="BE26" s="92">
        <f t="shared" si="34"/>
        <v>0</v>
      </c>
      <c r="BF26" s="92">
        <f t="shared" si="34"/>
        <v>0</v>
      </c>
      <c r="BG26" s="92">
        <f t="shared" si="34"/>
        <v>0</v>
      </c>
      <c r="BH26" s="92">
        <f t="shared" si="28"/>
        <v>0</v>
      </c>
    </row>
    <row r="27" spans="1:60" customFormat="1" ht="19.5" customHeight="1" x14ac:dyDescent="0.2">
      <c r="A27" s="61" t="s">
        <v>368</v>
      </c>
      <c r="B27" s="62"/>
      <c r="C27" s="62"/>
      <c r="D27" s="63">
        <f t="shared" ref="D27:P27" si="35">SUMIF($B19:$B26,"L1",D19:D26)</f>
        <v>0</v>
      </c>
      <c r="E27" s="63">
        <f t="shared" si="35"/>
        <v>0</v>
      </c>
      <c r="F27" s="63">
        <f t="shared" si="35"/>
        <v>0</v>
      </c>
      <c r="G27" s="63">
        <f t="shared" si="35"/>
        <v>0</v>
      </c>
      <c r="H27" s="63">
        <f t="shared" si="35"/>
        <v>0</v>
      </c>
      <c r="I27" s="63">
        <f t="shared" si="35"/>
        <v>0</v>
      </c>
      <c r="J27" s="63">
        <f t="shared" si="35"/>
        <v>15800</v>
      </c>
      <c r="K27" s="63">
        <f t="shared" si="35"/>
        <v>0</v>
      </c>
      <c r="L27" s="63">
        <f t="shared" si="35"/>
        <v>0</v>
      </c>
      <c r="M27" s="63">
        <f t="shared" si="35"/>
        <v>14250</v>
      </c>
      <c r="N27" s="63">
        <f t="shared" si="35"/>
        <v>0</v>
      </c>
      <c r="O27" s="63">
        <f t="shared" si="35"/>
        <v>13000</v>
      </c>
      <c r="P27" s="63">
        <f t="shared" si="35"/>
        <v>43050</v>
      </c>
      <c r="R27" s="63">
        <f t="shared" ref="R27:AD27" si="36">SUMIF($B19:$B26,"L1",R19:R26)</f>
        <v>25300</v>
      </c>
      <c r="S27" s="63">
        <f t="shared" si="36"/>
        <v>7125</v>
      </c>
      <c r="T27" s="63">
        <f t="shared" si="36"/>
        <v>0</v>
      </c>
      <c r="U27" s="276">
        <f t="shared" si="36"/>
        <v>0</v>
      </c>
      <c r="V27" s="276">
        <f t="shared" si="36"/>
        <v>0</v>
      </c>
      <c r="W27" s="276">
        <f t="shared" si="36"/>
        <v>0</v>
      </c>
      <c r="X27" s="276">
        <f t="shared" si="36"/>
        <v>0</v>
      </c>
      <c r="Y27" s="276">
        <f t="shared" si="36"/>
        <v>0</v>
      </c>
      <c r="Z27" s="276">
        <f t="shared" si="36"/>
        <v>0</v>
      </c>
      <c r="AA27" s="276">
        <f t="shared" si="36"/>
        <v>-7125</v>
      </c>
      <c r="AB27" s="276">
        <f t="shared" si="36"/>
        <v>0</v>
      </c>
      <c r="AC27" s="276">
        <f t="shared" si="36"/>
        <v>0</v>
      </c>
      <c r="AD27" s="276">
        <f t="shared" si="36"/>
        <v>25300</v>
      </c>
      <c r="AF27" s="63">
        <f>SUMIF($B19:$B26,"L1",AF19:AF26)</f>
        <v>0</v>
      </c>
      <c r="AG27" s="63">
        <f t="shared" ref="AG27:AR27" si="37">SUMIF($B19:$B26,"L1",AG19:AG26)</f>
        <v>0</v>
      </c>
      <c r="AH27" s="63">
        <f t="shared" si="37"/>
        <v>0</v>
      </c>
      <c r="AI27" s="276">
        <f t="shared" si="37"/>
        <v>0</v>
      </c>
      <c r="AJ27" s="276">
        <f t="shared" si="37"/>
        <v>0</v>
      </c>
      <c r="AK27" s="276">
        <f t="shared" si="37"/>
        <v>0</v>
      </c>
      <c r="AL27" s="276">
        <f t="shared" si="37"/>
        <v>0</v>
      </c>
      <c r="AM27" s="276">
        <f t="shared" si="37"/>
        <v>0</v>
      </c>
      <c r="AN27" s="276">
        <f t="shared" si="37"/>
        <v>0</v>
      </c>
      <c r="AO27" s="276">
        <f t="shared" si="37"/>
        <v>0</v>
      </c>
      <c r="AP27" s="276">
        <f t="shared" si="37"/>
        <v>0</v>
      </c>
      <c r="AQ27" s="276">
        <f t="shared" si="37"/>
        <v>0</v>
      </c>
      <c r="AR27" s="276">
        <f t="shared" si="37"/>
        <v>0</v>
      </c>
      <c r="AT27" s="738" t="s">
        <v>80</v>
      </c>
      <c r="AU27" s="738"/>
      <c r="AV27" s="36">
        <f t="shared" ref="AV27:BG27" si="38">AF309</f>
        <v>9763.2099999999991</v>
      </c>
      <c r="AW27" s="42">
        <f t="shared" si="38"/>
        <v>0</v>
      </c>
      <c r="AX27" s="42">
        <f t="shared" si="38"/>
        <v>8440</v>
      </c>
      <c r="AY27" s="42">
        <f t="shared" si="38"/>
        <v>0</v>
      </c>
      <c r="AZ27" s="42">
        <f t="shared" si="38"/>
        <v>10000</v>
      </c>
      <c r="BA27" s="42">
        <f t="shared" si="38"/>
        <v>0</v>
      </c>
      <c r="BB27" s="42">
        <f t="shared" ca="1" si="38"/>
        <v>10000</v>
      </c>
      <c r="BC27" s="42">
        <f t="shared" ca="1" si="38"/>
        <v>0</v>
      </c>
      <c r="BD27" s="42">
        <f t="shared" ca="1" si="38"/>
        <v>10000</v>
      </c>
      <c r="BE27" s="42">
        <f t="shared" ca="1" si="38"/>
        <v>0</v>
      </c>
      <c r="BF27" s="42">
        <f t="shared" ca="1" si="38"/>
        <v>10000</v>
      </c>
      <c r="BG27" s="42">
        <f t="shared" si="38"/>
        <v>0</v>
      </c>
      <c r="BH27" s="92">
        <f t="shared" ca="1" si="28"/>
        <v>58203.21</v>
      </c>
    </row>
    <row r="28" spans="1:60" ht="21.75" customHeight="1" x14ac:dyDescent="0.2">
      <c r="A28" s="8" t="s">
        <v>369</v>
      </c>
      <c r="B28"/>
      <c r="C28"/>
      <c r="D28"/>
      <c r="E28"/>
      <c r="F28"/>
      <c r="G28"/>
      <c r="P28" s="92">
        <f>SUM(P19:P25)</f>
        <v>43050</v>
      </c>
      <c r="R28"/>
      <c r="S28"/>
      <c r="T28"/>
      <c r="U28" s="277"/>
      <c r="V28" s="273"/>
      <c r="W28" s="273"/>
      <c r="X28" s="273"/>
      <c r="Y28" s="273"/>
      <c r="Z28" s="273"/>
      <c r="AA28" s="273"/>
      <c r="AB28" s="273"/>
      <c r="AC28" s="273"/>
      <c r="AD28" s="278">
        <f>SUM(AD19:AD26)</f>
        <v>25300</v>
      </c>
      <c r="AF28"/>
      <c r="AG28"/>
      <c r="AH28"/>
      <c r="AI28" s="277"/>
      <c r="AJ28" s="273"/>
      <c r="AK28" s="273"/>
      <c r="AL28" s="273"/>
      <c r="AM28" s="273"/>
      <c r="AN28" s="273"/>
      <c r="AO28" s="273"/>
      <c r="AP28" s="273"/>
      <c r="AQ28" s="273"/>
      <c r="AR28" s="278">
        <f>SUM(AR19:AR26)</f>
        <v>60000</v>
      </c>
      <c r="AT28" s="738" t="s">
        <v>499</v>
      </c>
      <c r="AU28" s="738"/>
      <c r="AV28" s="92">
        <f t="shared" ref="AV28:BG28" si="39">AF316</f>
        <v>0</v>
      </c>
      <c r="AW28" s="92">
        <f t="shared" si="39"/>
        <v>0</v>
      </c>
      <c r="AX28" s="92">
        <f t="shared" si="39"/>
        <v>0</v>
      </c>
      <c r="AY28" s="92">
        <f t="shared" si="39"/>
        <v>0</v>
      </c>
      <c r="AZ28" s="92">
        <f t="shared" si="39"/>
        <v>0</v>
      </c>
      <c r="BA28" s="92">
        <f t="shared" si="39"/>
        <v>0</v>
      </c>
      <c r="BB28" s="92">
        <f t="shared" si="39"/>
        <v>0</v>
      </c>
      <c r="BC28" s="92">
        <f t="shared" si="39"/>
        <v>0</v>
      </c>
      <c r="BD28" s="92">
        <f t="shared" si="39"/>
        <v>0</v>
      </c>
      <c r="BE28" s="92">
        <f t="shared" si="39"/>
        <v>0</v>
      </c>
      <c r="BF28" s="92">
        <f t="shared" si="39"/>
        <v>0</v>
      </c>
      <c r="BG28" s="92">
        <f t="shared" si="39"/>
        <v>0</v>
      </c>
      <c r="BH28" s="92">
        <f t="shared" si="28"/>
        <v>0</v>
      </c>
    </row>
    <row r="29" spans="1:60" ht="15" customHeight="1" x14ac:dyDescent="0.2">
      <c r="A29"/>
      <c r="B29"/>
      <c r="C29"/>
      <c r="D29"/>
      <c r="E29"/>
      <c r="F29"/>
      <c r="G29"/>
      <c r="R29"/>
      <c r="S29"/>
      <c r="T29"/>
      <c r="U29" s="277"/>
      <c r="V29" s="273"/>
      <c r="W29" s="273"/>
      <c r="X29" s="273"/>
      <c r="Y29" s="273"/>
      <c r="Z29" s="273"/>
      <c r="AA29" s="273"/>
      <c r="AB29" s="273"/>
      <c r="AC29" s="273"/>
      <c r="AD29" s="273"/>
      <c r="AF29"/>
      <c r="AG29"/>
      <c r="AH29"/>
      <c r="AI29" s="277"/>
      <c r="AJ29" s="273"/>
      <c r="AK29" s="273"/>
      <c r="AL29" s="273"/>
      <c r="AM29" s="273"/>
      <c r="AN29" s="273"/>
      <c r="AO29" s="273"/>
      <c r="AP29" s="273"/>
      <c r="AQ29" s="273"/>
      <c r="AR29" s="273"/>
      <c r="AT29" s="738" t="s">
        <v>82</v>
      </c>
      <c r="AU29" s="738"/>
      <c r="AV29" s="36">
        <f t="shared" ref="AV29:BG29" si="40">AF347</f>
        <v>30395</v>
      </c>
      <c r="AW29" s="42">
        <f t="shared" si="40"/>
        <v>28990</v>
      </c>
      <c r="AX29" s="42">
        <f t="shared" si="40"/>
        <v>34265</v>
      </c>
      <c r="AY29" s="42">
        <f t="shared" si="40"/>
        <v>20000</v>
      </c>
      <c r="AZ29" s="42">
        <f t="shared" si="40"/>
        <v>15000</v>
      </c>
      <c r="BA29" s="42">
        <f t="shared" si="40"/>
        <v>15000</v>
      </c>
      <c r="BB29" s="42">
        <f t="shared" si="40"/>
        <v>15000</v>
      </c>
      <c r="BC29" s="42">
        <f t="shared" si="40"/>
        <v>20000</v>
      </c>
      <c r="BD29" s="42">
        <f t="shared" si="40"/>
        <v>40000</v>
      </c>
      <c r="BE29" s="42">
        <f t="shared" si="40"/>
        <v>50000</v>
      </c>
      <c r="BF29" s="42">
        <f t="shared" si="40"/>
        <v>60000</v>
      </c>
      <c r="BG29" s="42">
        <f t="shared" si="40"/>
        <v>60000</v>
      </c>
      <c r="BH29" s="92">
        <f t="shared" si="28"/>
        <v>388650</v>
      </c>
    </row>
    <row r="30" spans="1:60" ht="15" customHeight="1" thickBot="1" x14ac:dyDescent="0.25">
      <c r="A30" s="43" t="s">
        <v>111</v>
      </c>
      <c r="B30" s="44"/>
      <c r="C30" s="44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6"/>
      <c r="R30" s="122"/>
      <c r="S30" s="122"/>
      <c r="T30" s="122"/>
      <c r="U30" s="279"/>
      <c r="V30" s="279"/>
      <c r="W30" s="279"/>
      <c r="X30" s="279"/>
      <c r="Y30" s="279"/>
      <c r="Z30" s="279"/>
      <c r="AA30" s="279"/>
      <c r="AB30" s="279"/>
      <c r="AC30" s="279"/>
      <c r="AD30" s="280"/>
      <c r="AF30" s="122"/>
      <c r="AG30" s="122"/>
      <c r="AH30" s="122"/>
      <c r="AI30" s="279"/>
      <c r="AJ30" s="279"/>
      <c r="AK30" s="279"/>
      <c r="AL30" s="279"/>
      <c r="AM30" s="279"/>
      <c r="AN30" s="279"/>
      <c r="AO30" s="279"/>
      <c r="AP30" s="279"/>
      <c r="AQ30" s="279"/>
      <c r="AR30" s="280"/>
      <c r="AT30" s="738" t="s">
        <v>420</v>
      </c>
      <c r="AU30" s="738"/>
      <c r="AV30" s="36">
        <f t="shared" ref="AV30:BG30" si="41">AF356</f>
        <v>0</v>
      </c>
      <c r="AW30" s="42">
        <f t="shared" si="41"/>
        <v>0</v>
      </c>
      <c r="AX30" s="42">
        <f t="shared" si="41"/>
        <v>0</v>
      </c>
      <c r="AY30" s="42">
        <f t="shared" si="41"/>
        <v>0</v>
      </c>
      <c r="AZ30" s="42">
        <f t="shared" si="41"/>
        <v>0</v>
      </c>
      <c r="BA30" s="42">
        <f t="shared" si="41"/>
        <v>0</v>
      </c>
      <c r="BB30" s="42">
        <f t="shared" si="41"/>
        <v>0</v>
      </c>
      <c r="BC30" s="42">
        <f t="shared" si="41"/>
        <v>0</v>
      </c>
      <c r="BD30" s="42">
        <f t="shared" si="41"/>
        <v>0</v>
      </c>
      <c r="BE30" s="42">
        <f t="shared" si="41"/>
        <v>0</v>
      </c>
      <c r="BF30" s="42">
        <f t="shared" si="41"/>
        <v>0</v>
      </c>
      <c r="BG30" s="42">
        <f t="shared" si="41"/>
        <v>0</v>
      </c>
      <c r="BH30" s="92">
        <f t="shared" si="28"/>
        <v>0</v>
      </c>
    </row>
    <row r="31" spans="1:60" ht="15" customHeight="1" x14ac:dyDescent="0.2">
      <c r="A31" s="8" t="s">
        <v>506</v>
      </c>
      <c r="B31" s="41" t="s">
        <v>308</v>
      </c>
      <c r="C31" s="39">
        <f t="shared" ref="C31:C38" si="42">IF(B31="L1", 1, IF(B31="L2", 0.75, IF(B31= "L3", 0.5,IF(B31 = "L4", 0.25, 0))))</f>
        <v>1</v>
      </c>
      <c r="D31" s="36"/>
      <c r="E31" s="36"/>
      <c r="F31" s="36"/>
      <c r="G31" s="36"/>
      <c r="H31" s="36"/>
      <c r="I31" s="42"/>
      <c r="J31" s="36">
        <v>9000</v>
      </c>
      <c r="K31" s="36">
        <v>8171</v>
      </c>
      <c r="L31" s="36"/>
      <c r="M31" s="36"/>
      <c r="N31" s="36"/>
      <c r="O31" s="36"/>
      <c r="P31" s="36">
        <f>SUM(D31:O31)</f>
        <v>17171</v>
      </c>
      <c r="R31" s="42"/>
      <c r="S31" s="42"/>
      <c r="T31" s="42"/>
      <c r="U31" s="294"/>
      <c r="V31" s="294"/>
      <c r="W31" s="294"/>
      <c r="X31" s="294"/>
      <c r="Y31" s="294"/>
      <c r="Z31" s="294"/>
      <c r="AA31" s="294"/>
      <c r="AB31" s="294"/>
      <c r="AC31" s="294"/>
      <c r="AD31" s="294">
        <f>SUM(R31:AC31)</f>
        <v>0</v>
      </c>
      <c r="AF31" s="42"/>
      <c r="AG31" s="42"/>
      <c r="AH31" s="42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>
        <f>SUM(AF31:AQ31)</f>
        <v>0</v>
      </c>
      <c r="AT31" s="738" t="s">
        <v>426</v>
      </c>
      <c r="AU31" s="738"/>
      <c r="AV31" s="36">
        <f t="shared" ref="AV31:BG31" si="43">AF367</f>
        <v>0</v>
      </c>
      <c r="AW31" s="42">
        <f t="shared" si="43"/>
        <v>0</v>
      </c>
      <c r="AX31" s="42">
        <f t="shared" si="43"/>
        <v>0</v>
      </c>
      <c r="AY31" s="42">
        <f t="shared" si="43"/>
        <v>0</v>
      </c>
      <c r="AZ31" s="42">
        <f t="shared" si="43"/>
        <v>0</v>
      </c>
      <c r="BA31" s="42">
        <f t="shared" si="43"/>
        <v>0</v>
      </c>
      <c r="BB31" s="42">
        <f t="shared" si="43"/>
        <v>0</v>
      </c>
      <c r="BC31" s="42">
        <f t="shared" si="43"/>
        <v>0</v>
      </c>
      <c r="BD31" s="42">
        <f t="shared" si="43"/>
        <v>0</v>
      </c>
      <c r="BE31" s="42">
        <f t="shared" si="43"/>
        <v>0</v>
      </c>
      <c r="BF31" s="42">
        <f t="shared" si="43"/>
        <v>0</v>
      </c>
      <c r="BG31" s="42">
        <f t="shared" si="43"/>
        <v>0</v>
      </c>
      <c r="BH31" s="92">
        <f t="shared" si="28"/>
        <v>0</v>
      </c>
    </row>
    <row r="32" spans="1:60" ht="15" customHeight="1" x14ac:dyDescent="0.2">
      <c r="A32" s="8" t="s">
        <v>507</v>
      </c>
      <c r="B32" s="41" t="s">
        <v>308</v>
      </c>
      <c r="C32" s="39">
        <f t="shared" si="42"/>
        <v>1</v>
      </c>
      <c r="D32"/>
      <c r="E32"/>
      <c r="F32"/>
      <c r="G32"/>
      <c r="H32"/>
      <c r="I32"/>
      <c r="J32" s="36"/>
      <c r="K32" s="36"/>
      <c r="M32" s="36">
        <v>12500</v>
      </c>
      <c r="O32" s="36"/>
      <c r="P32" s="36">
        <f>SUM(D32:O32)</f>
        <v>12500</v>
      </c>
      <c r="R32"/>
      <c r="S32"/>
      <c r="T32"/>
      <c r="U32" s="277"/>
      <c r="V32" s="277"/>
      <c r="W32" s="277"/>
      <c r="X32" s="294"/>
      <c r="Y32" s="294"/>
      <c r="Z32" s="273"/>
      <c r="AA32" s="294"/>
      <c r="AB32" s="294"/>
      <c r="AC32" s="294"/>
      <c r="AD32" s="294">
        <f>SUM(R32:AC32)</f>
        <v>0</v>
      </c>
      <c r="AF32"/>
      <c r="AG32"/>
      <c r="AH32"/>
      <c r="AI32" s="277"/>
      <c r="AJ32" s="277"/>
      <c r="AK32" s="277"/>
      <c r="AL32" s="294"/>
      <c r="AM32" s="294"/>
      <c r="AN32" s="273"/>
      <c r="AO32" s="294"/>
      <c r="AP32" s="294"/>
      <c r="AQ32" s="294"/>
      <c r="AR32" s="294">
        <f>SUM(AF32:AQ32)</f>
        <v>0</v>
      </c>
      <c r="AT32" s="738" t="s">
        <v>101</v>
      </c>
      <c r="AU32" s="738"/>
      <c r="AV32" s="36">
        <f t="shared" ref="AV32:BG32" si="44">AF375</f>
        <v>0</v>
      </c>
      <c r="AW32" s="42">
        <f t="shared" si="44"/>
        <v>0</v>
      </c>
      <c r="AX32" s="42">
        <f t="shared" si="44"/>
        <v>1500</v>
      </c>
      <c r="AY32" s="42">
        <f t="shared" si="44"/>
        <v>0</v>
      </c>
      <c r="AZ32" s="42">
        <f t="shared" si="44"/>
        <v>0</v>
      </c>
      <c r="BA32" s="42">
        <f t="shared" si="44"/>
        <v>1500</v>
      </c>
      <c r="BB32" s="42">
        <f t="shared" si="44"/>
        <v>0</v>
      </c>
      <c r="BC32" s="42">
        <f t="shared" si="44"/>
        <v>0</v>
      </c>
      <c r="BD32" s="42">
        <f t="shared" si="44"/>
        <v>0</v>
      </c>
      <c r="BE32" s="42">
        <f t="shared" si="44"/>
        <v>1500</v>
      </c>
      <c r="BF32" s="42">
        <f t="shared" si="44"/>
        <v>0</v>
      </c>
      <c r="BG32" s="42">
        <f t="shared" si="44"/>
        <v>0</v>
      </c>
      <c r="BH32" s="92">
        <f t="shared" si="28"/>
        <v>4500</v>
      </c>
    </row>
    <row r="33" spans="1:60" ht="15" customHeight="1" x14ac:dyDescent="0.2">
      <c r="A33" s="8" t="s">
        <v>508</v>
      </c>
      <c r="B33" s="41" t="s">
        <v>308</v>
      </c>
      <c r="C33" s="39">
        <f t="shared" si="42"/>
        <v>1</v>
      </c>
      <c r="D33"/>
      <c r="E33"/>
      <c r="F33"/>
      <c r="G33"/>
      <c r="H33"/>
      <c r="I33"/>
      <c r="J33" s="36"/>
      <c r="K33" s="36"/>
      <c r="M33" s="36"/>
      <c r="N33" s="36">
        <v>12500</v>
      </c>
      <c r="O33" s="36"/>
      <c r="P33" s="36">
        <f t="shared" ref="P33:P37" si="45">SUM(D33:O33)</f>
        <v>12500</v>
      </c>
      <c r="R33"/>
      <c r="S33"/>
      <c r="T33"/>
      <c r="U33" s="277"/>
      <c r="V33" s="277"/>
      <c r="W33" s="277"/>
      <c r="X33" s="294"/>
      <c r="Y33" s="294"/>
      <c r="Z33" s="273"/>
      <c r="AA33" s="294"/>
      <c r="AB33" s="294"/>
      <c r="AC33" s="294"/>
      <c r="AD33" s="294"/>
      <c r="AF33"/>
      <c r="AG33"/>
      <c r="AH33"/>
      <c r="AI33" s="277"/>
      <c r="AJ33" s="277"/>
      <c r="AK33" s="277"/>
      <c r="AL33" s="294"/>
      <c r="AM33" s="294"/>
      <c r="AN33" s="273"/>
      <c r="AO33" s="294"/>
      <c r="AP33" s="294"/>
      <c r="AQ33" s="294"/>
      <c r="AR33" s="294"/>
      <c r="AT33" s="738" t="s">
        <v>336</v>
      </c>
      <c r="AU33" s="738"/>
      <c r="AV33" s="36">
        <f t="shared" ref="AV33:BG33" si="46">AF393</f>
        <v>0</v>
      </c>
      <c r="AW33" s="42">
        <f t="shared" si="46"/>
        <v>0</v>
      </c>
      <c r="AX33" s="42">
        <f t="shared" si="46"/>
        <v>0</v>
      </c>
      <c r="AY33" s="42">
        <f t="shared" si="46"/>
        <v>0</v>
      </c>
      <c r="AZ33" s="42">
        <f t="shared" si="46"/>
        <v>0</v>
      </c>
      <c r="BA33" s="42">
        <f t="shared" si="46"/>
        <v>0</v>
      </c>
      <c r="BB33" s="42">
        <f t="shared" si="46"/>
        <v>0</v>
      </c>
      <c r="BC33" s="42">
        <f t="shared" si="46"/>
        <v>0</v>
      </c>
      <c r="BD33" s="42">
        <f t="shared" si="46"/>
        <v>0</v>
      </c>
      <c r="BE33" s="42">
        <f t="shared" si="46"/>
        <v>0</v>
      </c>
      <c r="BF33" s="42">
        <f t="shared" si="46"/>
        <v>0</v>
      </c>
      <c r="BG33" s="42">
        <f t="shared" si="46"/>
        <v>0</v>
      </c>
      <c r="BH33" s="92">
        <f t="shared" si="28"/>
        <v>0</v>
      </c>
    </row>
    <row r="34" spans="1:60" ht="15" customHeight="1" x14ac:dyDescent="0.2">
      <c r="A34" s="8" t="s">
        <v>509</v>
      </c>
      <c r="B34" s="41" t="s">
        <v>308</v>
      </c>
      <c r="C34" s="39">
        <f t="shared" si="42"/>
        <v>1</v>
      </c>
      <c r="D34"/>
      <c r="E34"/>
      <c r="F34"/>
      <c r="G34"/>
      <c r="H34"/>
      <c r="I34"/>
      <c r="J34" s="42"/>
      <c r="K34"/>
      <c r="L34"/>
      <c r="M34" s="42"/>
      <c r="N34"/>
      <c r="O34" s="36">
        <v>12500</v>
      </c>
      <c r="P34" s="36">
        <f t="shared" si="45"/>
        <v>12500</v>
      </c>
      <c r="R34"/>
      <c r="S34"/>
      <c r="T34"/>
      <c r="U34" s="277"/>
      <c r="V34" s="277"/>
      <c r="W34" s="277"/>
      <c r="X34" s="294"/>
      <c r="Y34" s="277"/>
      <c r="Z34" s="277"/>
      <c r="AA34" s="294"/>
      <c r="AB34" s="277"/>
      <c r="AC34" s="294"/>
      <c r="AD34" s="294">
        <f>SUM(R34:AC34)</f>
        <v>0</v>
      </c>
      <c r="AF34"/>
      <c r="AG34"/>
      <c r="AH34"/>
      <c r="AI34" s="277"/>
      <c r="AJ34" s="277"/>
      <c r="AK34" s="277"/>
      <c r="AL34" s="294"/>
      <c r="AM34" s="277"/>
      <c r="AN34" s="277"/>
      <c r="AO34" s="294"/>
      <c r="AP34" s="277"/>
      <c r="AQ34" s="294"/>
      <c r="AR34" s="294">
        <f>SUM(AF34:AQ34)</f>
        <v>0</v>
      </c>
      <c r="AT34" s="743" t="s">
        <v>14</v>
      </c>
      <c r="AU34" s="743"/>
      <c r="AV34" s="50">
        <f t="shared" ref="AV34:BG34" si="47">SUM(AV21:AV33)</f>
        <v>48437.67</v>
      </c>
      <c r="AW34" s="50">
        <f t="shared" ca="1" si="47"/>
        <v>29573</v>
      </c>
      <c r="AX34" s="50">
        <f t="shared" si="47"/>
        <v>45705</v>
      </c>
      <c r="AY34" s="50">
        <f t="shared" si="47"/>
        <v>20000</v>
      </c>
      <c r="AZ34" s="50">
        <f t="shared" si="47"/>
        <v>25000</v>
      </c>
      <c r="BA34" s="50">
        <f t="shared" si="47"/>
        <v>16500</v>
      </c>
      <c r="BB34" s="50">
        <f t="shared" ca="1" si="47"/>
        <v>25000</v>
      </c>
      <c r="BC34" s="50">
        <f t="shared" ca="1" si="47"/>
        <v>20000</v>
      </c>
      <c r="BD34" s="50">
        <f t="shared" ca="1" si="47"/>
        <v>50000</v>
      </c>
      <c r="BE34" s="50">
        <f t="shared" ca="1" si="47"/>
        <v>51500</v>
      </c>
      <c r="BF34" s="50">
        <f t="shared" ca="1" si="47"/>
        <v>70000</v>
      </c>
      <c r="BG34" s="50">
        <f t="shared" si="47"/>
        <v>60000</v>
      </c>
      <c r="BH34" s="92">
        <f t="shared" ca="1" si="28"/>
        <v>461715.67</v>
      </c>
    </row>
    <row r="35" spans="1:60" ht="15" customHeight="1" x14ac:dyDescent="0.2">
      <c r="A35" s="8" t="s">
        <v>510</v>
      </c>
      <c r="B35" s="41" t="s">
        <v>308</v>
      </c>
      <c r="C35" s="39">
        <f t="shared" si="42"/>
        <v>1</v>
      </c>
      <c r="D35"/>
      <c r="E35"/>
      <c r="F35"/>
      <c r="G35"/>
      <c r="H35"/>
      <c r="I35"/>
      <c r="J35" s="42"/>
      <c r="K35"/>
      <c r="L35"/>
      <c r="M35" s="42"/>
      <c r="N35"/>
      <c r="O35" s="36">
        <v>3500</v>
      </c>
      <c r="P35" s="36">
        <f t="shared" si="45"/>
        <v>3500</v>
      </c>
      <c r="R35"/>
      <c r="S35"/>
      <c r="T35"/>
      <c r="U35" s="277"/>
      <c r="V35" s="277"/>
      <c r="W35" s="277"/>
      <c r="X35" s="294"/>
      <c r="Y35" s="277"/>
      <c r="Z35" s="277"/>
      <c r="AA35" s="294"/>
      <c r="AB35" s="277"/>
      <c r="AC35" s="294"/>
      <c r="AD35" s="294"/>
      <c r="AF35"/>
      <c r="AG35"/>
      <c r="AH35"/>
      <c r="AI35" s="277"/>
      <c r="AJ35" s="277"/>
      <c r="AK35" s="277"/>
      <c r="AL35" s="294"/>
      <c r="AM35" s="277"/>
      <c r="AN35" s="277"/>
      <c r="AO35" s="294"/>
      <c r="AP35" s="277"/>
      <c r="AQ35" s="294"/>
      <c r="AR35" s="294"/>
    </row>
    <row r="36" spans="1:60" s="268" customFormat="1" ht="15" customHeight="1" x14ac:dyDescent="0.2">
      <c r="A36" s="5" t="s">
        <v>511</v>
      </c>
      <c r="B36" s="48" t="s">
        <v>308</v>
      </c>
      <c r="C36" s="267">
        <f t="shared" si="42"/>
        <v>1</v>
      </c>
      <c r="D36" s="156"/>
      <c r="E36" s="156"/>
      <c r="F36" s="156"/>
      <c r="G36" s="156"/>
      <c r="H36" s="156"/>
      <c r="I36" s="156"/>
      <c r="J36" s="50"/>
      <c r="K36" s="156"/>
      <c r="L36" s="156"/>
      <c r="M36" s="50"/>
      <c r="N36" s="156"/>
      <c r="O36" s="50">
        <v>17500</v>
      </c>
      <c r="P36" s="50">
        <f>SUM(D36:O36)</f>
        <v>17500</v>
      </c>
      <c r="Q36" s="5"/>
      <c r="R36" s="156"/>
      <c r="S36" s="156"/>
      <c r="T36" s="156"/>
      <c r="U36" s="321"/>
      <c r="V36" s="321"/>
      <c r="W36" s="321"/>
      <c r="X36" s="307"/>
      <c r="Y36" s="321"/>
      <c r="Z36" s="321"/>
      <c r="AA36" s="307"/>
      <c r="AB36" s="321"/>
      <c r="AC36" s="307"/>
      <c r="AD36" s="307"/>
      <c r="AE36" s="5"/>
      <c r="AF36" s="156"/>
      <c r="AG36" s="156"/>
      <c r="AH36" s="156"/>
      <c r="AI36" s="321"/>
      <c r="AJ36" s="321"/>
      <c r="AK36" s="321"/>
      <c r="AL36" s="307"/>
      <c r="AM36" s="321"/>
      <c r="AN36" s="321"/>
      <c r="AO36" s="307"/>
      <c r="AP36" s="321"/>
      <c r="AQ36" s="307"/>
      <c r="AR36" s="307"/>
      <c r="AS36" s="5"/>
      <c r="AT36" s="739" t="s">
        <v>439</v>
      </c>
      <c r="AU36" s="739"/>
      <c r="AV36" s="739"/>
      <c r="AW36" s="739"/>
      <c r="AX36" s="739"/>
      <c r="AY36" s="739"/>
      <c r="AZ36" s="739"/>
      <c r="BA36" s="739"/>
      <c r="BB36" s="739"/>
      <c r="BC36" s="739"/>
      <c r="BD36" s="739"/>
      <c r="BE36" s="739"/>
      <c r="BF36" s="739"/>
      <c r="BG36" s="739"/>
      <c r="BH36" s="739"/>
    </row>
    <row r="37" spans="1:60" ht="15" customHeight="1" x14ac:dyDescent="0.2">
      <c r="A37" s="8" t="s">
        <v>401</v>
      </c>
      <c r="B37" s="41" t="s">
        <v>308</v>
      </c>
      <c r="C37" s="39">
        <f t="shared" si="42"/>
        <v>1</v>
      </c>
      <c r="D37"/>
      <c r="E37"/>
      <c r="F37"/>
      <c r="G37"/>
      <c r="H37"/>
      <c r="I37"/>
      <c r="J37" s="42"/>
      <c r="K37"/>
      <c r="L37"/>
      <c r="M37" s="42"/>
      <c r="N37"/>
      <c r="O37" s="36"/>
      <c r="P37" s="36">
        <f t="shared" si="45"/>
        <v>0</v>
      </c>
      <c r="R37" s="36">
        <v>10000</v>
      </c>
      <c r="S37" s="42">
        <f>15000+10875</f>
        <v>25875</v>
      </c>
      <c r="T37" s="36">
        <v>5000</v>
      </c>
      <c r="U37" s="273"/>
      <c r="V37" s="273"/>
      <c r="W37" s="273"/>
      <c r="X37" s="275">
        <v>3100</v>
      </c>
      <c r="Y37" s="294">
        <f>3585+341</f>
        <v>3926</v>
      </c>
      <c r="Z37" s="275">
        <v>5200</v>
      </c>
      <c r="AA37" s="275">
        <v>3224</v>
      </c>
      <c r="AB37" s="275">
        <v>4185</v>
      </c>
      <c r="AC37" s="273"/>
      <c r="AD37" s="294">
        <f>SUM(R37:AC37)</f>
        <v>60510</v>
      </c>
      <c r="AF37" s="36">
        <v>2690</v>
      </c>
      <c r="AG37" s="275">
        <v>4166</v>
      </c>
      <c r="AH37" s="36"/>
      <c r="AI37" s="273"/>
      <c r="AJ37" s="273"/>
      <c r="AK37" s="273"/>
      <c r="AL37" s="275"/>
      <c r="AM37" s="294"/>
      <c r="AN37" s="275"/>
      <c r="AO37" s="273"/>
      <c r="AP37" s="273"/>
      <c r="AQ37" s="273"/>
      <c r="AR37" s="294">
        <f>SUM(AF37:AQ37)</f>
        <v>6856</v>
      </c>
      <c r="AT37" s="738" t="s">
        <v>112</v>
      </c>
      <c r="AU37" s="738"/>
      <c r="AV37" s="42">
        <f t="shared" ref="AV37:BG37" si="48">AF428</f>
        <v>7500</v>
      </c>
      <c r="AW37" s="42">
        <f t="shared" si="48"/>
        <v>7500</v>
      </c>
      <c r="AX37" s="42">
        <f t="shared" si="48"/>
        <v>7500</v>
      </c>
      <c r="AY37" s="42">
        <f t="shared" si="48"/>
        <v>7500</v>
      </c>
      <c r="AZ37" s="42">
        <f t="shared" si="48"/>
        <v>7500</v>
      </c>
      <c r="BA37" s="42">
        <f t="shared" si="48"/>
        <v>7500</v>
      </c>
      <c r="BB37" s="42">
        <f t="shared" si="48"/>
        <v>7500</v>
      </c>
      <c r="BC37" s="42">
        <f t="shared" si="48"/>
        <v>7500</v>
      </c>
      <c r="BD37" s="42">
        <f t="shared" si="48"/>
        <v>7500</v>
      </c>
      <c r="BE37" s="42">
        <f t="shared" si="48"/>
        <v>7500</v>
      </c>
      <c r="BF37" s="42">
        <f t="shared" si="48"/>
        <v>7500</v>
      </c>
      <c r="BG37" s="42">
        <f t="shared" si="48"/>
        <v>7500</v>
      </c>
      <c r="BH37" s="42">
        <f t="shared" ref="BH37:BH50" si="49">SUM(AV37:BG37)</f>
        <v>90000</v>
      </c>
    </row>
    <row r="38" spans="1:60" ht="15" customHeight="1" x14ac:dyDescent="0.2">
      <c r="A38" s="8" t="s">
        <v>403</v>
      </c>
      <c r="B38" s="41" t="s">
        <v>317</v>
      </c>
      <c r="C38" s="39">
        <f t="shared" si="42"/>
        <v>0.75</v>
      </c>
      <c r="D38"/>
      <c r="E38"/>
      <c r="F38"/>
      <c r="G38"/>
      <c r="H38"/>
      <c r="I38"/>
      <c r="J38" s="42"/>
      <c r="K38"/>
      <c r="L38"/>
      <c r="M38" s="42"/>
      <c r="N38"/>
      <c r="O38" s="36"/>
      <c r="P38" s="36"/>
      <c r="R38"/>
      <c r="S38"/>
      <c r="T38" s="36"/>
      <c r="U38" s="275"/>
      <c r="V38" s="275"/>
      <c r="W38" s="275"/>
      <c r="X38" s="275"/>
      <c r="AA38" s="275"/>
      <c r="AC38" s="275"/>
      <c r="AD38" s="294">
        <f>SUM(R38:AC38)</f>
        <v>0</v>
      </c>
      <c r="AF38" s="275"/>
      <c r="AH38" s="275">
        <v>5000</v>
      </c>
      <c r="AI38" s="275">
        <v>5000</v>
      </c>
      <c r="AJ38" s="275">
        <v>5000</v>
      </c>
      <c r="AK38" s="275">
        <v>5000</v>
      </c>
      <c r="AL38" s="275">
        <v>5000</v>
      </c>
      <c r="AM38" s="275">
        <v>5000</v>
      </c>
      <c r="AN38" s="275">
        <v>5000</v>
      </c>
      <c r="AO38" s="275">
        <v>5000</v>
      </c>
      <c r="AP38" s="275">
        <v>5000</v>
      </c>
      <c r="AQ38" s="275">
        <v>5000</v>
      </c>
      <c r="AR38" s="294">
        <f>SUM(AF38:AQ38)</f>
        <v>50000</v>
      </c>
      <c r="AT38" s="738" t="s">
        <v>149</v>
      </c>
      <c r="AU38" s="738"/>
      <c r="AV38" s="36">
        <f t="shared" ref="AV38:BG38" si="50">AF440</f>
        <v>0</v>
      </c>
      <c r="AW38" s="42">
        <f t="shared" si="50"/>
        <v>0</v>
      </c>
      <c r="AX38" s="42">
        <f t="shared" si="50"/>
        <v>0</v>
      </c>
      <c r="AY38" s="42">
        <f t="shared" si="50"/>
        <v>0</v>
      </c>
      <c r="AZ38" s="42">
        <f t="shared" si="50"/>
        <v>0</v>
      </c>
      <c r="BA38" s="42">
        <f t="shared" si="50"/>
        <v>0</v>
      </c>
      <c r="BB38" s="42">
        <f t="shared" si="50"/>
        <v>0</v>
      </c>
      <c r="BC38" s="42">
        <f t="shared" si="50"/>
        <v>0</v>
      </c>
      <c r="BD38" s="42">
        <f t="shared" si="50"/>
        <v>0</v>
      </c>
      <c r="BE38" s="42">
        <f t="shared" si="50"/>
        <v>0</v>
      </c>
      <c r="BF38" s="42">
        <f t="shared" si="50"/>
        <v>0</v>
      </c>
      <c r="BG38" s="42">
        <f t="shared" si="50"/>
        <v>0</v>
      </c>
      <c r="BH38" s="42">
        <f t="shared" si="49"/>
        <v>0</v>
      </c>
    </row>
    <row r="39" spans="1:60" ht="15" customHeight="1" x14ac:dyDescent="0.2">
      <c r="A39" s="61" t="s">
        <v>370</v>
      </c>
      <c r="B39" s="62"/>
      <c r="C39" s="62"/>
      <c r="D39" s="63">
        <f t="shared" ref="D39:P39" si="51">SUMIF($B31:$B38,"L1",D31:D38)</f>
        <v>0</v>
      </c>
      <c r="E39" s="63">
        <f t="shared" si="51"/>
        <v>0</v>
      </c>
      <c r="F39" s="63">
        <f t="shared" si="51"/>
        <v>0</v>
      </c>
      <c r="G39" s="63">
        <f t="shared" si="51"/>
        <v>0</v>
      </c>
      <c r="H39" s="63">
        <f t="shared" si="51"/>
        <v>0</v>
      </c>
      <c r="I39" s="63">
        <f t="shared" si="51"/>
        <v>0</v>
      </c>
      <c r="J39" s="63">
        <f t="shared" si="51"/>
        <v>9000</v>
      </c>
      <c r="K39" s="63">
        <f t="shared" si="51"/>
        <v>8171</v>
      </c>
      <c r="L39" s="63">
        <f t="shared" si="51"/>
        <v>0</v>
      </c>
      <c r="M39" s="63">
        <f t="shared" si="51"/>
        <v>12500</v>
      </c>
      <c r="N39" s="63">
        <f t="shared" si="51"/>
        <v>12500</v>
      </c>
      <c r="O39" s="63">
        <f t="shared" si="51"/>
        <v>33500</v>
      </c>
      <c r="P39" s="63">
        <f t="shared" si="51"/>
        <v>75671</v>
      </c>
      <c r="R39" s="63">
        <f t="shared" ref="R39:AC39" si="52">SUMIF($B31:$B38,"L1",R31:R38)</f>
        <v>10000</v>
      </c>
      <c r="S39" s="63">
        <f t="shared" si="52"/>
        <v>25875</v>
      </c>
      <c r="T39" s="63">
        <f t="shared" si="52"/>
        <v>5000</v>
      </c>
      <c r="U39" s="276">
        <f t="shared" si="52"/>
        <v>0</v>
      </c>
      <c r="V39" s="276">
        <f t="shared" si="52"/>
        <v>0</v>
      </c>
      <c r="W39" s="276">
        <f t="shared" si="52"/>
        <v>0</v>
      </c>
      <c r="X39" s="276">
        <f t="shared" si="52"/>
        <v>3100</v>
      </c>
      <c r="Y39" s="276">
        <f ca="1">SUMIF($B31:$B38,"L1",Y31:Y37)</f>
        <v>3926</v>
      </c>
      <c r="Z39" s="276">
        <f ca="1">SUMIF($B31:$B38,"L1",Z31:Z37)</f>
        <v>5200</v>
      </c>
      <c r="AA39" s="276">
        <f t="shared" si="52"/>
        <v>3224</v>
      </c>
      <c r="AB39" s="276">
        <f ca="1">SUMIF($B31:$B38,"L1",AB31:AB37)</f>
        <v>4185</v>
      </c>
      <c r="AC39" s="276">
        <f t="shared" si="52"/>
        <v>0</v>
      </c>
      <c r="AD39" s="276">
        <f>SUMIF($B31:$B38,"L1",AD31:AD38)</f>
        <v>60510</v>
      </c>
      <c r="AF39" s="63">
        <f>SUMIF($B31:$B38,"L1",AF31:AF38)</f>
        <v>2690</v>
      </c>
      <c r="AG39" s="63">
        <f ca="1">SUMIF($B31:$B38,"L1",AG31:AG37)</f>
        <v>4166</v>
      </c>
      <c r="AH39" s="63">
        <f t="shared" ref="AH39:AL39" si="53">SUMIF($B31:$B38,"L1",AH31:AH38)</f>
        <v>0</v>
      </c>
      <c r="AI39" s="276">
        <f t="shared" si="53"/>
        <v>0</v>
      </c>
      <c r="AJ39" s="276">
        <f t="shared" si="53"/>
        <v>0</v>
      </c>
      <c r="AK39" s="276">
        <f t="shared" si="53"/>
        <v>0</v>
      </c>
      <c r="AL39" s="276">
        <f t="shared" si="53"/>
        <v>0</v>
      </c>
      <c r="AM39" s="276">
        <f ca="1">SUMIF($B31:$B38,"L1",AM31:AM37)</f>
        <v>0</v>
      </c>
      <c r="AN39" s="276">
        <f ca="1">SUMIF($B31:$B38,"L1",AN31:AN37)</f>
        <v>0</v>
      </c>
      <c r="AO39" s="276">
        <f t="shared" ref="AO39:AQ39" si="54">SUMIF($B31:$B38,"L1",AO31:AO38)</f>
        <v>0</v>
      </c>
      <c r="AP39" s="276">
        <f t="shared" si="54"/>
        <v>0</v>
      </c>
      <c r="AQ39" s="276">
        <f t="shared" si="54"/>
        <v>0</v>
      </c>
      <c r="AR39" s="276">
        <f>SUMIF($B31:$B38,"L1",AR31:AR38)</f>
        <v>6856</v>
      </c>
      <c r="AT39" s="738" t="s">
        <v>111</v>
      </c>
      <c r="AU39" s="738"/>
      <c r="AV39" s="36">
        <f t="shared" ref="AV39:BG39" si="55">AF452</f>
        <v>2314</v>
      </c>
      <c r="AW39" s="42">
        <f t="shared" si="55"/>
        <v>3583</v>
      </c>
      <c r="AX39" s="42">
        <f t="shared" si="55"/>
        <v>0</v>
      </c>
      <c r="AY39" s="42">
        <f t="shared" si="55"/>
        <v>0</v>
      </c>
      <c r="AZ39" s="42">
        <f t="shared" si="55"/>
        <v>0</v>
      </c>
      <c r="BA39" s="42">
        <f t="shared" si="55"/>
        <v>0</v>
      </c>
      <c r="BB39" s="42">
        <f t="shared" si="55"/>
        <v>0</v>
      </c>
      <c r="BC39" s="42">
        <f t="shared" si="55"/>
        <v>0</v>
      </c>
      <c r="BD39" s="42">
        <f t="shared" si="55"/>
        <v>0</v>
      </c>
      <c r="BE39" s="42">
        <f t="shared" si="55"/>
        <v>0</v>
      </c>
      <c r="BF39" s="42">
        <f t="shared" si="55"/>
        <v>0</v>
      </c>
      <c r="BG39" s="42">
        <f t="shared" si="55"/>
        <v>0</v>
      </c>
      <c r="BH39" s="42">
        <f t="shared" si="49"/>
        <v>5897</v>
      </c>
    </row>
    <row r="40" spans="1:60" ht="15" customHeight="1" x14ac:dyDescent="0.2">
      <c r="A40" s="8" t="s">
        <v>371</v>
      </c>
      <c r="B40"/>
      <c r="C40"/>
      <c r="D40"/>
      <c r="E40"/>
      <c r="F40"/>
      <c r="G40"/>
      <c r="P40" s="92">
        <f>SUM(P31:P38)</f>
        <v>75671</v>
      </c>
      <c r="R40"/>
      <c r="S40"/>
      <c r="T40"/>
      <c r="U40" s="277"/>
      <c r="V40" s="273"/>
      <c r="W40" s="273"/>
      <c r="X40" s="273"/>
      <c r="Y40" s="273"/>
      <c r="Z40" s="273"/>
      <c r="AA40" s="273"/>
      <c r="AB40" s="273"/>
      <c r="AC40" s="273"/>
      <c r="AD40" s="278">
        <f>SUM(AD31:AD38)</f>
        <v>60510</v>
      </c>
      <c r="AF40"/>
      <c r="AG40"/>
      <c r="AH40"/>
      <c r="AI40" s="277"/>
      <c r="AJ40" s="273"/>
      <c r="AK40" s="273"/>
      <c r="AL40" s="273"/>
      <c r="AM40" s="273"/>
      <c r="AN40" s="273"/>
      <c r="AO40" s="273"/>
      <c r="AP40" s="273"/>
      <c r="AQ40" s="273"/>
      <c r="AR40" s="278">
        <f>SUM(AR31:AR38)</f>
        <v>56856</v>
      </c>
      <c r="AT40" s="738" t="s">
        <v>105</v>
      </c>
      <c r="AU40" s="738"/>
      <c r="AV40" s="36">
        <f t="shared" ref="AV40:BG40" si="56">AF474</f>
        <v>0</v>
      </c>
      <c r="AW40" s="42">
        <f t="shared" si="56"/>
        <v>0</v>
      </c>
      <c r="AX40" s="42">
        <f t="shared" si="56"/>
        <v>0</v>
      </c>
      <c r="AY40" s="42">
        <f t="shared" si="56"/>
        <v>0</v>
      </c>
      <c r="AZ40" s="42">
        <f t="shared" si="56"/>
        <v>0</v>
      </c>
      <c r="BA40" s="42">
        <f t="shared" si="56"/>
        <v>0</v>
      </c>
      <c r="BB40" s="42">
        <f t="shared" si="56"/>
        <v>0</v>
      </c>
      <c r="BC40" s="42">
        <f t="shared" si="56"/>
        <v>0</v>
      </c>
      <c r="BD40" s="42">
        <f t="shared" si="56"/>
        <v>0</v>
      </c>
      <c r="BE40" s="42">
        <f t="shared" si="56"/>
        <v>0</v>
      </c>
      <c r="BF40" s="42">
        <f t="shared" si="56"/>
        <v>0</v>
      </c>
      <c r="BG40" s="42">
        <f t="shared" si="56"/>
        <v>0</v>
      </c>
      <c r="BH40" s="42">
        <f t="shared" si="49"/>
        <v>0</v>
      </c>
    </row>
    <row r="41" spans="1:60" ht="15" customHeight="1" x14ac:dyDescent="0.2">
      <c r="A41" s="8"/>
      <c r="B41"/>
      <c r="C41"/>
      <c r="D41"/>
      <c r="E41"/>
      <c r="F41"/>
      <c r="G41"/>
      <c r="P41" s="92"/>
      <c r="R41"/>
      <c r="S41"/>
      <c r="T41"/>
      <c r="U41" s="277"/>
      <c r="V41" s="273"/>
      <c r="W41" s="273"/>
      <c r="X41" s="273"/>
      <c r="Y41" s="273"/>
      <c r="Z41" s="273"/>
      <c r="AA41" s="273"/>
      <c r="AB41" s="273"/>
      <c r="AC41" s="273"/>
      <c r="AD41" s="278"/>
      <c r="AF41"/>
      <c r="AG41"/>
      <c r="AH41"/>
      <c r="AI41" s="277"/>
      <c r="AJ41" s="273"/>
      <c r="AK41" s="273"/>
      <c r="AL41" s="273"/>
      <c r="AM41" s="273"/>
      <c r="AN41" s="273"/>
      <c r="AO41" s="273"/>
      <c r="AP41" s="273"/>
      <c r="AQ41" s="273"/>
      <c r="AR41" s="278"/>
      <c r="AT41" s="738" t="s">
        <v>237</v>
      </c>
      <c r="AU41" s="738"/>
      <c r="AV41" s="36">
        <f t="shared" ref="AV41:BG41" si="57">AF495</f>
        <v>8658.4399999999987</v>
      </c>
      <c r="AW41" s="42">
        <f t="shared" si="57"/>
        <v>3579</v>
      </c>
      <c r="AX41" s="42">
        <f t="shared" si="57"/>
        <v>1900</v>
      </c>
      <c r="AY41" s="42">
        <f t="shared" si="57"/>
        <v>1900</v>
      </c>
      <c r="AZ41" s="42">
        <f t="shared" si="57"/>
        <v>1900</v>
      </c>
      <c r="BA41" s="42">
        <f t="shared" si="57"/>
        <v>1900</v>
      </c>
      <c r="BB41" s="42">
        <f t="shared" si="57"/>
        <v>1900</v>
      </c>
      <c r="BC41" s="42">
        <f t="shared" si="57"/>
        <v>1900</v>
      </c>
      <c r="BD41" s="42">
        <f t="shared" si="57"/>
        <v>1900</v>
      </c>
      <c r="BE41" s="42">
        <f t="shared" si="57"/>
        <v>1900</v>
      </c>
      <c r="BF41" s="42">
        <f t="shared" si="57"/>
        <v>1900</v>
      </c>
      <c r="BG41" s="42">
        <f t="shared" si="57"/>
        <v>1900</v>
      </c>
      <c r="BH41" s="42">
        <f t="shared" si="49"/>
        <v>31237.439999999999</v>
      </c>
    </row>
    <row r="42" spans="1:60" ht="15" customHeight="1" thickBot="1" x14ac:dyDescent="0.25">
      <c r="A42" s="43" t="s">
        <v>105</v>
      </c>
      <c r="B42" s="44"/>
      <c r="C42" s="44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6"/>
      <c r="R42" s="122"/>
      <c r="S42" s="122"/>
      <c r="T42" s="122"/>
      <c r="U42" s="279"/>
      <c r="V42" s="279"/>
      <c r="W42" s="279"/>
      <c r="X42" s="279"/>
      <c r="Y42" s="279"/>
      <c r="Z42" s="279"/>
      <c r="AA42" s="279"/>
      <c r="AB42" s="279"/>
      <c r="AC42" s="279"/>
      <c r="AD42" s="280"/>
      <c r="AF42" s="122"/>
      <c r="AG42" s="122"/>
      <c r="AH42" s="122"/>
      <c r="AI42" s="279"/>
      <c r="AJ42" s="279"/>
      <c r="AK42" s="279"/>
      <c r="AL42" s="279"/>
      <c r="AM42" s="279"/>
      <c r="AN42" s="279"/>
      <c r="AO42" s="279"/>
      <c r="AP42" s="279"/>
      <c r="AQ42" s="279"/>
      <c r="AR42" s="280"/>
      <c r="AT42" s="738" t="s">
        <v>86</v>
      </c>
      <c r="AU42" s="738"/>
      <c r="AV42" s="36">
        <f t="shared" ref="AV42:BG42" si="58">AF504</f>
        <v>0</v>
      </c>
      <c r="AW42" s="42">
        <f t="shared" si="58"/>
        <v>0</v>
      </c>
      <c r="AX42" s="42">
        <f t="shared" si="58"/>
        <v>0</v>
      </c>
      <c r="AY42" s="42">
        <f t="shared" si="58"/>
        <v>0</v>
      </c>
      <c r="AZ42" s="42">
        <f t="shared" si="58"/>
        <v>0</v>
      </c>
      <c r="BA42" s="42">
        <f t="shared" si="58"/>
        <v>0</v>
      </c>
      <c r="BB42" s="42">
        <f t="shared" si="58"/>
        <v>0</v>
      </c>
      <c r="BC42" s="42">
        <f t="shared" si="58"/>
        <v>0</v>
      </c>
      <c r="BD42" s="42">
        <f t="shared" si="58"/>
        <v>0</v>
      </c>
      <c r="BE42" s="42">
        <f t="shared" si="58"/>
        <v>0</v>
      </c>
      <c r="BF42" s="42">
        <f t="shared" si="58"/>
        <v>0</v>
      </c>
      <c r="BG42" s="42">
        <f t="shared" si="58"/>
        <v>0</v>
      </c>
      <c r="BH42" s="42">
        <f t="shared" si="49"/>
        <v>0</v>
      </c>
    </row>
    <row r="43" spans="1:60" ht="15" customHeight="1" x14ac:dyDescent="0.2">
      <c r="A43" s="8" t="s">
        <v>512</v>
      </c>
      <c r="B43" s="41" t="s">
        <v>308</v>
      </c>
      <c r="C43" s="39">
        <f t="shared" ref="C43:C56" si="59">IF(B43="L1", 1, IF(B43="L2", 0.75, IF(B43= "L3", 0.5,IF(B43 = "L4", 0.25, 0))))</f>
        <v>1</v>
      </c>
      <c r="D43" s="36"/>
      <c r="E43" s="36"/>
      <c r="F43" s="36"/>
      <c r="G43" s="36"/>
      <c r="H43" s="36"/>
      <c r="I43" s="42"/>
      <c r="J43" s="36"/>
      <c r="K43" s="36"/>
      <c r="L43" s="36">
        <v>533</v>
      </c>
      <c r="M43" s="36">
        <v>850</v>
      </c>
      <c r="N43" s="36">
        <v>735</v>
      </c>
      <c r="O43" s="36">
        <v>750</v>
      </c>
      <c r="P43" s="36">
        <f>SUM(D43:O43)</f>
        <v>2868</v>
      </c>
      <c r="R43" s="42"/>
      <c r="S43" s="42"/>
      <c r="T43" s="42"/>
      <c r="U43" s="294"/>
      <c r="V43" s="294"/>
      <c r="W43" s="294"/>
      <c r="X43" s="294"/>
      <c r="Y43" s="294"/>
      <c r="Z43" s="294"/>
      <c r="AA43" s="294"/>
      <c r="AB43" s="294"/>
      <c r="AC43" s="294"/>
      <c r="AD43" s="294">
        <f t="shared" ref="AD43:AD60" si="60">SUM(R43:AC43)</f>
        <v>0</v>
      </c>
      <c r="AF43" s="42"/>
      <c r="AG43" s="42"/>
      <c r="AH43" s="42"/>
      <c r="AI43" s="294"/>
      <c r="AJ43" s="294"/>
      <c r="AK43" s="294"/>
      <c r="AL43" s="294"/>
      <c r="AM43" s="294"/>
      <c r="AN43" s="294"/>
      <c r="AO43" s="294"/>
      <c r="AP43" s="294"/>
      <c r="AQ43" s="294"/>
      <c r="AR43" s="294">
        <f t="shared" ref="AR43:AR60" si="61">SUM(AF43:AQ43)</f>
        <v>0</v>
      </c>
      <c r="AT43" s="738" t="s">
        <v>80</v>
      </c>
      <c r="AU43" s="738"/>
      <c r="AV43" s="36">
        <f t="shared" ref="AV43:BG43" si="62">AF513</f>
        <v>39211.79</v>
      </c>
      <c r="AW43" s="42">
        <f t="shared" si="62"/>
        <v>2500</v>
      </c>
      <c r="AX43" s="42">
        <f t="shared" si="62"/>
        <v>71560</v>
      </c>
      <c r="AY43" s="42">
        <f t="shared" si="62"/>
        <v>2500</v>
      </c>
      <c r="AZ43" s="42">
        <f t="shared" si="62"/>
        <v>30000</v>
      </c>
      <c r="BA43" s="42">
        <f t="shared" si="62"/>
        <v>0</v>
      </c>
      <c r="BB43" s="42">
        <f t="shared" ca="1" si="62"/>
        <v>30000</v>
      </c>
      <c r="BC43" s="42">
        <f t="shared" ca="1" si="62"/>
        <v>0</v>
      </c>
      <c r="BD43" s="42">
        <f t="shared" ca="1" si="62"/>
        <v>30000</v>
      </c>
      <c r="BE43" s="42">
        <f t="shared" ca="1" si="62"/>
        <v>0</v>
      </c>
      <c r="BF43" s="42">
        <f t="shared" ca="1" si="62"/>
        <v>30000</v>
      </c>
      <c r="BG43" s="42">
        <f t="shared" si="62"/>
        <v>0</v>
      </c>
      <c r="BH43" s="42">
        <f t="shared" ca="1" si="49"/>
        <v>235771.79</v>
      </c>
    </row>
    <row r="44" spans="1:60" s="268" customFormat="1" ht="15" customHeight="1" x14ac:dyDescent="0.2">
      <c r="A44" s="5" t="s">
        <v>513</v>
      </c>
      <c r="B44" s="48" t="s">
        <v>308</v>
      </c>
      <c r="C44" s="267">
        <f t="shared" si="59"/>
        <v>1</v>
      </c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"/>
      <c r="O44" s="50">
        <v>5000</v>
      </c>
      <c r="P44" s="50">
        <f>SUM(D44:O44)</f>
        <v>5000</v>
      </c>
      <c r="Q44" s="5"/>
      <c r="R44" s="50"/>
      <c r="S44" s="50"/>
      <c r="T44" s="50"/>
      <c r="U44" s="307"/>
      <c r="V44" s="307"/>
      <c r="W44" s="307"/>
      <c r="X44" s="307"/>
      <c r="Y44" s="307"/>
      <c r="Z44" s="307"/>
      <c r="AA44" s="307"/>
      <c r="AB44" s="307"/>
      <c r="AC44" s="307"/>
      <c r="AD44" s="307">
        <f t="shared" si="60"/>
        <v>0</v>
      </c>
      <c r="AE44" s="5"/>
      <c r="AF44" s="50"/>
      <c r="AG44" s="50"/>
      <c r="AH44" s="50"/>
      <c r="AI44" s="307"/>
      <c r="AJ44" s="307"/>
      <c r="AK44" s="307"/>
      <c r="AL44" s="307"/>
      <c r="AM44" s="307"/>
      <c r="AN44" s="307"/>
      <c r="AO44" s="307"/>
      <c r="AP44" s="307"/>
      <c r="AQ44" s="307"/>
      <c r="AR44" s="307">
        <f t="shared" si="61"/>
        <v>0</v>
      </c>
      <c r="AS44" s="5"/>
      <c r="AT44" s="738" t="s">
        <v>499</v>
      </c>
      <c r="AU44" s="738"/>
      <c r="AV44" s="36">
        <f>AF520</f>
        <v>0</v>
      </c>
      <c r="AW44" s="42">
        <f t="shared" ref="AW44:BG44" si="63">AG540</f>
        <v>0</v>
      </c>
      <c r="AX44" s="42">
        <f t="shared" si="63"/>
        <v>0</v>
      </c>
      <c r="AY44" s="42">
        <f t="shared" si="63"/>
        <v>0</v>
      </c>
      <c r="AZ44" s="42">
        <f t="shared" si="63"/>
        <v>0</v>
      </c>
      <c r="BA44" s="42">
        <f t="shared" si="63"/>
        <v>0</v>
      </c>
      <c r="BB44" s="42">
        <f t="shared" si="63"/>
        <v>0</v>
      </c>
      <c r="BC44" s="42">
        <f t="shared" si="63"/>
        <v>0</v>
      </c>
      <c r="BD44" s="42">
        <f t="shared" si="63"/>
        <v>0</v>
      </c>
      <c r="BE44" s="42">
        <f t="shared" si="63"/>
        <v>0</v>
      </c>
      <c r="BF44" s="42">
        <f t="shared" si="63"/>
        <v>0</v>
      </c>
      <c r="BG44" s="42">
        <f t="shared" si="63"/>
        <v>0</v>
      </c>
      <c r="BH44" s="42">
        <f t="shared" si="49"/>
        <v>0</v>
      </c>
    </row>
    <row r="45" spans="1:60" ht="15" customHeight="1" x14ac:dyDescent="0.2">
      <c r="A45" s="8" t="s">
        <v>514</v>
      </c>
      <c r="B45" s="41" t="s">
        <v>308</v>
      </c>
      <c r="C45" s="39">
        <f t="shared" ref="C45" si="64">IF(B45="L1", 1, IF(B45="L2", 0.75, IF(B45= "L3", 0.5,IF(B45 = "L4", 0.25, 0))))</f>
        <v>1</v>
      </c>
      <c r="D45" s="36"/>
      <c r="E45" s="36"/>
      <c r="F45" s="36"/>
      <c r="G45" s="36"/>
      <c r="H45" s="36"/>
      <c r="I45" s="42"/>
      <c r="J45" s="36"/>
      <c r="K45" s="36"/>
      <c r="L45" s="36"/>
      <c r="M45" s="36"/>
      <c r="O45" s="36"/>
      <c r="P45" s="36"/>
      <c r="R45" s="42">
        <v>500</v>
      </c>
      <c r="S45" s="42">
        <v>500</v>
      </c>
      <c r="T45" s="42">
        <v>797</v>
      </c>
      <c r="U45" s="294"/>
      <c r="V45" s="294"/>
      <c r="W45" s="294"/>
      <c r="X45" s="294"/>
      <c r="Y45" s="294"/>
      <c r="Z45" s="294"/>
      <c r="AA45" s="294"/>
      <c r="AB45" s="294"/>
      <c r="AC45" s="294"/>
      <c r="AD45" s="294">
        <f t="shared" si="60"/>
        <v>1797</v>
      </c>
      <c r="AF45" s="42"/>
      <c r="AG45" s="42"/>
      <c r="AH45" s="42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>
        <f t="shared" si="61"/>
        <v>0</v>
      </c>
      <c r="AT45" s="738" t="s">
        <v>82</v>
      </c>
      <c r="AU45" s="738"/>
      <c r="AV45" s="42">
        <f t="shared" ref="AV45:BG45" si="65">AF551</f>
        <v>50359</v>
      </c>
      <c r="AW45" s="42">
        <f t="shared" si="65"/>
        <v>27682</v>
      </c>
      <c r="AX45" s="42">
        <f t="shared" si="65"/>
        <v>27682</v>
      </c>
      <c r="AY45" s="42">
        <f t="shared" si="65"/>
        <v>0</v>
      </c>
      <c r="AZ45" s="42">
        <f t="shared" si="65"/>
        <v>0</v>
      </c>
      <c r="BA45" s="42">
        <f t="shared" si="65"/>
        <v>0</v>
      </c>
      <c r="BB45" s="42">
        <f t="shared" si="65"/>
        <v>0</v>
      </c>
      <c r="BC45" s="42">
        <f t="shared" si="65"/>
        <v>0</v>
      </c>
      <c r="BD45" s="42">
        <f t="shared" si="65"/>
        <v>0</v>
      </c>
      <c r="BE45" s="42">
        <f t="shared" si="65"/>
        <v>0</v>
      </c>
      <c r="BF45" s="42">
        <f t="shared" si="65"/>
        <v>0</v>
      </c>
      <c r="BG45" s="42">
        <f t="shared" si="65"/>
        <v>0</v>
      </c>
      <c r="BH45" s="42">
        <f t="shared" si="49"/>
        <v>105723</v>
      </c>
    </row>
    <row r="46" spans="1:60" ht="15" customHeight="1" x14ac:dyDescent="0.2">
      <c r="A46" s="8" t="s">
        <v>515</v>
      </c>
      <c r="B46" s="41" t="s">
        <v>308</v>
      </c>
      <c r="C46" s="39">
        <f t="shared" ref="C46" si="66">IF(B46="L1", 1, IF(B46="L2", 0.75, IF(B46= "L3", 0.5,IF(B46 = "L4", 0.25, 0))))</f>
        <v>1</v>
      </c>
      <c r="D46" s="36"/>
      <c r="E46" s="36"/>
      <c r="F46" s="36"/>
      <c r="G46" s="36"/>
      <c r="H46" s="36"/>
      <c r="I46" s="42"/>
      <c r="J46" s="36"/>
      <c r="K46" s="36"/>
      <c r="L46" s="36"/>
      <c r="M46" s="36"/>
      <c r="O46" s="36"/>
      <c r="P46" s="36"/>
      <c r="R46" s="42"/>
      <c r="S46" s="42"/>
      <c r="T46" s="42"/>
      <c r="U46" s="294">
        <v>700</v>
      </c>
      <c r="V46" s="294">
        <v>750</v>
      </c>
      <c r="W46" s="294">
        <f>1057+1000</f>
        <v>2057</v>
      </c>
      <c r="X46" s="294"/>
      <c r="Y46" s="294"/>
      <c r="Z46" s="294"/>
      <c r="AA46" s="294"/>
      <c r="AB46" s="294"/>
      <c r="AC46" s="294"/>
      <c r="AD46" s="294">
        <f t="shared" si="60"/>
        <v>3507</v>
      </c>
      <c r="AE46" s="36"/>
      <c r="AF46" s="42"/>
      <c r="AG46" s="42"/>
      <c r="AH46" s="42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>
        <f t="shared" si="61"/>
        <v>0</v>
      </c>
      <c r="AT46" s="738" t="s">
        <v>420</v>
      </c>
      <c r="AU46" s="738"/>
      <c r="AV46" s="36">
        <f t="shared" ref="AV46:BG46" si="67">AF560</f>
        <v>1250</v>
      </c>
      <c r="AW46" s="42">
        <f t="shared" si="67"/>
        <v>1562.5</v>
      </c>
      <c r="AX46" s="42">
        <f t="shared" si="67"/>
        <v>0</v>
      </c>
      <c r="AY46" s="42">
        <f t="shared" si="67"/>
        <v>0</v>
      </c>
      <c r="AZ46" s="42">
        <f t="shared" si="67"/>
        <v>0</v>
      </c>
      <c r="BA46" s="42">
        <f t="shared" si="67"/>
        <v>0</v>
      </c>
      <c r="BB46" s="42">
        <f t="shared" si="67"/>
        <v>0</v>
      </c>
      <c r="BC46" s="42">
        <f t="shared" si="67"/>
        <v>0</v>
      </c>
      <c r="BD46" s="42">
        <f t="shared" si="67"/>
        <v>0</v>
      </c>
      <c r="BE46" s="42">
        <f t="shared" si="67"/>
        <v>0</v>
      </c>
      <c r="BF46" s="42">
        <f t="shared" si="67"/>
        <v>0</v>
      </c>
      <c r="BG46" s="42">
        <f t="shared" si="67"/>
        <v>0</v>
      </c>
      <c r="BH46" s="42">
        <f t="shared" si="49"/>
        <v>2812.5</v>
      </c>
    </row>
    <row r="47" spans="1:60" ht="15" customHeight="1" x14ac:dyDescent="0.2">
      <c r="A47" s="8" t="s">
        <v>516</v>
      </c>
      <c r="B47" s="41" t="s">
        <v>308</v>
      </c>
      <c r="C47" s="39">
        <f t="shared" ref="C47:C49" si="68">IF(B47="L1", 1, IF(B47="L2", 0.75, IF(B47= "L3", 0.5,IF(B47 = "L4", 0.25, 0))))</f>
        <v>1</v>
      </c>
      <c r="D47" s="36"/>
      <c r="E47" s="36"/>
      <c r="F47" s="36"/>
      <c r="G47" s="36"/>
      <c r="H47" s="36"/>
      <c r="I47" s="42"/>
      <c r="J47" s="36"/>
      <c r="K47" s="36"/>
      <c r="L47" s="36"/>
      <c r="M47" s="36"/>
      <c r="O47" s="36"/>
      <c r="P47" s="36"/>
      <c r="R47" s="42"/>
      <c r="S47" s="42"/>
      <c r="T47" s="42"/>
      <c r="U47" s="294"/>
      <c r="V47" s="294"/>
      <c r="W47" s="294"/>
      <c r="X47" s="294">
        <v>692</v>
      </c>
      <c r="Y47" s="294">
        <v>750</v>
      </c>
      <c r="Z47" s="294">
        <v>750</v>
      </c>
      <c r="AB47" s="294"/>
      <c r="AC47" s="294"/>
      <c r="AD47" s="294">
        <f t="shared" si="60"/>
        <v>2192</v>
      </c>
      <c r="AF47" s="42"/>
      <c r="AG47" s="42"/>
      <c r="AH47" s="42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>
        <f t="shared" si="61"/>
        <v>0</v>
      </c>
      <c r="AT47" s="738" t="s">
        <v>426</v>
      </c>
      <c r="AU47" s="738"/>
      <c r="AV47" s="42">
        <f t="shared" ref="AV47:BG47" si="69">AF571</f>
        <v>2662</v>
      </c>
      <c r="AW47" s="42">
        <f t="shared" si="69"/>
        <v>733</v>
      </c>
      <c r="AX47" s="42">
        <f t="shared" si="69"/>
        <v>2000</v>
      </c>
      <c r="AY47" s="42">
        <f t="shared" si="69"/>
        <v>0</v>
      </c>
      <c r="AZ47" s="42">
        <f t="shared" si="69"/>
        <v>0</v>
      </c>
      <c r="BA47" s="42">
        <f t="shared" si="69"/>
        <v>0</v>
      </c>
      <c r="BB47" s="42">
        <f t="shared" si="69"/>
        <v>0</v>
      </c>
      <c r="BC47" s="42">
        <f t="shared" si="69"/>
        <v>0</v>
      </c>
      <c r="BD47" s="42">
        <f t="shared" si="69"/>
        <v>0</v>
      </c>
      <c r="BE47" s="42">
        <f t="shared" si="69"/>
        <v>0</v>
      </c>
      <c r="BF47" s="42">
        <f t="shared" si="69"/>
        <v>0</v>
      </c>
      <c r="BG47" s="42">
        <f t="shared" si="69"/>
        <v>0</v>
      </c>
      <c r="BH47" s="42">
        <f t="shared" si="49"/>
        <v>5395</v>
      </c>
    </row>
    <row r="48" spans="1:60" ht="15" customHeight="1" x14ac:dyDescent="0.2">
      <c r="A48" s="8" t="s">
        <v>517</v>
      </c>
      <c r="B48" s="41" t="s">
        <v>308</v>
      </c>
      <c r="C48" s="39">
        <f t="shared" ref="C48" si="70">IF(B48="L1", 1, IF(B48="L2", 0.75, IF(B48= "L3", 0.5,IF(B48 = "L4", 0.25, 0))))</f>
        <v>1</v>
      </c>
      <c r="D48" s="36"/>
      <c r="E48" s="36"/>
      <c r="F48" s="36"/>
      <c r="G48" s="36"/>
      <c r="H48" s="36"/>
      <c r="I48" s="42"/>
      <c r="J48" s="36"/>
      <c r="K48" s="36"/>
      <c r="L48" s="36"/>
      <c r="M48" s="36"/>
      <c r="O48" s="36"/>
      <c r="P48" s="36"/>
      <c r="R48" s="42"/>
      <c r="S48" s="42"/>
      <c r="T48" s="42"/>
      <c r="U48" s="294"/>
      <c r="V48" s="294"/>
      <c r="W48" s="294"/>
      <c r="X48" s="294"/>
      <c r="Y48" s="294"/>
      <c r="Z48" s="294"/>
      <c r="AA48" s="294">
        <f>600-253</f>
        <v>347</v>
      </c>
      <c r="AB48" s="294">
        <v>377</v>
      </c>
      <c r="AC48" s="294">
        <v>95</v>
      </c>
      <c r="AD48" s="294">
        <f t="shared" si="60"/>
        <v>819</v>
      </c>
      <c r="AF48" s="42"/>
      <c r="AG48" s="42"/>
      <c r="AH48" s="42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>
        <f t="shared" si="61"/>
        <v>0</v>
      </c>
      <c r="AT48" s="738" t="s">
        <v>101</v>
      </c>
      <c r="AU48" s="738"/>
      <c r="AV48" s="36">
        <f t="shared" ref="AV48:BG48" si="71">AF579</f>
        <v>0</v>
      </c>
      <c r="AW48" s="42">
        <f t="shared" si="71"/>
        <v>2750</v>
      </c>
      <c r="AX48" s="42">
        <f t="shared" si="71"/>
        <v>4750</v>
      </c>
      <c r="AY48" s="42">
        <f t="shared" si="71"/>
        <v>1250</v>
      </c>
      <c r="AZ48" s="42">
        <f t="shared" si="71"/>
        <v>1250</v>
      </c>
      <c r="BA48" s="42">
        <f t="shared" si="71"/>
        <v>3500</v>
      </c>
      <c r="BB48" s="42">
        <f t="shared" si="71"/>
        <v>0</v>
      </c>
      <c r="BC48" s="42">
        <f t="shared" si="71"/>
        <v>1250</v>
      </c>
      <c r="BD48" s="42">
        <f t="shared" si="71"/>
        <v>1250</v>
      </c>
      <c r="BE48" s="42">
        <f t="shared" si="71"/>
        <v>3500</v>
      </c>
      <c r="BF48" s="42">
        <f t="shared" si="71"/>
        <v>1250</v>
      </c>
      <c r="BG48" s="42">
        <f t="shared" si="71"/>
        <v>1250</v>
      </c>
      <c r="BH48" s="42">
        <f t="shared" si="49"/>
        <v>22000</v>
      </c>
    </row>
    <row r="49" spans="1:60" ht="15" customHeight="1" x14ac:dyDescent="0.2">
      <c r="A49" s="8" t="s">
        <v>518</v>
      </c>
      <c r="B49" s="41" t="s">
        <v>308</v>
      </c>
      <c r="C49" s="39">
        <f t="shared" si="68"/>
        <v>1</v>
      </c>
      <c r="D49" s="36"/>
      <c r="E49" s="36"/>
      <c r="F49" s="36"/>
      <c r="G49" s="36"/>
      <c r="H49" s="36"/>
      <c r="I49" s="42"/>
      <c r="J49" s="36"/>
      <c r="K49" s="36"/>
      <c r="L49" s="36"/>
      <c r="M49" s="36"/>
      <c r="O49" s="36"/>
      <c r="P49" s="36"/>
      <c r="R49" s="42"/>
      <c r="S49" s="42"/>
      <c r="T49" s="42"/>
      <c r="U49" s="294"/>
      <c r="V49" s="294"/>
      <c r="W49" s="294"/>
      <c r="X49" s="294">
        <v>250</v>
      </c>
      <c r="Y49" s="294">
        <v>4114</v>
      </c>
      <c r="Z49" s="294">
        <v>2000</v>
      </c>
      <c r="AA49" s="294">
        <v>1039</v>
      </c>
      <c r="AD49" s="294">
        <f t="shared" si="60"/>
        <v>7403</v>
      </c>
      <c r="AF49" s="42"/>
      <c r="AG49" s="42"/>
      <c r="AH49" s="42"/>
      <c r="AI49" s="294"/>
      <c r="AJ49" s="294"/>
      <c r="AK49" s="294"/>
      <c r="AL49" s="294"/>
      <c r="AM49" s="294"/>
      <c r="AN49" s="294"/>
      <c r="AO49" s="294"/>
      <c r="AR49" s="294">
        <f t="shared" si="61"/>
        <v>0</v>
      </c>
      <c r="AT49" s="738" t="s">
        <v>336</v>
      </c>
      <c r="AU49" s="738"/>
      <c r="AV49" s="36">
        <f t="shared" ref="AV49:BG49" si="72">AF597</f>
        <v>0</v>
      </c>
      <c r="AW49" s="42">
        <f t="shared" si="72"/>
        <v>0</v>
      </c>
      <c r="AX49" s="42">
        <f t="shared" si="72"/>
        <v>0</v>
      </c>
      <c r="AY49" s="42">
        <f t="shared" si="72"/>
        <v>0</v>
      </c>
      <c r="AZ49" s="42">
        <f t="shared" si="72"/>
        <v>0</v>
      </c>
      <c r="BA49" s="42">
        <f t="shared" si="72"/>
        <v>0</v>
      </c>
      <c r="BB49" s="42">
        <f t="shared" si="72"/>
        <v>0</v>
      </c>
      <c r="BC49" s="42">
        <f t="shared" si="72"/>
        <v>0</v>
      </c>
      <c r="BD49" s="42">
        <f t="shared" si="72"/>
        <v>0</v>
      </c>
      <c r="BE49" s="42">
        <f t="shared" si="72"/>
        <v>0</v>
      </c>
      <c r="BF49" s="42">
        <f t="shared" si="72"/>
        <v>0</v>
      </c>
      <c r="BG49" s="42">
        <f t="shared" si="72"/>
        <v>0</v>
      </c>
      <c r="BH49" s="42">
        <f t="shared" si="49"/>
        <v>0</v>
      </c>
    </row>
    <row r="50" spans="1:60" s="268" customFormat="1" ht="15" customHeight="1" x14ac:dyDescent="0.2">
      <c r="A50" s="5" t="s">
        <v>519</v>
      </c>
      <c r="B50" s="48" t="s">
        <v>308</v>
      </c>
      <c r="C50" s="267">
        <f t="shared" si="59"/>
        <v>1</v>
      </c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"/>
      <c r="O50" s="50"/>
      <c r="P50" s="50"/>
      <c r="Q50" s="5"/>
      <c r="R50" s="50"/>
      <c r="S50" s="50">
        <v>10000</v>
      </c>
      <c r="T50" s="50"/>
      <c r="U50" s="307"/>
      <c r="V50" s="307"/>
      <c r="W50" s="307"/>
      <c r="X50" s="307"/>
      <c r="Y50" s="307"/>
      <c r="Z50" s="307"/>
      <c r="AA50" s="307"/>
      <c r="AB50" s="307"/>
      <c r="AC50" s="307"/>
      <c r="AD50" s="307">
        <f t="shared" si="60"/>
        <v>10000</v>
      </c>
      <c r="AE50" s="5"/>
      <c r="AF50" s="50"/>
      <c r="AG50" s="50"/>
      <c r="AH50" s="50"/>
      <c r="AI50" s="307"/>
      <c r="AJ50" s="307"/>
      <c r="AK50" s="307"/>
      <c r="AL50" s="307"/>
      <c r="AM50" s="307"/>
      <c r="AN50" s="307"/>
      <c r="AO50" s="307"/>
      <c r="AP50" s="307"/>
      <c r="AQ50" s="307"/>
      <c r="AR50" s="294">
        <f t="shared" si="61"/>
        <v>0</v>
      </c>
      <c r="AS50" s="5"/>
      <c r="AT50" s="743" t="s">
        <v>14</v>
      </c>
      <c r="AU50" s="743"/>
      <c r="AV50" s="50">
        <f t="shared" ref="AV50:BG50" si="73">SUM(AV37:AV49)</f>
        <v>111955.23</v>
      </c>
      <c r="AW50" s="50">
        <f t="shared" si="73"/>
        <v>49889.5</v>
      </c>
      <c r="AX50" s="50">
        <f t="shared" si="73"/>
        <v>115392</v>
      </c>
      <c r="AY50" s="50">
        <f t="shared" si="73"/>
        <v>13150</v>
      </c>
      <c r="AZ50" s="50">
        <f t="shared" si="73"/>
        <v>40650</v>
      </c>
      <c r="BA50" s="50">
        <f t="shared" si="73"/>
        <v>12900</v>
      </c>
      <c r="BB50" s="50">
        <f t="shared" ca="1" si="73"/>
        <v>39400</v>
      </c>
      <c r="BC50" s="50">
        <f t="shared" ca="1" si="73"/>
        <v>10650</v>
      </c>
      <c r="BD50" s="50">
        <f t="shared" ca="1" si="73"/>
        <v>40650</v>
      </c>
      <c r="BE50" s="50">
        <f t="shared" ca="1" si="73"/>
        <v>12900</v>
      </c>
      <c r="BF50" s="50">
        <f t="shared" ca="1" si="73"/>
        <v>40650</v>
      </c>
      <c r="BG50" s="50">
        <f t="shared" si="73"/>
        <v>10650</v>
      </c>
      <c r="BH50" s="50">
        <f t="shared" ca="1" si="49"/>
        <v>498836.73</v>
      </c>
    </row>
    <row r="51" spans="1:60" s="268" customFormat="1" ht="15" customHeight="1" x14ac:dyDescent="0.2">
      <c r="A51" s="5" t="s">
        <v>520</v>
      </c>
      <c r="B51" s="48" t="s">
        <v>308</v>
      </c>
      <c r="C51" s="267">
        <f t="shared" si="59"/>
        <v>1</v>
      </c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"/>
      <c r="O51" s="50"/>
      <c r="P51" s="50"/>
      <c r="Q51" s="5"/>
      <c r="R51" s="50"/>
      <c r="S51" s="50"/>
      <c r="T51" s="50"/>
      <c r="U51" s="307"/>
      <c r="V51" s="307"/>
      <c r="W51" s="307"/>
      <c r="X51" s="307"/>
      <c r="Y51" s="307">
        <v>10250</v>
      </c>
      <c r="Z51" s="307"/>
      <c r="AA51" s="307"/>
      <c r="AB51" s="307"/>
      <c r="AC51" s="307"/>
      <c r="AD51" s="307">
        <f t="shared" si="60"/>
        <v>10250</v>
      </c>
      <c r="AE51" s="5"/>
      <c r="AF51" s="50"/>
      <c r="AG51" s="50"/>
      <c r="AH51" s="50"/>
      <c r="AI51" s="307"/>
      <c r="AJ51" s="307"/>
      <c r="AK51" s="307"/>
      <c r="AL51" s="307"/>
      <c r="AM51" s="307"/>
      <c r="AN51" s="307"/>
      <c r="AO51" s="307"/>
      <c r="AP51" s="307"/>
      <c r="AQ51" s="307"/>
      <c r="AR51" s="294">
        <f t="shared" si="61"/>
        <v>0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</row>
    <row r="52" spans="1:60" s="268" customFormat="1" ht="15" customHeight="1" x14ac:dyDescent="0.2">
      <c r="A52" s="8" t="s">
        <v>404</v>
      </c>
      <c r="B52" s="41" t="s">
        <v>308</v>
      </c>
      <c r="C52" s="39">
        <f t="shared" si="59"/>
        <v>1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"/>
      <c r="O52" s="50"/>
      <c r="P52" s="50"/>
      <c r="Q52" s="5"/>
      <c r="R52" s="50"/>
      <c r="S52" s="50"/>
      <c r="T52" s="50"/>
      <c r="U52" s="307"/>
      <c r="V52" s="307"/>
      <c r="W52" s="307"/>
      <c r="X52" s="307"/>
      <c r="Y52" s="307"/>
      <c r="Z52" s="307"/>
      <c r="AA52" s="307"/>
      <c r="AB52" s="307"/>
      <c r="AC52" s="307"/>
      <c r="AD52" s="307"/>
      <c r="AE52" s="5"/>
      <c r="AF52" s="42">
        <v>250</v>
      </c>
      <c r="AG52" s="42"/>
      <c r="AH52" s="42"/>
      <c r="AI52" s="307"/>
      <c r="AJ52" s="307"/>
      <c r="AK52" s="307"/>
      <c r="AL52" s="307"/>
      <c r="AM52" s="307"/>
      <c r="AN52" s="307"/>
      <c r="AO52" s="307"/>
      <c r="AP52" s="307"/>
      <c r="AQ52" s="307"/>
      <c r="AR52" s="294">
        <f t="shared" si="61"/>
        <v>250</v>
      </c>
      <c r="AS52" s="5"/>
      <c r="AT52" s="743" t="s">
        <v>440</v>
      </c>
      <c r="AU52" s="743"/>
      <c r="AV52" s="506">
        <f t="shared" ref="AV52:BH52" si="74">AV50/AV18</f>
        <v>0.67690469179753177</v>
      </c>
      <c r="AW52" s="506">
        <f t="shared" ca="1" si="74"/>
        <v>0.36213216613678267</v>
      </c>
      <c r="AX52" s="506">
        <f t="shared" si="74"/>
        <v>0.80359903617142781</v>
      </c>
      <c r="AY52" s="506">
        <f t="shared" si="74"/>
        <v>0.53893442622950816</v>
      </c>
      <c r="AZ52" s="506">
        <f t="shared" si="74"/>
        <v>0.74724264705882348</v>
      </c>
      <c r="BA52" s="506">
        <f t="shared" si="74"/>
        <v>0.89583333333333337</v>
      </c>
      <c r="BB52" s="506">
        <f t="shared" ca="1" si="74"/>
        <v>0.79757085020242913</v>
      </c>
      <c r="BC52" s="506">
        <f t="shared" ca="1" si="74"/>
        <v>0.73958333333333337</v>
      </c>
      <c r="BD52" s="506">
        <f t="shared" ca="1" si="74"/>
        <v>0.74724264705882348</v>
      </c>
      <c r="BE52" s="506">
        <f t="shared" ca="1" si="74"/>
        <v>0.89583333333333337</v>
      </c>
      <c r="BF52" s="506">
        <f t="shared" ca="1" si="74"/>
        <v>0.74724264705882348</v>
      </c>
      <c r="BG52" s="506">
        <f t="shared" si="74"/>
        <v>0.73958333333333337</v>
      </c>
      <c r="BH52" s="506">
        <f t="shared" ca="1" si="74"/>
        <v>0.67287351273597229</v>
      </c>
    </row>
    <row r="53" spans="1:60" s="268" customFormat="1" ht="15" customHeight="1" x14ac:dyDescent="0.2">
      <c r="A53" s="8" t="s">
        <v>405</v>
      </c>
      <c r="B53" s="41" t="s">
        <v>317</v>
      </c>
      <c r="C53" s="39">
        <f t="shared" si="59"/>
        <v>0.75</v>
      </c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"/>
      <c r="O53" s="50"/>
      <c r="P53" s="50"/>
      <c r="Q53" s="5"/>
      <c r="R53" s="50"/>
      <c r="S53" s="50"/>
      <c r="T53" s="50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5"/>
      <c r="AF53" s="50"/>
      <c r="AG53" s="50"/>
      <c r="AH53" s="50"/>
      <c r="AI53" s="42">
        <v>1000</v>
      </c>
      <c r="AJ53" s="42">
        <v>1000</v>
      </c>
      <c r="AK53" s="42">
        <v>1000</v>
      </c>
      <c r="AL53" s="307"/>
      <c r="AM53" s="307"/>
      <c r="AN53" s="307"/>
      <c r="AO53" s="307"/>
      <c r="AP53" s="307"/>
      <c r="AQ53" s="307"/>
      <c r="AR53" s="294">
        <f t="shared" si="61"/>
        <v>3000</v>
      </c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</row>
    <row r="54" spans="1:60" s="268" customFormat="1" ht="15" customHeight="1" x14ac:dyDescent="0.2">
      <c r="A54" s="8" t="s">
        <v>406</v>
      </c>
      <c r="B54" s="41" t="s">
        <v>317</v>
      </c>
      <c r="C54" s="39">
        <f t="shared" si="59"/>
        <v>0.75</v>
      </c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"/>
      <c r="O54" s="50"/>
      <c r="P54" s="50"/>
      <c r="Q54" s="5"/>
      <c r="R54" s="50"/>
      <c r="S54" s="50"/>
      <c r="T54" s="50"/>
      <c r="U54" s="307"/>
      <c r="V54" s="307"/>
      <c r="W54" s="307"/>
      <c r="X54" s="307"/>
      <c r="Y54" s="307"/>
      <c r="Z54" s="307"/>
      <c r="AA54" s="307"/>
      <c r="AB54" s="307"/>
      <c r="AC54" s="307"/>
      <c r="AD54" s="307"/>
      <c r="AE54" s="5"/>
      <c r="AF54" s="50"/>
      <c r="AG54" s="50"/>
      <c r="AH54" s="50"/>
      <c r="AI54" s="307"/>
      <c r="AJ54" s="307"/>
      <c r="AK54" s="307"/>
      <c r="AL54" s="42">
        <v>1000</v>
      </c>
      <c r="AM54" s="42">
        <v>1000</v>
      </c>
      <c r="AN54" s="42">
        <v>1000</v>
      </c>
      <c r="AO54" s="307"/>
      <c r="AP54" s="307"/>
      <c r="AQ54" s="307"/>
      <c r="AR54" s="294">
        <f t="shared" si="61"/>
        <v>3000</v>
      </c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</row>
    <row r="55" spans="1:60" s="268" customFormat="1" ht="15" customHeight="1" x14ac:dyDescent="0.2">
      <c r="A55" s="8" t="s">
        <v>407</v>
      </c>
      <c r="B55" s="41" t="s">
        <v>317</v>
      </c>
      <c r="C55" s="39">
        <f t="shared" si="59"/>
        <v>0.75</v>
      </c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"/>
      <c r="O55" s="50"/>
      <c r="P55" s="50"/>
      <c r="Q55" s="5"/>
      <c r="R55" s="50"/>
      <c r="S55" s="50"/>
      <c r="T55" s="50"/>
      <c r="U55" s="307"/>
      <c r="V55" s="307"/>
      <c r="W55" s="307"/>
      <c r="X55" s="307"/>
      <c r="Y55" s="307"/>
      <c r="Z55" s="307"/>
      <c r="AA55" s="307"/>
      <c r="AB55" s="307"/>
      <c r="AC55" s="307"/>
      <c r="AD55" s="307"/>
      <c r="AE55" s="5"/>
      <c r="AF55" s="50"/>
      <c r="AG55" s="50"/>
      <c r="AH55" s="50"/>
      <c r="AI55" s="307"/>
      <c r="AJ55" s="307"/>
      <c r="AK55" s="307"/>
      <c r="AL55" s="307"/>
      <c r="AM55" s="307"/>
      <c r="AN55" s="307"/>
      <c r="AO55" s="42">
        <v>1000</v>
      </c>
      <c r="AP55" s="42">
        <v>1000</v>
      </c>
      <c r="AQ55" s="42">
        <v>1000</v>
      </c>
      <c r="AR55" s="294">
        <f t="shared" si="61"/>
        <v>3000</v>
      </c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</row>
    <row r="56" spans="1:60" s="268" customFormat="1" ht="15" customHeight="1" x14ac:dyDescent="0.2">
      <c r="A56" s="8" t="s">
        <v>521</v>
      </c>
      <c r="B56" s="41" t="s">
        <v>308</v>
      </c>
      <c r="C56" s="39">
        <f t="shared" si="59"/>
        <v>1</v>
      </c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"/>
      <c r="O56" s="50"/>
      <c r="P56" s="50"/>
      <c r="Q56" s="5"/>
      <c r="R56" s="50"/>
      <c r="S56" s="50"/>
      <c r="T56" s="50"/>
      <c r="U56" s="307"/>
      <c r="V56" s="307"/>
      <c r="W56" s="307"/>
      <c r="X56" s="307"/>
      <c r="Y56" s="307"/>
      <c r="Z56" s="307"/>
      <c r="AA56" s="307"/>
      <c r="AB56" s="307"/>
      <c r="AC56" s="307"/>
      <c r="AD56" s="307"/>
      <c r="AE56" s="5"/>
      <c r="AF56" s="42">
        <v>2500</v>
      </c>
      <c r="AG56" s="42"/>
      <c r="AH56" s="42">
        <v>247</v>
      </c>
      <c r="AI56" s="294"/>
      <c r="AJ56" s="294"/>
      <c r="AK56" s="294"/>
      <c r="AL56" s="307"/>
      <c r="AM56" s="307"/>
      <c r="AN56" s="307"/>
      <c r="AO56" s="42"/>
      <c r="AP56" s="42"/>
      <c r="AQ56" s="42"/>
      <c r="AR56" s="294">
        <f t="shared" si="61"/>
        <v>2747</v>
      </c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</row>
    <row r="57" spans="1:60" s="268" customFormat="1" ht="15" customHeight="1" x14ac:dyDescent="0.2">
      <c r="A57" s="8" t="s">
        <v>522</v>
      </c>
      <c r="B57" s="41" t="s">
        <v>317</v>
      </c>
      <c r="C57" s="39">
        <f>IF(B57="L1", 1, IF(B57="L2", 0.75, IF(B57= "L3", 0.5,IF(B57 = "L4", 0.25, 0))))</f>
        <v>0.75</v>
      </c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"/>
      <c r="O57" s="50"/>
      <c r="P57" s="50"/>
      <c r="Q57" s="5"/>
      <c r="R57" s="50"/>
      <c r="S57" s="50"/>
      <c r="T57" s="50"/>
      <c r="U57" s="307"/>
      <c r="V57" s="307"/>
      <c r="W57" s="307"/>
      <c r="X57" s="307"/>
      <c r="Y57" s="307"/>
      <c r="Z57" s="307"/>
      <c r="AA57" s="307"/>
      <c r="AB57" s="307"/>
      <c r="AC57" s="307"/>
      <c r="AD57" s="307"/>
      <c r="AE57" s="5"/>
      <c r="AF57" s="42"/>
      <c r="AG57" s="42"/>
      <c r="AH57" s="42"/>
      <c r="AI57" s="42">
        <v>2000</v>
      </c>
      <c r="AJ57" s="42">
        <v>2000</v>
      </c>
      <c r="AK57" s="42">
        <v>2000</v>
      </c>
      <c r="AL57" s="307"/>
      <c r="AM57" s="307"/>
      <c r="AN57" s="307"/>
      <c r="AO57" s="42"/>
      <c r="AP57" s="42"/>
      <c r="AQ57" s="42"/>
      <c r="AR57" s="294">
        <f t="shared" si="61"/>
        <v>6000</v>
      </c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</row>
    <row r="58" spans="1:60" s="268" customFormat="1" ht="15" customHeight="1" x14ac:dyDescent="0.2">
      <c r="A58" s="5" t="s">
        <v>408</v>
      </c>
      <c r="B58" s="41" t="s">
        <v>317</v>
      </c>
      <c r="C58" s="39">
        <f>IF(B58="L1", 1, IF(B58="L2", 0.75, IF(B58= "L3", 0.5,IF(B58 = "L4", 0.25, 0))))</f>
        <v>0.75</v>
      </c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"/>
      <c r="O58" s="50"/>
      <c r="P58" s="50"/>
      <c r="Q58" s="5"/>
      <c r="R58" s="50"/>
      <c r="S58" s="50"/>
      <c r="T58" s="50"/>
      <c r="U58" s="307"/>
      <c r="V58" s="307"/>
      <c r="W58" s="307"/>
      <c r="X58" s="307"/>
      <c r="Y58" s="307"/>
      <c r="Z58" s="307"/>
      <c r="AA58" s="307"/>
      <c r="AB58" s="307"/>
      <c r="AC58" s="307"/>
      <c r="AD58" s="307"/>
      <c r="AE58" s="5"/>
      <c r="AF58" s="42"/>
      <c r="AG58" s="5"/>
      <c r="AH58" s="50">
        <v>10000</v>
      </c>
      <c r="AI58" s="5"/>
      <c r="AJ58" s="42"/>
      <c r="AK58" s="42"/>
      <c r="AL58" s="307"/>
      <c r="AM58" s="307"/>
      <c r="AN58" s="307"/>
      <c r="AO58" s="42"/>
      <c r="AP58" s="42"/>
      <c r="AQ58" s="42"/>
      <c r="AR58" s="307">
        <f t="shared" si="61"/>
        <v>10000</v>
      </c>
      <c r="AS58" s="5" t="s">
        <v>400</v>
      </c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</row>
    <row r="59" spans="1:60" s="268" customFormat="1" ht="15" customHeight="1" x14ac:dyDescent="0.2">
      <c r="A59" s="8"/>
      <c r="B59" s="41"/>
      <c r="C59" s="39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"/>
      <c r="O59" s="50"/>
      <c r="P59" s="50"/>
      <c r="Q59" s="5"/>
      <c r="R59" s="50"/>
      <c r="S59" s="50"/>
      <c r="T59" s="50"/>
      <c r="U59" s="307"/>
      <c r="V59" s="307"/>
      <c r="W59" s="307"/>
      <c r="X59" s="307"/>
      <c r="Y59" s="307"/>
      <c r="Z59" s="307"/>
      <c r="AA59" s="307"/>
      <c r="AB59" s="307"/>
      <c r="AC59" s="307"/>
      <c r="AD59" s="307"/>
      <c r="AE59" s="5"/>
      <c r="AF59" s="42"/>
      <c r="AG59" s="42"/>
      <c r="AH59" s="42"/>
      <c r="AI59" s="42"/>
      <c r="AJ59" s="42"/>
      <c r="AK59" s="42"/>
      <c r="AL59" s="307"/>
      <c r="AM59" s="307"/>
      <c r="AN59" s="307"/>
      <c r="AO59" s="42"/>
      <c r="AP59" s="42"/>
      <c r="AQ59" s="42"/>
      <c r="AR59" s="294">
        <f t="shared" si="61"/>
        <v>0</v>
      </c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</row>
    <row r="60" spans="1:60" ht="15" customHeight="1" x14ac:dyDescent="0.2">
      <c r="A60" s="8"/>
      <c r="B60" s="41"/>
      <c r="C60" s="39"/>
      <c r="D60"/>
      <c r="E60"/>
      <c r="F60"/>
      <c r="G60"/>
      <c r="H60"/>
      <c r="I60"/>
      <c r="J60" s="42"/>
      <c r="K60"/>
      <c r="L60"/>
      <c r="M60" s="42"/>
      <c r="N60"/>
      <c r="O60"/>
      <c r="P60" s="92"/>
      <c r="R60"/>
      <c r="S60"/>
      <c r="T60"/>
      <c r="U60" s="277"/>
      <c r="V60" s="277"/>
      <c r="W60" s="277"/>
      <c r="X60" s="294"/>
      <c r="Y60" s="277"/>
      <c r="Z60" s="277"/>
      <c r="AA60" s="294"/>
      <c r="AB60" s="277"/>
      <c r="AC60" s="277"/>
      <c r="AD60" s="294">
        <f t="shared" si="60"/>
        <v>0</v>
      </c>
      <c r="AF60"/>
      <c r="AG60"/>
      <c r="AH60"/>
      <c r="AI60" s="277"/>
      <c r="AJ60" s="277"/>
      <c r="AK60" s="277"/>
      <c r="AL60" s="294"/>
      <c r="AM60" s="277"/>
      <c r="AN60" s="277"/>
      <c r="AO60" s="294"/>
      <c r="AP60" s="277"/>
      <c r="AQ60" s="277"/>
      <c r="AR60" s="294">
        <f t="shared" si="61"/>
        <v>0</v>
      </c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</row>
    <row r="61" spans="1:60" ht="15" customHeight="1" x14ac:dyDescent="0.2">
      <c r="A61" s="61" t="s">
        <v>385</v>
      </c>
      <c r="B61" s="62"/>
      <c r="C61" s="62"/>
      <c r="D61" s="63">
        <f t="shared" ref="D61:P61" si="75">SUMIF($B43:$B60,"L1",D43:D60)</f>
        <v>0</v>
      </c>
      <c r="E61" s="63">
        <f t="shared" si="75"/>
        <v>0</v>
      </c>
      <c r="F61" s="63">
        <f t="shared" si="75"/>
        <v>0</v>
      </c>
      <c r="G61" s="63">
        <f t="shared" si="75"/>
        <v>0</v>
      </c>
      <c r="H61" s="63">
        <f t="shared" si="75"/>
        <v>0</v>
      </c>
      <c r="I61" s="63">
        <f t="shared" si="75"/>
        <v>0</v>
      </c>
      <c r="J61" s="63">
        <f t="shared" si="75"/>
        <v>0</v>
      </c>
      <c r="K61" s="63">
        <f t="shared" si="75"/>
        <v>0</v>
      </c>
      <c r="L61" s="63">
        <f t="shared" si="75"/>
        <v>533</v>
      </c>
      <c r="M61" s="63">
        <f t="shared" si="75"/>
        <v>850</v>
      </c>
      <c r="N61" s="63">
        <f t="shared" si="75"/>
        <v>735</v>
      </c>
      <c r="O61" s="63">
        <f t="shared" si="75"/>
        <v>5750</v>
      </c>
      <c r="P61" s="63">
        <f t="shared" si="75"/>
        <v>7868</v>
      </c>
      <c r="R61" s="63">
        <f t="shared" ref="R61:AD61" si="76">SUMIF($B43:$B60,"L1",R43:R60)</f>
        <v>500</v>
      </c>
      <c r="S61" s="63">
        <f t="shared" si="76"/>
        <v>10500</v>
      </c>
      <c r="T61" s="63">
        <f t="shared" si="76"/>
        <v>797</v>
      </c>
      <c r="U61" s="276">
        <f t="shared" si="76"/>
        <v>700</v>
      </c>
      <c r="V61" s="276">
        <f t="shared" si="76"/>
        <v>750</v>
      </c>
      <c r="W61" s="276">
        <f t="shared" si="76"/>
        <v>2057</v>
      </c>
      <c r="X61" s="276">
        <f t="shared" si="76"/>
        <v>942</v>
      </c>
      <c r="Y61" s="276">
        <f t="shared" si="76"/>
        <v>15114</v>
      </c>
      <c r="Z61" s="276">
        <f t="shared" si="76"/>
        <v>2750</v>
      </c>
      <c r="AA61" s="276">
        <f t="shared" si="76"/>
        <v>1386</v>
      </c>
      <c r="AB61" s="276">
        <f t="shared" si="76"/>
        <v>377</v>
      </c>
      <c r="AC61" s="276">
        <f t="shared" si="76"/>
        <v>95</v>
      </c>
      <c r="AD61" s="276">
        <f t="shared" si="76"/>
        <v>35968</v>
      </c>
      <c r="AF61" s="63">
        <f>SUMIF($B43:$B60,"L1",AF43:AF60)</f>
        <v>2750</v>
      </c>
      <c r="AG61" s="63">
        <f t="shared" ref="AG61:AR61" si="77">SUMIF($B43:$B60,"L1",AG43:AG60)</f>
        <v>0</v>
      </c>
      <c r="AH61" s="63">
        <f t="shared" si="77"/>
        <v>247</v>
      </c>
      <c r="AI61" s="276">
        <f t="shared" si="77"/>
        <v>0</v>
      </c>
      <c r="AJ61" s="276">
        <f t="shared" si="77"/>
        <v>0</v>
      </c>
      <c r="AK61" s="276">
        <f t="shared" si="77"/>
        <v>0</v>
      </c>
      <c r="AL61" s="276">
        <f t="shared" si="77"/>
        <v>0</v>
      </c>
      <c r="AM61" s="276">
        <f t="shared" si="77"/>
        <v>0</v>
      </c>
      <c r="AN61" s="276">
        <f t="shared" si="77"/>
        <v>0</v>
      </c>
      <c r="AO61" s="276">
        <f t="shared" si="77"/>
        <v>0</v>
      </c>
      <c r="AP61" s="276">
        <f t="shared" si="77"/>
        <v>0</v>
      </c>
      <c r="AQ61" s="276">
        <f t="shared" si="77"/>
        <v>0</v>
      </c>
      <c r="AR61" s="276">
        <f t="shared" si="77"/>
        <v>2997</v>
      </c>
    </row>
    <row r="62" spans="1:60" ht="15" customHeight="1" x14ac:dyDescent="0.2">
      <c r="A62" s="8" t="s">
        <v>386</v>
      </c>
      <c r="B62"/>
      <c r="C62"/>
      <c r="D62"/>
      <c r="E62"/>
      <c r="F62"/>
      <c r="G62"/>
      <c r="P62" s="92">
        <f>SUM(P43:P60)</f>
        <v>7868</v>
      </c>
      <c r="R62"/>
      <c r="S62"/>
      <c r="T62"/>
      <c r="U62" s="277"/>
      <c r="V62" s="273"/>
      <c r="W62" s="273"/>
      <c r="X62" s="273"/>
      <c r="Y62" s="273"/>
      <c r="Z62" s="273"/>
      <c r="AA62" s="273"/>
      <c r="AB62" s="273"/>
      <c r="AC62" s="273"/>
      <c r="AD62" s="278">
        <f>SUM(AD43:AD60)</f>
        <v>35968</v>
      </c>
      <c r="AF62"/>
      <c r="AG62"/>
      <c r="AH62"/>
      <c r="AI62" s="277"/>
      <c r="AJ62" s="273"/>
      <c r="AK62" s="273"/>
      <c r="AL62" s="273"/>
      <c r="AM62" s="273"/>
      <c r="AN62" s="273"/>
      <c r="AO62" s="273"/>
      <c r="AP62" s="273"/>
      <c r="AQ62" s="273"/>
      <c r="AR62" s="278">
        <f>SUM(AR43:AR60)</f>
        <v>27997</v>
      </c>
    </row>
    <row r="63" spans="1:60" ht="15" customHeight="1" x14ac:dyDescent="0.2">
      <c r="A63" s="8"/>
      <c r="B63"/>
      <c r="C63"/>
      <c r="D63"/>
      <c r="E63"/>
      <c r="F63"/>
      <c r="G63"/>
      <c r="P63" s="92"/>
      <c r="R63"/>
      <c r="S63"/>
      <c r="T63"/>
      <c r="U63" s="277"/>
      <c r="V63" s="273"/>
      <c r="W63" s="273"/>
      <c r="X63" s="273"/>
      <c r="Y63" s="273"/>
      <c r="Z63" s="273"/>
      <c r="AA63" s="273"/>
      <c r="AB63" s="273"/>
      <c r="AC63" s="273"/>
      <c r="AD63" s="278"/>
      <c r="AF63"/>
      <c r="AG63"/>
      <c r="AH63"/>
      <c r="AI63" s="277"/>
      <c r="AJ63" s="273"/>
      <c r="AK63" s="273"/>
      <c r="AL63" s="273"/>
      <c r="AM63" s="273"/>
      <c r="AN63" s="273"/>
      <c r="AO63" s="273"/>
      <c r="AP63" s="273"/>
      <c r="AQ63" s="273"/>
      <c r="AR63" s="278"/>
    </row>
    <row r="64" spans="1:60" ht="15" customHeight="1" thickBot="1" x14ac:dyDescent="0.25">
      <c r="A64" s="43" t="s">
        <v>237</v>
      </c>
      <c r="B64" s="44"/>
      <c r="C64" s="44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6"/>
      <c r="R64" s="122"/>
      <c r="S64" s="122"/>
      <c r="T64" s="122"/>
      <c r="U64" s="279"/>
      <c r="V64" s="279"/>
      <c r="W64" s="279"/>
      <c r="X64" s="279"/>
      <c r="Y64" s="279"/>
      <c r="Z64" s="279"/>
      <c r="AA64" s="279"/>
      <c r="AB64" s="279"/>
      <c r="AC64" s="279"/>
      <c r="AD64" s="280"/>
      <c r="AF64" s="122"/>
      <c r="AG64" s="122"/>
      <c r="AH64" s="122"/>
      <c r="AI64" s="279"/>
      <c r="AJ64" s="279"/>
      <c r="AK64" s="279"/>
      <c r="AL64" s="279"/>
      <c r="AM64" s="279"/>
      <c r="AN64" s="279"/>
      <c r="AO64" s="279"/>
      <c r="AP64" s="279"/>
      <c r="AQ64" s="279"/>
      <c r="AR64" s="280"/>
    </row>
    <row r="65" spans="1:59" ht="15" customHeight="1" x14ac:dyDescent="0.2">
      <c r="A65" s="8" t="s">
        <v>523</v>
      </c>
      <c r="B65" s="41" t="s">
        <v>308</v>
      </c>
      <c r="C65" s="39">
        <f t="shared" ref="C65:C71" si="78">IF(B65="L1", 1, IF(B65="L2", 0.75, IF(B65= "L3", 0.5,IF(B65 = "L4", 0.25, 0))))</f>
        <v>1</v>
      </c>
      <c r="D65" s="36"/>
      <c r="E65" s="36"/>
      <c r="F65" s="36"/>
      <c r="G65" s="36"/>
      <c r="H65" s="72">
        <v>6830</v>
      </c>
      <c r="I65" s="72">
        <v>7693</v>
      </c>
      <c r="J65" s="36"/>
      <c r="K65" s="36"/>
      <c r="L65" s="36"/>
      <c r="M65" s="36"/>
      <c r="N65" s="36"/>
      <c r="O65" s="36"/>
      <c r="P65" s="36">
        <f>SUM(D65:O65)</f>
        <v>14523</v>
      </c>
      <c r="R65" s="42"/>
      <c r="S65" s="42"/>
      <c r="T65" s="42"/>
      <c r="U65" s="294"/>
      <c r="V65" s="320"/>
      <c r="W65" s="320"/>
      <c r="X65" s="294"/>
      <c r="Y65" s="294"/>
      <c r="Z65" s="294"/>
      <c r="AA65" s="294"/>
      <c r="AB65" s="294"/>
      <c r="AC65" s="294"/>
      <c r="AD65" s="294">
        <f t="shared" ref="AD65:AD73" si="79">SUM(R65:AC65)</f>
        <v>0</v>
      </c>
      <c r="AF65" s="42"/>
      <c r="AG65" s="42"/>
      <c r="AH65" s="42"/>
      <c r="AI65" s="294"/>
      <c r="AJ65" s="320"/>
      <c r="AK65" s="320"/>
      <c r="AL65" s="294"/>
      <c r="AM65" s="294"/>
      <c r="AN65" s="294"/>
      <c r="AO65" s="294"/>
      <c r="AP65" s="294"/>
      <c r="AQ65" s="294"/>
      <c r="AR65" s="294">
        <f t="shared" ref="AR65:AR69" si="80">SUM(AF65:AQ65)</f>
        <v>0</v>
      </c>
    </row>
    <row r="66" spans="1:59" ht="15" customHeight="1" x14ac:dyDescent="0.2">
      <c r="A66" s="8" t="s">
        <v>524</v>
      </c>
      <c r="B66" s="41" t="s">
        <v>308</v>
      </c>
      <c r="C66" s="39">
        <f t="shared" si="78"/>
        <v>1</v>
      </c>
      <c r="D66" s="36"/>
      <c r="E66" s="36"/>
      <c r="F66" s="36"/>
      <c r="G66" s="36"/>
      <c r="H66" s="36"/>
      <c r="I66" s="42">
        <v>1182</v>
      </c>
      <c r="J66" s="36"/>
      <c r="K66" s="36"/>
      <c r="L66" s="36"/>
      <c r="M66" s="36"/>
      <c r="N66" s="36"/>
      <c r="O66" s="36"/>
      <c r="P66" s="36">
        <f>SUM(D66:O66)</f>
        <v>1182</v>
      </c>
      <c r="R66" s="42"/>
      <c r="S66" s="42"/>
      <c r="T66" s="42"/>
      <c r="U66" s="294"/>
      <c r="V66" s="294"/>
      <c r="W66" s="294"/>
      <c r="X66" s="294"/>
      <c r="Y66" s="294"/>
      <c r="Z66" s="294"/>
      <c r="AA66" s="294"/>
      <c r="AB66" s="294"/>
      <c r="AC66" s="294"/>
      <c r="AD66" s="294">
        <f t="shared" si="79"/>
        <v>0</v>
      </c>
      <c r="AF66" s="42"/>
      <c r="AG66" s="42"/>
      <c r="AH66" s="42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>
        <f t="shared" si="80"/>
        <v>0</v>
      </c>
    </row>
    <row r="67" spans="1:59" ht="15" customHeight="1" x14ac:dyDescent="0.2">
      <c r="A67" s="8" t="s">
        <v>525</v>
      </c>
      <c r="B67" s="41" t="s">
        <v>308</v>
      </c>
      <c r="C67" s="39">
        <f t="shared" si="78"/>
        <v>1</v>
      </c>
      <c r="D67" s="36"/>
      <c r="E67" s="36"/>
      <c r="F67" s="36"/>
      <c r="G67" s="36"/>
      <c r="H67" s="36"/>
      <c r="I67" s="42"/>
      <c r="J67" s="36"/>
      <c r="K67" s="36"/>
      <c r="L67" s="36">
        <v>6500</v>
      </c>
      <c r="M67" s="36">
        <v>6000</v>
      </c>
      <c r="N67" s="36"/>
      <c r="O67" s="36"/>
      <c r="P67" s="36">
        <f t="shared" ref="P67" si="81">SUM(D67:O67)</f>
        <v>12500</v>
      </c>
      <c r="R67" s="42"/>
      <c r="S67" s="42"/>
      <c r="T67" s="42"/>
      <c r="U67" s="294"/>
      <c r="V67" s="294"/>
      <c r="W67" s="294"/>
      <c r="X67" s="294"/>
      <c r="Y67" s="294"/>
      <c r="Z67" s="294"/>
      <c r="AA67" s="294"/>
      <c r="AB67" s="294"/>
      <c r="AC67" s="294"/>
      <c r="AD67" s="294">
        <f t="shared" si="79"/>
        <v>0</v>
      </c>
      <c r="AF67" s="42"/>
      <c r="AG67" s="42"/>
      <c r="AH67" s="42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>
        <f t="shared" si="80"/>
        <v>0</v>
      </c>
    </row>
    <row r="68" spans="1:59" ht="15" customHeight="1" x14ac:dyDescent="0.2">
      <c r="A68" s="8" t="s">
        <v>409</v>
      </c>
      <c r="B68" s="41" t="s">
        <v>308</v>
      </c>
      <c r="C68" s="39">
        <f t="shared" si="78"/>
        <v>1</v>
      </c>
      <c r="D68" s="36"/>
      <c r="E68" s="36"/>
      <c r="F68" s="36"/>
      <c r="G68" s="36"/>
      <c r="H68" s="36"/>
      <c r="I68" s="42"/>
      <c r="J68" s="36"/>
      <c r="K68" s="36"/>
      <c r="M68" s="36"/>
      <c r="N68" s="36"/>
      <c r="O68" s="36"/>
      <c r="P68" s="36">
        <f>SUM(D68:O68)</f>
        <v>0</v>
      </c>
      <c r="R68" s="42"/>
      <c r="S68" s="42">
        <v>8800</v>
      </c>
      <c r="T68" s="42">
        <v>2050</v>
      </c>
      <c r="U68" s="294">
        <v>900</v>
      </c>
      <c r="V68" s="294">
        <v>900</v>
      </c>
      <c r="W68" s="294">
        <v>900</v>
      </c>
      <c r="X68" s="294">
        <v>900</v>
      </c>
      <c r="Y68" s="294">
        <v>900</v>
      </c>
      <c r="Z68" s="294">
        <v>900</v>
      </c>
      <c r="AA68" s="294">
        <v>900</v>
      </c>
      <c r="AB68" s="294">
        <v>900</v>
      </c>
      <c r="AC68" s="294">
        <v>900</v>
      </c>
      <c r="AD68" s="294">
        <f t="shared" si="79"/>
        <v>18950</v>
      </c>
      <c r="AF68" s="294">
        <v>900</v>
      </c>
      <c r="AG68" s="294">
        <v>900</v>
      </c>
      <c r="AH68" s="294">
        <v>900</v>
      </c>
      <c r="AI68" s="294">
        <v>900</v>
      </c>
      <c r="AJ68" s="294">
        <v>900</v>
      </c>
      <c r="AK68" s="294">
        <v>900</v>
      </c>
      <c r="AL68" s="294">
        <v>900</v>
      </c>
      <c r="AM68" s="294">
        <v>900</v>
      </c>
      <c r="AN68" s="294">
        <v>900</v>
      </c>
      <c r="AO68" s="294">
        <v>900</v>
      </c>
      <c r="AP68" s="294">
        <v>900</v>
      </c>
      <c r="AQ68" s="294">
        <v>900</v>
      </c>
      <c r="AR68" s="294">
        <f t="shared" si="80"/>
        <v>10800</v>
      </c>
      <c r="AS68" s="8" t="s">
        <v>399</v>
      </c>
    </row>
    <row r="69" spans="1:59" ht="15" customHeight="1" x14ac:dyDescent="0.2">
      <c r="A69" s="8" t="s">
        <v>526</v>
      </c>
      <c r="B69" s="41" t="s">
        <v>308</v>
      </c>
      <c r="C69" s="39">
        <f t="shared" si="78"/>
        <v>1</v>
      </c>
      <c r="D69" s="36"/>
      <c r="E69" s="36"/>
      <c r="F69" s="36"/>
      <c r="G69" s="36"/>
      <c r="H69" s="36"/>
      <c r="I69" s="42"/>
      <c r="J69" s="36"/>
      <c r="K69" s="36"/>
      <c r="M69" s="36"/>
      <c r="N69" s="36"/>
      <c r="O69" s="36">
        <v>4000</v>
      </c>
      <c r="P69" s="36">
        <f>SUM(D69:O69)</f>
        <v>4000</v>
      </c>
      <c r="R69" s="42">
        <v>4800</v>
      </c>
      <c r="S69" s="42"/>
      <c r="T69" s="42"/>
      <c r="U69" s="294"/>
      <c r="V69" s="294"/>
      <c r="W69" s="294"/>
      <c r="X69" s="294"/>
      <c r="Y69" s="294"/>
      <c r="Z69" s="273"/>
      <c r="AA69" s="294"/>
      <c r="AB69" s="294"/>
      <c r="AC69" s="294"/>
      <c r="AD69" s="294">
        <f t="shared" si="79"/>
        <v>4800</v>
      </c>
      <c r="AF69" s="42"/>
      <c r="AG69" s="42"/>
      <c r="AH69" s="42"/>
      <c r="AI69" s="294"/>
      <c r="AJ69" s="294"/>
      <c r="AK69" s="294"/>
      <c r="AL69" s="294"/>
      <c r="AM69" s="294"/>
      <c r="AN69" s="273"/>
      <c r="AO69" s="294"/>
      <c r="AP69" s="294"/>
      <c r="AQ69" s="294"/>
      <c r="AR69" s="294">
        <f t="shared" si="80"/>
        <v>0</v>
      </c>
      <c r="AT69" s="8"/>
      <c r="AU69" s="8"/>
    </row>
    <row r="70" spans="1:59" ht="15" customHeight="1" x14ac:dyDescent="0.2">
      <c r="A70" s="8" t="s">
        <v>410</v>
      </c>
      <c r="B70" s="41" t="s">
        <v>308</v>
      </c>
      <c r="C70" s="39">
        <f>IF(B70="L1", 1, IF(B70="L2", 0.75, IF(B70= "L3", 0.5,IF(B70 = "L4", 0.25, 0))))</f>
        <v>1</v>
      </c>
      <c r="D70" s="36"/>
      <c r="E70" s="36"/>
      <c r="F70" s="36"/>
      <c r="G70" s="36"/>
      <c r="H70" s="36"/>
      <c r="I70" s="42"/>
      <c r="J70" s="36"/>
      <c r="K70" s="36"/>
      <c r="M70" s="36"/>
      <c r="N70" s="36"/>
      <c r="O70" s="36"/>
      <c r="P70" s="36"/>
      <c r="R70" s="42"/>
      <c r="S70" s="42"/>
      <c r="T70" s="42">
        <v>750</v>
      </c>
      <c r="U70" s="294">
        <v>750</v>
      </c>
      <c r="V70" s="294">
        <v>5000</v>
      </c>
      <c r="W70" s="294">
        <v>1000</v>
      </c>
      <c r="X70" s="294">
        <v>1000</v>
      </c>
      <c r="Y70" s="294">
        <v>1000</v>
      </c>
      <c r="Z70" s="294">
        <v>1000</v>
      </c>
      <c r="AA70" s="294">
        <v>1000</v>
      </c>
      <c r="AB70" s="294">
        <v>1000</v>
      </c>
      <c r="AC70" s="294">
        <v>1000</v>
      </c>
      <c r="AD70" s="294">
        <f>SUM(R70:AC70)</f>
        <v>13500</v>
      </c>
      <c r="AF70" s="294">
        <v>1000</v>
      </c>
      <c r="AG70" s="294">
        <v>1000</v>
      </c>
      <c r="AH70" s="294">
        <v>1000</v>
      </c>
      <c r="AI70" s="294">
        <v>1000</v>
      </c>
      <c r="AJ70" s="294">
        <v>1000</v>
      </c>
      <c r="AK70" s="294">
        <v>1000</v>
      </c>
      <c r="AL70" s="294">
        <v>1000</v>
      </c>
      <c r="AM70" s="294">
        <v>1000</v>
      </c>
      <c r="AN70" s="294">
        <v>1000</v>
      </c>
      <c r="AO70" s="294">
        <v>1000</v>
      </c>
      <c r="AP70" s="294">
        <v>1000</v>
      </c>
      <c r="AQ70" s="294">
        <v>1000</v>
      </c>
      <c r="AR70" s="294">
        <f>SUM(AF70:AQ70)</f>
        <v>12000</v>
      </c>
    </row>
    <row r="71" spans="1:59" ht="15" customHeight="1" x14ac:dyDescent="0.2">
      <c r="A71" s="8" t="s">
        <v>527</v>
      </c>
      <c r="B71" s="41" t="s">
        <v>308</v>
      </c>
      <c r="C71" s="39">
        <f t="shared" si="78"/>
        <v>1</v>
      </c>
      <c r="D71" s="36"/>
      <c r="E71" s="36"/>
      <c r="F71" s="36"/>
      <c r="G71" s="36"/>
      <c r="H71" s="36"/>
      <c r="I71" s="42"/>
      <c r="J71" s="36"/>
      <c r="K71" s="36"/>
      <c r="M71" s="36"/>
      <c r="N71" s="36"/>
      <c r="O71" s="36"/>
      <c r="P71" s="36"/>
      <c r="R71" s="42"/>
      <c r="S71" s="42"/>
      <c r="T71" s="42"/>
      <c r="U71" s="294">
        <v>500</v>
      </c>
      <c r="V71" s="294"/>
      <c r="W71" s="294"/>
      <c r="X71" s="294"/>
      <c r="Y71" s="294"/>
      <c r="Z71" s="273"/>
      <c r="AA71" s="294"/>
      <c r="AB71" s="294"/>
      <c r="AC71" s="294"/>
      <c r="AD71" s="294">
        <f t="shared" si="79"/>
        <v>500</v>
      </c>
      <c r="AF71" s="42"/>
      <c r="AG71" s="42"/>
      <c r="AH71" s="42"/>
      <c r="AI71" s="294"/>
      <c r="AJ71" s="294"/>
      <c r="AK71" s="294"/>
      <c r="AL71" s="294"/>
      <c r="AM71" s="294"/>
      <c r="AN71" s="273"/>
      <c r="AO71" s="294"/>
      <c r="AP71" s="294"/>
      <c r="AQ71" s="294"/>
      <c r="AR71" s="294">
        <f t="shared" ref="AR71:AR73" si="82">SUM(AF71:AQ71)</f>
        <v>0</v>
      </c>
    </row>
    <row r="72" spans="1:59" s="5" customFormat="1" ht="15" customHeight="1" x14ac:dyDescent="0.2">
      <c r="A72" s="5" t="s">
        <v>528</v>
      </c>
      <c r="B72" s="48" t="s">
        <v>308</v>
      </c>
      <c r="C72" s="267">
        <f t="shared" ref="C72:C80" si="83">IF(B72="L1", 1, IF(B72="L2", 0.75, IF(B72= "L3", 0.5,IF(B72 = "L4", 0.25, 0))))</f>
        <v>1</v>
      </c>
      <c r="D72" s="50"/>
      <c r="E72" s="50"/>
      <c r="F72" s="50"/>
      <c r="G72" s="50"/>
      <c r="H72" s="50"/>
      <c r="I72" s="50"/>
      <c r="J72" s="50"/>
      <c r="K72" s="50"/>
      <c r="M72" s="50"/>
      <c r="N72" s="50"/>
      <c r="O72" s="50"/>
      <c r="P72" s="50"/>
      <c r="R72" s="50"/>
      <c r="S72" s="50"/>
      <c r="T72" s="50"/>
      <c r="U72" s="307">
        <v>2120</v>
      </c>
      <c r="V72" s="307">
        <v>3000</v>
      </c>
      <c r="W72" s="307"/>
      <c r="X72" s="307"/>
      <c r="Y72" s="307"/>
      <c r="Z72" s="322"/>
      <c r="AA72" s="307"/>
      <c r="AB72" s="307"/>
      <c r="AC72" s="307"/>
      <c r="AD72" s="294">
        <f t="shared" si="79"/>
        <v>5120</v>
      </c>
      <c r="AF72" s="50"/>
      <c r="AG72" s="50"/>
      <c r="AH72" s="50"/>
      <c r="AI72" s="307"/>
      <c r="AJ72" s="307"/>
      <c r="AK72" s="307"/>
      <c r="AL72" s="307"/>
      <c r="AM72" s="307"/>
      <c r="AN72" s="322"/>
      <c r="AO72" s="307"/>
      <c r="AP72" s="307"/>
      <c r="AQ72" s="307"/>
      <c r="AR72" s="294">
        <f t="shared" si="82"/>
        <v>0</v>
      </c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</row>
    <row r="73" spans="1:59" s="5" customFormat="1" ht="15" customHeight="1" x14ac:dyDescent="0.2">
      <c r="A73" s="5" t="s">
        <v>529</v>
      </c>
      <c r="B73" s="48" t="s">
        <v>308</v>
      </c>
      <c r="C73" s="267">
        <f t="shared" si="83"/>
        <v>1</v>
      </c>
      <c r="D73" s="50"/>
      <c r="E73" s="50"/>
      <c r="F73" s="50"/>
      <c r="G73" s="50"/>
      <c r="H73" s="50"/>
      <c r="I73" s="50"/>
      <c r="J73" s="50"/>
      <c r="K73" s="50"/>
      <c r="M73" s="50"/>
      <c r="N73" s="50"/>
      <c r="O73" s="50"/>
      <c r="P73" s="50"/>
      <c r="R73" s="50"/>
      <c r="S73" s="50"/>
      <c r="T73" s="50"/>
      <c r="U73" s="307"/>
      <c r="V73" s="307"/>
      <c r="W73" s="307"/>
      <c r="X73" s="307"/>
      <c r="Y73" s="307">
        <v>17040</v>
      </c>
      <c r="Z73" s="322"/>
      <c r="AA73" s="307"/>
      <c r="AB73" s="307"/>
      <c r="AC73" s="307"/>
      <c r="AD73" s="294">
        <f t="shared" si="79"/>
        <v>17040</v>
      </c>
      <c r="AF73" s="50"/>
      <c r="AG73" s="50"/>
      <c r="AH73" s="50"/>
      <c r="AI73" s="307"/>
      <c r="AJ73" s="307"/>
      <c r="AK73" s="307"/>
      <c r="AL73" s="307"/>
      <c r="AM73" s="307"/>
      <c r="AN73" s="322"/>
      <c r="AO73" s="307"/>
      <c r="AP73" s="307"/>
      <c r="AQ73" s="307"/>
      <c r="AR73" s="294">
        <f t="shared" si="82"/>
        <v>0</v>
      </c>
    </row>
    <row r="74" spans="1:59" s="5" customFormat="1" ht="15" customHeight="1" x14ac:dyDescent="0.2">
      <c r="A74" s="8" t="s">
        <v>530</v>
      </c>
      <c r="B74" s="41" t="s">
        <v>308</v>
      </c>
      <c r="C74" s="39">
        <f t="shared" si="83"/>
        <v>1</v>
      </c>
      <c r="D74"/>
      <c r="E74"/>
      <c r="F74"/>
      <c r="G74"/>
      <c r="H74"/>
      <c r="I74"/>
      <c r="J74" s="42"/>
      <c r="K74"/>
      <c r="L74"/>
      <c r="M74" s="42"/>
      <c r="N74"/>
      <c r="O74"/>
      <c r="P74" s="92"/>
      <c r="Q74" s="1"/>
      <c r="R74"/>
      <c r="S74"/>
      <c r="T74"/>
      <c r="U74" s="273"/>
      <c r="V74" s="273"/>
      <c r="W74" s="277"/>
      <c r="X74" s="294"/>
      <c r="Y74" s="294">
        <v>5700</v>
      </c>
      <c r="Z74" s="294"/>
      <c r="AA74" s="294"/>
      <c r="AB74" s="277"/>
      <c r="AC74" s="277"/>
      <c r="AD74" s="294">
        <f>SUM(R74:AC74)</f>
        <v>5700</v>
      </c>
      <c r="AF74"/>
      <c r="AG74"/>
      <c r="AH74"/>
      <c r="AI74" s="273"/>
      <c r="AJ74" s="273"/>
      <c r="AK74" s="277"/>
      <c r="AL74" s="294"/>
      <c r="AM74" s="294"/>
      <c r="AN74" s="294"/>
      <c r="AO74" s="294"/>
      <c r="AP74" s="277"/>
      <c r="AQ74" s="277"/>
      <c r="AR74" s="294">
        <f>SUM(AF74:AQ74)</f>
        <v>0</v>
      </c>
    </row>
    <row r="75" spans="1:59" s="5" customFormat="1" ht="15" customHeight="1" x14ac:dyDescent="0.2">
      <c r="A75" s="8" t="s">
        <v>531</v>
      </c>
      <c r="B75" s="41" t="s">
        <v>308</v>
      </c>
      <c r="C75" s="39">
        <f t="shared" si="83"/>
        <v>1</v>
      </c>
      <c r="D75"/>
      <c r="E75"/>
      <c r="F75"/>
      <c r="G75"/>
      <c r="H75"/>
      <c r="I75"/>
      <c r="J75" s="42"/>
      <c r="K75"/>
      <c r="L75"/>
      <c r="M75" s="42"/>
      <c r="N75"/>
      <c r="O75"/>
      <c r="P75" s="92"/>
      <c r="Q75" s="1"/>
      <c r="R75"/>
      <c r="S75"/>
      <c r="T75"/>
      <c r="U75" s="295"/>
      <c r="V75" s="295"/>
      <c r="W75" s="277"/>
      <c r="X75" s="294"/>
      <c r="Y75" s="1"/>
      <c r="Z75" s="1"/>
      <c r="AA75" s="294">
        <v>2928</v>
      </c>
      <c r="AB75" s="277"/>
      <c r="AC75" s="277"/>
      <c r="AD75" s="294">
        <f>SUM(R75:AC75)</f>
        <v>2928</v>
      </c>
      <c r="AF75"/>
      <c r="AG75"/>
      <c r="AH75"/>
      <c r="AI75" s="295"/>
      <c r="AJ75" s="295"/>
      <c r="AK75" s="277"/>
      <c r="AL75" s="294"/>
      <c r="AM75" s="1"/>
      <c r="AN75" s="1"/>
      <c r="AO75" s="294"/>
      <c r="AP75" s="277"/>
      <c r="AQ75" s="277"/>
      <c r="AR75" s="294">
        <f>SUM(AF75:AQ75)</f>
        <v>0</v>
      </c>
    </row>
    <row r="76" spans="1:59" s="5" customFormat="1" ht="15" customHeight="1" x14ac:dyDescent="0.2">
      <c r="A76" s="5" t="s">
        <v>532</v>
      </c>
      <c r="B76" s="48" t="s">
        <v>308</v>
      </c>
      <c r="C76" s="267">
        <f t="shared" si="83"/>
        <v>1</v>
      </c>
      <c r="AC76" s="307">
        <v>25000</v>
      </c>
      <c r="AD76" s="307">
        <f>SUM(R76:AC76)</f>
        <v>25000</v>
      </c>
      <c r="AQ76" s="307"/>
      <c r="AR76" s="307">
        <f>SUM(AF76:AQ76)</f>
        <v>0</v>
      </c>
    </row>
    <row r="77" spans="1:59" s="5" customFormat="1" ht="15" customHeight="1" x14ac:dyDescent="0.2">
      <c r="A77" s="8" t="s">
        <v>411</v>
      </c>
      <c r="B77" s="41" t="s">
        <v>308</v>
      </c>
      <c r="C77" s="39">
        <f t="shared" si="83"/>
        <v>1</v>
      </c>
      <c r="AC77" s="307"/>
      <c r="AD77" s="307"/>
      <c r="AF77" s="42">
        <v>13161.9</v>
      </c>
      <c r="AG77" s="42">
        <v>1679</v>
      </c>
      <c r="AQ77" s="307"/>
      <c r="AR77" s="294">
        <f t="shared" ref="AR77:AR81" si="84">SUM(AF77:AQ77)</f>
        <v>14840.9</v>
      </c>
    </row>
    <row r="78" spans="1:59" s="5" customFormat="1" ht="15" customHeight="1" x14ac:dyDescent="0.2">
      <c r="A78" s="8" t="s">
        <v>412</v>
      </c>
      <c r="B78" s="41" t="s">
        <v>317</v>
      </c>
      <c r="C78" s="39">
        <f t="shared" si="83"/>
        <v>0.75</v>
      </c>
      <c r="AC78" s="307"/>
      <c r="AD78" s="307"/>
      <c r="AI78" s="42">
        <v>5000</v>
      </c>
      <c r="AQ78" s="307"/>
      <c r="AR78" s="294">
        <f t="shared" si="84"/>
        <v>5000</v>
      </c>
    </row>
    <row r="79" spans="1:59" s="5" customFormat="1" ht="15" customHeight="1" x14ac:dyDescent="0.2">
      <c r="A79" s="8" t="s">
        <v>413</v>
      </c>
      <c r="B79" s="41" t="s">
        <v>317</v>
      </c>
      <c r="C79" s="39">
        <f t="shared" si="83"/>
        <v>0.75</v>
      </c>
      <c r="AC79" s="307"/>
      <c r="AD79" s="307"/>
      <c r="AL79" s="42">
        <v>5000</v>
      </c>
      <c r="AQ79" s="307"/>
      <c r="AR79" s="294">
        <f t="shared" si="84"/>
        <v>5000</v>
      </c>
    </row>
    <row r="80" spans="1:59" s="5" customFormat="1" ht="15" customHeight="1" x14ac:dyDescent="0.2">
      <c r="A80" s="8" t="s">
        <v>414</v>
      </c>
      <c r="B80" s="41" t="s">
        <v>317</v>
      </c>
      <c r="C80" s="39">
        <f t="shared" si="83"/>
        <v>0.75</v>
      </c>
      <c r="AC80" s="307"/>
      <c r="AD80" s="307"/>
      <c r="AO80" s="42">
        <v>5000</v>
      </c>
      <c r="AQ80" s="307"/>
      <c r="AR80" s="294">
        <f t="shared" si="84"/>
        <v>5000</v>
      </c>
    </row>
    <row r="81" spans="1:59" s="5" customFormat="1" ht="15" customHeight="1" x14ac:dyDescent="0.2">
      <c r="B81" s="48"/>
      <c r="C81" s="267"/>
      <c r="AC81" s="307"/>
      <c r="AD81" s="307"/>
      <c r="AQ81" s="307"/>
      <c r="AR81" s="294">
        <f t="shared" si="84"/>
        <v>0</v>
      </c>
    </row>
    <row r="82" spans="1:59" ht="15" customHeight="1" x14ac:dyDescent="0.2">
      <c r="A82" s="61" t="s">
        <v>415</v>
      </c>
      <c r="B82" s="62"/>
      <c r="C82" s="62"/>
      <c r="D82" s="63">
        <f t="shared" ref="D82:P82" si="85">SUMIF($B65:$B74,"L1",D65:D74)</f>
        <v>0</v>
      </c>
      <c r="E82" s="63">
        <f t="shared" si="85"/>
        <v>0</v>
      </c>
      <c r="F82" s="63">
        <f t="shared" si="85"/>
        <v>0</v>
      </c>
      <c r="G82" s="63">
        <f t="shared" si="85"/>
        <v>0</v>
      </c>
      <c r="H82" s="63">
        <f t="shared" si="85"/>
        <v>6830</v>
      </c>
      <c r="I82" s="63">
        <f t="shared" si="85"/>
        <v>8875</v>
      </c>
      <c r="J82" s="63">
        <f t="shared" si="85"/>
        <v>0</v>
      </c>
      <c r="K82" s="63">
        <f t="shared" si="85"/>
        <v>0</v>
      </c>
      <c r="L82" s="63">
        <f t="shared" si="85"/>
        <v>6500</v>
      </c>
      <c r="M82" s="63">
        <f t="shared" si="85"/>
        <v>6000</v>
      </c>
      <c r="N82" s="63">
        <f t="shared" si="85"/>
        <v>0</v>
      </c>
      <c r="O82" s="63">
        <f t="shared" si="85"/>
        <v>4000</v>
      </c>
      <c r="P82" s="63">
        <f t="shared" si="85"/>
        <v>32205</v>
      </c>
      <c r="R82" s="63">
        <f t="shared" ref="R82:AC82" si="86">SUMIF($B65:$B74,"L1",R65:R74)</f>
        <v>4800</v>
      </c>
      <c r="S82" s="63">
        <f t="shared" si="86"/>
        <v>8800</v>
      </c>
      <c r="T82" s="63">
        <f t="shared" si="86"/>
        <v>2800</v>
      </c>
      <c r="U82" s="276">
        <f t="shared" si="86"/>
        <v>4270</v>
      </c>
      <c r="V82" s="276">
        <f t="shared" si="86"/>
        <v>8900</v>
      </c>
      <c r="W82" s="276">
        <f t="shared" si="86"/>
        <v>1900</v>
      </c>
      <c r="X82" s="276">
        <f t="shared" si="86"/>
        <v>1900</v>
      </c>
      <c r="Y82" s="276">
        <f t="shared" si="86"/>
        <v>24640</v>
      </c>
      <c r="Z82" s="276">
        <f t="shared" si="86"/>
        <v>1900</v>
      </c>
      <c r="AA82" s="276">
        <f t="shared" si="86"/>
        <v>1900</v>
      </c>
      <c r="AB82" s="276">
        <f t="shared" si="86"/>
        <v>1900</v>
      </c>
      <c r="AC82" s="276">
        <f t="shared" si="86"/>
        <v>1900</v>
      </c>
      <c r="AD82" s="276">
        <f>SUMIF($B65:$B76,"L1",AD65:AD76)</f>
        <v>93538</v>
      </c>
      <c r="AF82" s="63">
        <f t="shared" ref="AF82:AR82" si="87">SUMIF($B65:$B81,"L1",AF65:AF81)</f>
        <v>15061.9</v>
      </c>
      <c r="AG82" s="63">
        <f t="shared" si="87"/>
        <v>3579</v>
      </c>
      <c r="AH82" s="63">
        <f t="shared" si="87"/>
        <v>1900</v>
      </c>
      <c r="AI82" s="63">
        <f t="shared" si="87"/>
        <v>1900</v>
      </c>
      <c r="AJ82" s="63">
        <f t="shared" si="87"/>
        <v>1900</v>
      </c>
      <c r="AK82" s="63">
        <f t="shared" si="87"/>
        <v>1900</v>
      </c>
      <c r="AL82" s="63">
        <f t="shared" si="87"/>
        <v>1900</v>
      </c>
      <c r="AM82" s="63">
        <f t="shared" si="87"/>
        <v>1900</v>
      </c>
      <c r="AN82" s="63">
        <f t="shared" si="87"/>
        <v>1900</v>
      </c>
      <c r="AO82" s="63">
        <f t="shared" si="87"/>
        <v>1900</v>
      </c>
      <c r="AP82" s="63">
        <f t="shared" si="87"/>
        <v>1900</v>
      </c>
      <c r="AQ82" s="63">
        <f t="shared" si="87"/>
        <v>1900</v>
      </c>
      <c r="AR82" s="276">
        <f t="shared" si="87"/>
        <v>37640.9</v>
      </c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5" customHeight="1" x14ac:dyDescent="0.2">
      <c r="A83" s="8" t="s">
        <v>416</v>
      </c>
      <c r="B83"/>
      <c r="C83"/>
      <c r="D83"/>
      <c r="E83"/>
      <c r="F83"/>
      <c r="G83"/>
      <c r="P83" s="92">
        <f>SUM(P65:P74)</f>
        <v>32205</v>
      </c>
      <c r="R83"/>
      <c r="S83"/>
      <c r="T83"/>
      <c r="U83" s="277"/>
      <c r="V83" s="273"/>
      <c r="W83" s="273"/>
      <c r="X83" s="273"/>
      <c r="Y83" s="273"/>
      <c r="Z83" s="273"/>
      <c r="AA83" s="273"/>
      <c r="AB83" s="273"/>
      <c r="AC83" s="273"/>
      <c r="AD83" s="278">
        <f>SUM(AD65:AD76)</f>
        <v>93538</v>
      </c>
      <c r="AF83"/>
      <c r="AG83"/>
      <c r="AH83"/>
      <c r="AI83" s="277"/>
      <c r="AJ83" s="273"/>
      <c r="AK83" s="273"/>
      <c r="AL83" s="273"/>
      <c r="AM83" s="273"/>
      <c r="AN83" s="273"/>
      <c r="AO83" s="273"/>
      <c r="AP83" s="273"/>
      <c r="AQ83" s="273"/>
      <c r="AR83" s="278">
        <f>SUM(AR65:AR81)</f>
        <v>52640.9</v>
      </c>
    </row>
    <row r="84" spans="1:59" ht="15" customHeight="1" x14ac:dyDescent="0.2">
      <c r="A84" s="8"/>
      <c r="B84"/>
      <c r="C84"/>
      <c r="D84"/>
      <c r="E84"/>
      <c r="F84"/>
      <c r="G84"/>
      <c r="P84" s="92"/>
      <c r="R84"/>
      <c r="S84"/>
      <c r="T84"/>
      <c r="U84" s="277"/>
      <c r="V84" s="273"/>
      <c r="W84" s="273"/>
      <c r="X84" s="273"/>
      <c r="Y84" s="273"/>
      <c r="Z84" s="273"/>
      <c r="AA84" s="273"/>
      <c r="AB84" s="273"/>
      <c r="AC84" s="273"/>
      <c r="AD84" s="278"/>
      <c r="AF84"/>
      <c r="AG84"/>
      <c r="AH84"/>
      <c r="AI84" s="277"/>
      <c r="AJ84" s="273"/>
      <c r="AK84" s="273"/>
      <c r="AL84" s="273"/>
      <c r="AM84" s="273"/>
      <c r="AN84" s="273"/>
      <c r="AO84" s="273"/>
      <c r="AP84" s="273"/>
      <c r="AQ84" s="273"/>
      <c r="AR84" s="278"/>
    </row>
    <row r="85" spans="1:59" ht="15" customHeight="1" thickBot="1" x14ac:dyDescent="0.25">
      <c r="A85" s="43" t="s">
        <v>86</v>
      </c>
      <c r="B85" s="44"/>
      <c r="C85" s="44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6"/>
      <c r="R85" s="122"/>
      <c r="S85" s="122"/>
      <c r="T85" s="122"/>
      <c r="U85" s="279"/>
      <c r="V85" s="279"/>
      <c r="W85" s="279"/>
      <c r="X85" s="279"/>
      <c r="Y85" s="279"/>
      <c r="Z85" s="279"/>
      <c r="AA85" s="279"/>
      <c r="AB85" s="279"/>
      <c r="AC85" s="279"/>
      <c r="AD85" s="280"/>
      <c r="AF85" s="122"/>
      <c r="AG85" s="122"/>
      <c r="AH85" s="122"/>
      <c r="AI85" s="279"/>
      <c r="AJ85" s="279"/>
      <c r="AK85" s="279"/>
      <c r="AL85" s="279"/>
      <c r="AM85" s="279"/>
      <c r="AN85" s="279"/>
      <c r="AO85" s="279"/>
      <c r="AP85" s="279"/>
      <c r="AQ85" s="279"/>
      <c r="AR85" s="280"/>
    </row>
    <row r="86" spans="1:59" ht="15" customHeight="1" x14ac:dyDescent="0.2">
      <c r="A86" s="8" t="s">
        <v>533</v>
      </c>
      <c r="B86" s="41" t="s">
        <v>308</v>
      </c>
      <c r="C86" s="39">
        <f t="shared" ref="C86:C88" si="88">IF(B86="L1", 1, IF(B86="L2", 0.75, IF(B86= "L3", 0.5,IF(B86 = "L4", 0.25, 0))))</f>
        <v>1</v>
      </c>
      <c r="D86" s="36"/>
      <c r="E86" s="36"/>
      <c r="F86" s="36"/>
      <c r="G86" s="36"/>
      <c r="H86" s="36"/>
      <c r="I86" s="42"/>
      <c r="J86" s="36"/>
      <c r="K86" s="36"/>
      <c r="L86" s="36"/>
      <c r="M86" s="36"/>
      <c r="N86" s="36"/>
      <c r="O86" s="36">
        <v>1100</v>
      </c>
      <c r="P86" s="36">
        <f>SUM(D86:O86)</f>
        <v>1100</v>
      </c>
      <c r="R86" s="42"/>
      <c r="S86" s="42"/>
      <c r="T86" s="42"/>
      <c r="U86" s="294"/>
      <c r="V86" s="294"/>
      <c r="W86" s="294"/>
      <c r="X86" s="294"/>
      <c r="Y86" s="294"/>
      <c r="Z86" s="294"/>
      <c r="AA86" s="294"/>
      <c r="AB86" s="294"/>
      <c r="AC86" s="294"/>
      <c r="AD86" s="294">
        <f>SUM(R86:AC86)</f>
        <v>0</v>
      </c>
      <c r="AF86" s="42"/>
      <c r="AG86" s="42"/>
      <c r="AH86" s="42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>
        <f>SUM(AF86:AQ86)</f>
        <v>0</v>
      </c>
    </row>
    <row r="87" spans="1:59" s="268" customFormat="1" ht="15" customHeight="1" x14ac:dyDescent="0.2">
      <c r="A87" s="5" t="s">
        <v>534</v>
      </c>
      <c r="B87" s="48" t="s">
        <v>308</v>
      </c>
      <c r="C87" s="39">
        <f t="shared" si="88"/>
        <v>1</v>
      </c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"/>
      <c r="R87" s="50"/>
      <c r="S87" s="50"/>
      <c r="T87" s="50">
        <v>9743</v>
      </c>
      <c r="U87" s="307"/>
      <c r="V87" s="307"/>
      <c r="W87" s="307"/>
      <c r="X87" s="307"/>
      <c r="Y87" s="307"/>
      <c r="Z87" s="307"/>
      <c r="AA87" s="307"/>
      <c r="AB87" s="307"/>
      <c r="AC87" s="307"/>
      <c r="AD87" s="307">
        <f>SUM(R87:AC87)</f>
        <v>9743</v>
      </c>
      <c r="AE87" s="5"/>
      <c r="AF87" s="50"/>
      <c r="AG87" s="50"/>
      <c r="AH87" s="50"/>
      <c r="AI87" s="307"/>
      <c r="AJ87" s="307"/>
      <c r="AK87" s="307"/>
      <c r="AL87" s="307"/>
      <c r="AM87" s="307"/>
      <c r="AN87" s="307"/>
      <c r="AO87" s="307"/>
      <c r="AP87" s="307"/>
      <c r="AQ87" s="307"/>
      <c r="AR87" s="307">
        <f>SUM(AF87:AQ87)</f>
        <v>0</v>
      </c>
      <c r="AS87" s="5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</row>
    <row r="88" spans="1:59" s="5" customFormat="1" ht="15" customHeight="1" x14ac:dyDescent="0.2">
      <c r="A88" s="5" t="s">
        <v>535</v>
      </c>
      <c r="B88" s="48" t="s">
        <v>308</v>
      </c>
      <c r="C88" s="39">
        <f t="shared" si="88"/>
        <v>1</v>
      </c>
      <c r="D88" s="156"/>
      <c r="E88" s="156"/>
      <c r="F88" s="156"/>
      <c r="G88" s="156"/>
      <c r="H88" s="156"/>
      <c r="I88" s="156"/>
      <c r="J88" s="50"/>
      <c r="K88" s="156"/>
      <c r="L88" s="156"/>
      <c r="M88" s="50"/>
      <c r="N88" s="156"/>
      <c r="O88" s="156"/>
      <c r="P88" s="139"/>
      <c r="R88" s="156"/>
      <c r="S88" s="156"/>
      <c r="T88" s="156"/>
      <c r="U88" s="307"/>
      <c r="V88" s="307">
        <v>10000</v>
      </c>
      <c r="W88" s="307"/>
      <c r="X88" s="307"/>
      <c r="Y88" s="307"/>
      <c r="Z88" s="307"/>
      <c r="AA88" s="307"/>
      <c r="AB88" s="307"/>
      <c r="AC88" s="307"/>
      <c r="AD88" s="307">
        <f>SUM(R88:AC88)</f>
        <v>10000</v>
      </c>
      <c r="AF88" s="156"/>
      <c r="AG88" s="156"/>
      <c r="AH88" s="156"/>
      <c r="AI88" s="307"/>
      <c r="AJ88" s="307"/>
      <c r="AK88" s="307"/>
      <c r="AL88" s="307"/>
      <c r="AM88" s="307"/>
      <c r="AN88" s="307"/>
      <c r="AO88" s="307"/>
      <c r="AP88" s="307"/>
      <c r="AQ88" s="307"/>
      <c r="AR88" s="307">
        <f>SUM(AF88:AQ88)</f>
        <v>0</v>
      </c>
    </row>
    <row r="89" spans="1:59" s="5" customFormat="1" ht="15" customHeight="1" x14ac:dyDescent="0.2">
      <c r="A89" s="5" t="s">
        <v>536</v>
      </c>
      <c r="B89" s="48" t="s">
        <v>308</v>
      </c>
      <c r="C89" s="39">
        <f>IF(B89="L1", 1, IF(B89="L2", 0.75, IF(B89= "L3", 0.5,IF(B89 = "L4", 0.25, 0))))</f>
        <v>1</v>
      </c>
      <c r="D89" s="156"/>
      <c r="E89" s="156"/>
      <c r="F89" s="156"/>
      <c r="G89" s="156"/>
      <c r="H89" s="156"/>
      <c r="I89" s="156"/>
      <c r="J89" s="50"/>
      <c r="K89" s="156"/>
      <c r="L89" s="156"/>
      <c r="M89" s="50"/>
      <c r="N89" s="156"/>
      <c r="O89" s="156"/>
      <c r="P89" s="139"/>
      <c r="R89" s="156"/>
      <c r="S89" s="156"/>
      <c r="T89" s="156"/>
      <c r="U89" s="307"/>
      <c r="V89" s="307"/>
      <c r="W89" s="307"/>
      <c r="X89" s="307"/>
      <c r="Y89" s="307">
        <v>2500</v>
      </c>
      <c r="Z89" s="307"/>
      <c r="AA89" s="307"/>
      <c r="AB89" s="307"/>
      <c r="AC89" s="307"/>
      <c r="AD89" s="307">
        <f>SUM(R89:AC89)</f>
        <v>2500</v>
      </c>
      <c r="AF89" s="156"/>
      <c r="AG89" s="156"/>
      <c r="AH89" s="156"/>
      <c r="AI89" s="307"/>
      <c r="AJ89" s="307"/>
      <c r="AK89" s="307"/>
      <c r="AL89" s="307"/>
      <c r="AM89" s="307"/>
      <c r="AN89" s="307"/>
      <c r="AO89" s="307"/>
      <c r="AP89" s="307"/>
      <c r="AQ89" s="307"/>
      <c r="AR89" s="307">
        <f>SUM(AF89:AQ89)</f>
        <v>0</v>
      </c>
    </row>
    <row r="90" spans="1:59" ht="15" customHeight="1" x14ac:dyDescent="0.2">
      <c r="A90" s="8"/>
      <c r="B90" s="41"/>
      <c r="C90" s="39"/>
      <c r="D90"/>
      <c r="E90"/>
      <c r="F90"/>
      <c r="G90"/>
      <c r="H90"/>
      <c r="I90"/>
      <c r="J90" s="42"/>
      <c r="K90"/>
      <c r="L90"/>
      <c r="M90" s="42"/>
      <c r="N90"/>
      <c r="O90"/>
      <c r="P90" s="92"/>
      <c r="R90"/>
      <c r="S90"/>
      <c r="T90"/>
      <c r="U90" s="294"/>
      <c r="V90" s="294"/>
      <c r="W90" s="294"/>
      <c r="X90" s="294"/>
      <c r="Y90" s="294"/>
      <c r="Z90" s="294"/>
      <c r="AA90" s="294"/>
      <c r="AB90" s="294"/>
      <c r="AC90" s="294"/>
      <c r="AD90" s="294">
        <f t="shared" ref="AD90" si="89">SUM(R90:AC90)</f>
        <v>0</v>
      </c>
      <c r="AF90"/>
      <c r="AG90"/>
      <c r="AH90"/>
      <c r="AI90" s="294"/>
      <c r="AJ90" s="294"/>
      <c r="AK90" s="294"/>
      <c r="AL90" s="294"/>
      <c r="AM90" s="294"/>
      <c r="AN90" s="294"/>
      <c r="AO90" s="294"/>
      <c r="AP90" s="294"/>
      <c r="AQ90" s="294"/>
      <c r="AR90" s="294">
        <f t="shared" ref="AR90" si="90">SUM(AF90:AQ90)</f>
        <v>0</v>
      </c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</row>
    <row r="91" spans="1:59" ht="15" customHeight="1" x14ac:dyDescent="0.2">
      <c r="A91" s="61" t="s">
        <v>390</v>
      </c>
      <c r="B91" s="62"/>
      <c r="C91" s="62"/>
      <c r="D91" s="63">
        <f t="shared" ref="D91:P91" si="91">SUMIF($B86:$B86,"L1",D86:D86)</f>
        <v>0</v>
      </c>
      <c r="E91" s="63">
        <f t="shared" si="91"/>
        <v>0</v>
      </c>
      <c r="F91" s="63">
        <f t="shared" si="91"/>
        <v>0</v>
      </c>
      <c r="G91" s="63">
        <f t="shared" si="91"/>
        <v>0</v>
      </c>
      <c r="H91" s="63">
        <f t="shared" si="91"/>
        <v>0</v>
      </c>
      <c r="I91" s="63">
        <f t="shared" si="91"/>
        <v>0</v>
      </c>
      <c r="J91" s="63">
        <f t="shared" si="91"/>
        <v>0</v>
      </c>
      <c r="K91" s="63">
        <f t="shared" si="91"/>
        <v>0</v>
      </c>
      <c r="L91" s="63">
        <f t="shared" si="91"/>
        <v>0</v>
      </c>
      <c r="M91" s="63">
        <f t="shared" si="91"/>
        <v>0</v>
      </c>
      <c r="N91" s="63">
        <f t="shared" si="91"/>
        <v>0</v>
      </c>
      <c r="O91" s="63">
        <f t="shared" si="91"/>
        <v>1100</v>
      </c>
      <c r="P91" s="63">
        <f t="shared" si="91"/>
        <v>1100</v>
      </c>
      <c r="R91" s="63">
        <f t="shared" ref="R91:AD91" si="92">SUMIF($B86:$B90,"L1",R86:R90)</f>
        <v>0</v>
      </c>
      <c r="S91" s="63">
        <f t="shared" si="92"/>
        <v>0</v>
      </c>
      <c r="T91" s="63">
        <f t="shared" si="92"/>
        <v>9743</v>
      </c>
      <c r="U91" s="276">
        <f t="shared" si="92"/>
        <v>0</v>
      </c>
      <c r="V91" s="276">
        <f t="shared" si="92"/>
        <v>10000</v>
      </c>
      <c r="W91" s="276">
        <f t="shared" si="92"/>
        <v>0</v>
      </c>
      <c r="X91" s="276">
        <f t="shared" si="92"/>
        <v>0</v>
      </c>
      <c r="Y91" s="276">
        <f t="shared" si="92"/>
        <v>2500</v>
      </c>
      <c r="Z91" s="276">
        <f t="shared" si="92"/>
        <v>0</v>
      </c>
      <c r="AA91" s="276">
        <f t="shared" si="92"/>
        <v>0</v>
      </c>
      <c r="AB91" s="276">
        <f t="shared" si="92"/>
        <v>0</v>
      </c>
      <c r="AC91" s="276">
        <f t="shared" si="92"/>
        <v>0</v>
      </c>
      <c r="AD91" s="276">
        <f t="shared" si="92"/>
        <v>22243</v>
      </c>
      <c r="AF91" s="63">
        <f t="shared" ref="AF91:AR91" si="93">SUMIF($B86:$B90,"L1",AF86:AF90)</f>
        <v>0</v>
      </c>
      <c r="AG91" s="63">
        <f t="shared" si="93"/>
        <v>0</v>
      </c>
      <c r="AH91" s="63">
        <f t="shared" si="93"/>
        <v>0</v>
      </c>
      <c r="AI91" s="276">
        <f t="shared" si="93"/>
        <v>0</v>
      </c>
      <c r="AJ91" s="276">
        <f t="shared" si="93"/>
        <v>0</v>
      </c>
      <c r="AK91" s="276">
        <f t="shared" si="93"/>
        <v>0</v>
      </c>
      <c r="AL91" s="276">
        <f t="shared" si="93"/>
        <v>0</v>
      </c>
      <c r="AM91" s="276">
        <f t="shared" si="93"/>
        <v>0</v>
      </c>
      <c r="AN91" s="276">
        <f t="shared" si="93"/>
        <v>0</v>
      </c>
      <c r="AO91" s="276">
        <f t="shared" si="93"/>
        <v>0</v>
      </c>
      <c r="AP91" s="276">
        <f t="shared" si="93"/>
        <v>0</v>
      </c>
      <c r="AQ91" s="276">
        <f t="shared" si="93"/>
        <v>0</v>
      </c>
      <c r="AR91" s="276">
        <f t="shared" si="93"/>
        <v>0</v>
      </c>
    </row>
    <row r="92" spans="1:59" ht="15" customHeight="1" x14ac:dyDescent="0.2">
      <c r="A92" s="8" t="s">
        <v>391</v>
      </c>
      <c r="B92"/>
      <c r="C92"/>
      <c r="D92"/>
      <c r="E92"/>
      <c r="F92"/>
      <c r="G92"/>
      <c r="P92" s="92">
        <f>SUM(P86:P90)</f>
        <v>1100</v>
      </c>
      <c r="R92"/>
      <c r="S92"/>
      <c r="T92"/>
      <c r="U92" s="277"/>
      <c r="V92" s="273"/>
      <c r="W92" s="273"/>
      <c r="X92" s="273"/>
      <c r="Y92" s="273"/>
      <c r="Z92" s="273"/>
      <c r="AA92" s="273"/>
      <c r="AB92" s="273"/>
      <c r="AC92" s="273"/>
      <c r="AD92" s="278">
        <f>SUM(AD86:AD90)</f>
        <v>22243</v>
      </c>
      <c r="AF92"/>
      <c r="AG92"/>
      <c r="AH92"/>
      <c r="AI92" s="277"/>
      <c r="AJ92" s="273"/>
      <c r="AK92" s="273"/>
      <c r="AL92" s="273"/>
      <c r="AM92" s="273"/>
      <c r="AN92" s="273"/>
      <c r="AO92" s="273"/>
      <c r="AP92" s="273"/>
      <c r="AQ92" s="273"/>
      <c r="AR92" s="278">
        <f>SUM(AR86:AR90)</f>
        <v>0</v>
      </c>
    </row>
    <row r="93" spans="1:59" ht="15" customHeight="1" x14ac:dyDescent="0.2">
      <c r="A93" s="8"/>
      <c r="B93"/>
      <c r="C93"/>
      <c r="D93"/>
      <c r="E93"/>
      <c r="F93"/>
      <c r="G93"/>
      <c r="P93" s="92"/>
      <c r="R93"/>
      <c r="S93"/>
      <c r="T93"/>
      <c r="U93" s="277"/>
      <c r="V93" s="273"/>
      <c r="W93" s="273"/>
      <c r="X93" s="273"/>
      <c r="Y93" s="273"/>
      <c r="Z93" s="273"/>
      <c r="AA93" s="273"/>
      <c r="AB93" s="273"/>
      <c r="AC93" s="273"/>
      <c r="AD93" s="278"/>
      <c r="AF93"/>
      <c r="AG93"/>
      <c r="AH93"/>
      <c r="AI93" s="277"/>
      <c r="AJ93" s="273"/>
      <c r="AK93" s="273"/>
      <c r="AL93" s="273"/>
      <c r="AM93" s="273"/>
      <c r="AN93" s="273"/>
      <c r="AO93" s="273"/>
      <c r="AP93" s="273"/>
      <c r="AQ93" s="273"/>
      <c r="AR93" s="278"/>
    </row>
    <row r="94" spans="1:59" ht="15" customHeight="1" thickBot="1" x14ac:dyDescent="0.25">
      <c r="A94" s="43" t="s">
        <v>80</v>
      </c>
      <c r="B94" s="44"/>
      <c r="C94" s="44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6"/>
      <c r="R94" s="122"/>
      <c r="S94" s="122"/>
      <c r="T94" s="122"/>
      <c r="U94" s="279"/>
      <c r="V94" s="279"/>
      <c r="W94" s="279"/>
      <c r="X94" s="279"/>
      <c r="Y94" s="279"/>
      <c r="Z94" s="279"/>
      <c r="AA94" s="279"/>
      <c r="AB94" s="279"/>
      <c r="AC94" s="279"/>
      <c r="AD94" s="280"/>
      <c r="AF94" s="122"/>
      <c r="AG94" s="122"/>
      <c r="AH94" s="122"/>
      <c r="AI94" s="279"/>
      <c r="AJ94" s="279"/>
      <c r="AK94" s="279"/>
      <c r="AL94" s="279"/>
      <c r="AM94" s="279"/>
      <c r="AN94" s="279"/>
      <c r="AO94" s="279"/>
      <c r="AP94" s="279"/>
      <c r="AQ94" s="279"/>
      <c r="AR94" s="280"/>
    </row>
    <row r="95" spans="1:59" ht="15" customHeight="1" x14ac:dyDescent="0.2">
      <c r="A95" s="8" t="s">
        <v>537</v>
      </c>
      <c r="B95" s="41" t="s">
        <v>308</v>
      </c>
      <c r="C95" s="39">
        <f>IF(B95="L1", 1, IF(B95="L2", 0.75, IF(B95= "L3", 0.5,IF(B95 = "L4", 0.25, 0))))</f>
        <v>1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8"/>
      <c r="P95" s="42"/>
      <c r="Q95" s="8"/>
      <c r="R95" s="42"/>
      <c r="S95" s="42"/>
      <c r="T95" s="42"/>
      <c r="U95" s="294"/>
      <c r="V95" s="8"/>
      <c r="W95" s="294"/>
      <c r="X95" s="294">
        <v>31642</v>
      </c>
      <c r="Y95" s="294">
        <v>20000</v>
      </c>
      <c r="Z95" s="294">
        <v>10000</v>
      </c>
      <c r="AA95" s="294">
        <v>20000</v>
      </c>
      <c r="AB95" s="294">
        <v>14926</v>
      </c>
      <c r="AC95" s="294">
        <v>1612</v>
      </c>
      <c r="AD95" s="294">
        <f>SUM(R95:AC95)</f>
        <v>98180</v>
      </c>
      <c r="AF95" s="42">
        <v>48975</v>
      </c>
      <c r="AG95" s="42"/>
      <c r="AH95" s="42">
        <v>80000</v>
      </c>
      <c r="AI95" s="294"/>
      <c r="AJ95" s="42">
        <v>40000</v>
      </c>
      <c r="AK95" s="294"/>
      <c r="AQ95" s="294"/>
      <c r="AR95" s="294">
        <f>SUM(AF95:AQ95)</f>
        <v>168975</v>
      </c>
    </row>
    <row r="96" spans="1:59" ht="15" customHeight="1" x14ac:dyDescent="0.2">
      <c r="A96" s="5" t="s">
        <v>366</v>
      </c>
      <c r="B96" s="48" t="s">
        <v>308</v>
      </c>
      <c r="C96" s="267">
        <f>IF(B96="L1", 1, IF(B96="L2", 0.75, IF(B96= "L3", 0.5,IF(B96 = "L4", 0.25, 0))))</f>
        <v>1</v>
      </c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8"/>
      <c r="P96" s="42"/>
      <c r="Q96" s="8"/>
      <c r="R96" s="42"/>
      <c r="S96" s="42"/>
      <c r="T96" s="42"/>
      <c r="U96" s="294"/>
      <c r="V96" s="8"/>
      <c r="W96" s="294"/>
      <c r="X96" s="294"/>
      <c r="Y96" s="294"/>
      <c r="Z96" s="294"/>
      <c r="AA96" s="294"/>
      <c r="AB96" s="307">
        <v>10000</v>
      </c>
      <c r="AC96" s="307"/>
      <c r="AD96" s="307">
        <f>SUM(R96:AC96)</f>
        <v>10000</v>
      </c>
      <c r="AF96" s="42"/>
      <c r="AG96" s="307">
        <v>10000</v>
      </c>
      <c r="AH96" s="42"/>
      <c r="AI96" s="307">
        <v>10000</v>
      </c>
      <c r="AJ96" s="8"/>
      <c r="AK96" s="294"/>
      <c r="AL96" s="294"/>
      <c r="AM96" s="294"/>
      <c r="AN96" s="294"/>
      <c r="AO96" s="294"/>
      <c r="AP96" s="307"/>
      <c r="AQ96" s="307"/>
      <c r="AR96" s="307">
        <f>SUM(AF96:AQ96)</f>
        <v>20000</v>
      </c>
    </row>
    <row r="97" spans="1:44" ht="15" customHeight="1" x14ac:dyDescent="0.2">
      <c r="A97" s="8" t="s">
        <v>538</v>
      </c>
      <c r="B97" s="41" t="s">
        <v>317</v>
      </c>
      <c r="C97" s="267">
        <f>IF(B97="L1", 1, IF(B97="L2", 0.75, IF(B97= "L3", 0.5,IF(B97 = "L4", 0.25, 0))))</f>
        <v>0.75</v>
      </c>
      <c r="D97" s="36"/>
      <c r="E97" s="36"/>
      <c r="F97" s="36"/>
      <c r="G97" s="36"/>
      <c r="H97" s="36"/>
      <c r="I97" s="42"/>
      <c r="J97" s="36"/>
      <c r="K97" s="36"/>
      <c r="L97" s="36"/>
      <c r="M97" s="36"/>
      <c r="N97" s="36"/>
      <c r="P97" s="36"/>
      <c r="R97" s="42"/>
      <c r="S97" s="42"/>
      <c r="T97" s="36"/>
      <c r="U97" s="294"/>
      <c r="V97" s="294"/>
      <c r="Y97" s="294"/>
      <c r="Z97" s="294"/>
      <c r="AA97" s="294"/>
      <c r="AB97" s="294"/>
      <c r="AC97" s="294"/>
      <c r="AD97" s="294">
        <f>SUM(R97:AC97)</f>
        <v>0</v>
      </c>
      <c r="AF97" s="42"/>
      <c r="AG97" s="42"/>
      <c r="AH97" s="36"/>
      <c r="AI97" s="294"/>
      <c r="AJ97" s="294"/>
      <c r="AL97" s="42">
        <v>40000</v>
      </c>
      <c r="AM97" s="42"/>
      <c r="AN97" s="42">
        <v>40000</v>
      </c>
      <c r="AO97" s="294"/>
      <c r="AP97" s="42">
        <v>40000</v>
      </c>
      <c r="AQ97" s="294"/>
      <c r="AR97" s="294">
        <f>SUM(AF97:AQ97)</f>
        <v>120000</v>
      </c>
    </row>
    <row r="98" spans="1:44" ht="15" customHeight="1" x14ac:dyDescent="0.2">
      <c r="A98" s="5" t="s">
        <v>539</v>
      </c>
      <c r="B98" s="48" t="s">
        <v>317</v>
      </c>
      <c r="C98" s="267">
        <f>IF(B98="L1", 1, IF(B98="L2", 0.75, IF(B98= "L3", 0.5,IF(B98 = "L4", 0.25, 0))))</f>
        <v>0.75</v>
      </c>
      <c r="D98" s="36"/>
      <c r="E98" s="36"/>
      <c r="F98" s="36"/>
      <c r="G98" s="36"/>
      <c r="H98" s="36"/>
      <c r="I98" s="42"/>
      <c r="J98" s="36"/>
      <c r="K98" s="36"/>
      <c r="L98" s="36"/>
      <c r="M98" s="36"/>
      <c r="N98" s="36"/>
      <c r="P98" s="36"/>
      <c r="R98" s="42"/>
      <c r="S98" s="42"/>
      <c r="T98" s="36"/>
      <c r="U98" s="294"/>
      <c r="V98" s="294"/>
      <c r="Y98" s="294"/>
      <c r="Z98" s="294"/>
      <c r="AA98" s="294"/>
      <c r="AB98" s="294"/>
      <c r="AC98" s="294"/>
      <c r="AD98" s="294">
        <f>SUM(R98:AC98)</f>
        <v>0</v>
      </c>
      <c r="AF98" s="42"/>
      <c r="AG98" s="42"/>
      <c r="AH98" s="36"/>
      <c r="AI98" s="294"/>
      <c r="AJ98" s="294"/>
      <c r="AK98" s="307">
        <v>10000</v>
      </c>
      <c r="AL98" s="42"/>
      <c r="AM98" s="307">
        <v>10000</v>
      </c>
      <c r="AN98" s="294"/>
      <c r="AO98" s="307">
        <v>10000</v>
      </c>
      <c r="AP98" s="42"/>
      <c r="AQ98" s="307"/>
      <c r="AR98" s="294">
        <f t="shared" ref="AR98:AR99" si="94">SUM(AF98:AQ98)</f>
        <v>30000</v>
      </c>
    </row>
    <row r="99" spans="1:44" ht="15" customHeight="1" x14ac:dyDescent="0.2">
      <c r="A99" s="8"/>
      <c r="B99" s="41"/>
      <c r="C99" s="39"/>
      <c r="D99"/>
      <c r="E99"/>
      <c r="F99"/>
      <c r="G99"/>
      <c r="H99"/>
      <c r="I99"/>
      <c r="J99" s="42"/>
      <c r="K99"/>
      <c r="L99"/>
      <c r="M99" s="42"/>
      <c r="N99"/>
      <c r="O99"/>
      <c r="P99" s="92"/>
      <c r="R99"/>
      <c r="S99"/>
      <c r="T99"/>
      <c r="U99" s="277"/>
      <c r="V99" s="277"/>
      <c r="W99" s="277"/>
      <c r="X99" s="294"/>
      <c r="Y99" s="277"/>
      <c r="Z99" s="277"/>
      <c r="AA99" s="294"/>
      <c r="AB99" s="277"/>
      <c r="AC99" s="277"/>
      <c r="AD99" s="294">
        <f t="shared" ref="AD99" si="95">SUM(R99:AC99)</f>
        <v>0</v>
      </c>
      <c r="AF99"/>
      <c r="AG99"/>
      <c r="AH99"/>
      <c r="AI99" s="277"/>
      <c r="AJ99" s="277"/>
      <c r="AK99" s="277"/>
      <c r="AL99" s="294"/>
      <c r="AM99" s="277"/>
      <c r="AN99" s="277"/>
      <c r="AO99" s="294"/>
      <c r="AP99" s="277"/>
      <c r="AQ99" s="277"/>
      <c r="AR99" s="294">
        <f t="shared" si="94"/>
        <v>0</v>
      </c>
    </row>
    <row r="100" spans="1:44" ht="15" customHeight="1" x14ac:dyDescent="0.2">
      <c r="A100" s="61" t="s">
        <v>382</v>
      </c>
      <c r="B100" s="62"/>
      <c r="C100" s="62"/>
      <c r="D100" s="63">
        <f t="shared" ref="D100:P100" si="96">SUMIF($B95:$B99,"L1",D95:D99)</f>
        <v>0</v>
      </c>
      <c r="E100" s="63">
        <f t="shared" si="96"/>
        <v>0</v>
      </c>
      <c r="F100" s="63">
        <f t="shared" si="96"/>
        <v>0</v>
      </c>
      <c r="G100" s="63">
        <f t="shared" si="96"/>
        <v>0</v>
      </c>
      <c r="H100" s="63">
        <f t="shared" si="96"/>
        <v>0</v>
      </c>
      <c r="I100" s="63">
        <f t="shared" si="96"/>
        <v>0</v>
      </c>
      <c r="J100" s="63">
        <f t="shared" si="96"/>
        <v>0</v>
      </c>
      <c r="K100" s="63">
        <f t="shared" si="96"/>
        <v>0</v>
      </c>
      <c r="L100" s="63">
        <f t="shared" si="96"/>
        <v>0</v>
      </c>
      <c r="M100" s="63">
        <f t="shared" si="96"/>
        <v>0</v>
      </c>
      <c r="N100" s="63">
        <f t="shared" si="96"/>
        <v>0</v>
      </c>
      <c r="O100" s="63">
        <f t="shared" si="96"/>
        <v>0</v>
      </c>
      <c r="P100" s="63">
        <f t="shared" si="96"/>
        <v>0</v>
      </c>
      <c r="R100" s="63">
        <f t="shared" ref="R100:AD100" si="97">SUMIF($B95:$B99,"L1",R95:R99)</f>
        <v>0</v>
      </c>
      <c r="S100" s="63">
        <f t="shared" si="97"/>
        <v>0</v>
      </c>
      <c r="T100" s="63">
        <f t="shared" si="97"/>
        <v>0</v>
      </c>
      <c r="U100" s="276">
        <f t="shared" si="97"/>
        <v>0</v>
      </c>
      <c r="V100" s="276">
        <f t="shared" si="97"/>
        <v>0</v>
      </c>
      <c r="W100" s="276">
        <f t="shared" si="97"/>
        <v>0</v>
      </c>
      <c r="X100" s="276">
        <f t="shared" si="97"/>
        <v>31642</v>
      </c>
      <c r="Y100" s="276">
        <f t="shared" si="97"/>
        <v>20000</v>
      </c>
      <c r="Z100" s="276">
        <f t="shared" si="97"/>
        <v>10000</v>
      </c>
      <c r="AA100" s="276">
        <f t="shared" si="97"/>
        <v>20000</v>
      </c>
      <c r="AB100" s="276">
        <f t="shared" si="97"/>
        <v>24926</v>
      </c>
      <c r="AC100" s="276">
        <f t="shared" si="97"/>
        <v>1612</v>
      </c>
      <c r="AD100" s="276">
        <f t="shared" si="97"/>
        <v>108180</v>
      </c>
      <c r="AF100" s="63">
        <f>SUMIF($B95:$B99,"L1",AF95:AF99)</f>
        <v>48975</v>
      </c>
      <c r="AG100" s="63">
        <f t="shared" ref="AG100:AQ100" si="98">SUMIF($B95:$B99,"L1",AG95:AG99)</f>
        <v>10000</v>
      </c>
      <c r="AH100" s="63">
        <f t="shared" si="98"/>
        <v>80000</v>
      </c>
      <c r="AI100" s="276">
        <f t="shared" si="98"/>
        <v>10000</v>
      </c>
      <c r="AJ100" s="276">
        <f t="shared" si="98"/>
        <v>40000</v>
      </c>
      <c r="AK100" s="276">
        <f t="shared" si="98"/>
        <v>0</v>
      </c>
      <c r="AL100" s="276">
        <f ca="1">SUMIF($B95:$B99,"L1",AL96:AL99)</f>
        <v>40000</v>
      </c>
      <c r="AM100" s="276">
        <f ca="1">SUMIF($B95:$B99,"L1",AM96:AM99)</f>
        <v>0</v>
      </c>
      <c r="AN100" s="276">
        <f ca="1">SUMIF($B95:$B99,"L1",AN96:AN99)</f>
        <v>40000</v>
      </c>
      <c r="AO100" s="276">
        <f ca="1">SUMIF($B95:$B99,"L1",AO96:AO99)</f>
        <v>0</v>
      </c>
      <c r="AP100" s="276">
        <f ca="1">SUMIF($B95:$B99,"L1",AP96:AP99)</f>
        <v>40000</v>
      </c>
      <c r="AQ100" s="276">
        <f t="shared" si="98"/>
        <v>0</v>
      </c>
      <c r="AR100" s="276">
        <f>SUMIF($B95:$B99,"L1",AR95:AR99)</f>
        <v>188975</v>
      </c>
    </row>
    <row r="101" spans="1:44" ht="15" customHeight="1" x14ac:dyDescent="0.2">
      <c r="A101" s="8" t="s">
        <v>383</v>
      </c>
      <c r="B101"/>
      <c r="C101"/>
      <c r="D101"/>
      <c r="E101"/>
      <c r="F101"/>
      <c r="G101"/>
      <c r="P101" s="92">
        <f>SUM(P95:P99)</f>
        <v>0</v>
      </c>
      <c r="R101"/>
      <c r="S101"/>
      <c r="T101"/>
      <c r="U101" s="277"/>
      <c r="V101" s="273"/>
      <c r="W101" s="273"/>
      <c r="X101" s="273"/>
      <c r="Y101" s="273"/>
      <c r="Z101" s="273"/>
      <c r="AA101" s="273"/>
      <c r="AB101" s="273"/>
      <c r="AC101" s="273"/>
      <c r="AD101" s="278">
        <f>SUM(AD95:AD99)</f>
        <v>108180</v>
      </c>
      <c r="AF101"/>
      <c r="AG101"/>
      <c r="AH101"/>
      <c r="AI101" s="277"/>
      <c r="AJ101" s="273"/>
      <c r="AK101" s="273"/>
      <c r="AL101" s="273"/>
      <c r="AM101" s="273"/>
      <c r="AN101" s="273"/>
      <c r="AO101" s="273"/>
      <c r="AP101" s="273"/>
      <c r="AQ101" s="273"/>
      <c r="AR101" s="278">
        <f>SUM(AR95:AR99)</f>
        <v>338975</v>
      </c>
    </row>
    <row r="102" spans="1:44" ht="15" customHeight="1" x14ac:dyDescent="0.2">
      <c r="A102" s="8"/>
      <c r="B102"/>
      <c r="C102"/>
      <c r="D102"/>
      <c r="E102"/>
      <c r="F102"/>
      <c r="G102"/>
      <c r="P102" s="92"/>
      <c r="R102"/>
      <c r="S102"/>
      <c r="T102"/>
      <c r="U102" s="277"/>
      <c r="V102" s="273"/>
      <c r="W102" s="273"/>
      <c r="X102" s="273"/>
      <c r="Y102" s="273"/>
      <c r="Z102" s="273"/>
      <c r="AA102" s="273"/>
      <c r="AB102" s="273"/>
      <c r="AC102" s="273"/>
      <c r="AD102" s="278"/>
      <c r="AF102"/>
      <c r="AG102"/>
      <c r="AH102"/>
      <c r="AI102" s="277"/>
      <c r="AJ102" s="273"/>
      <c r="AK102" s="273"/>
      <c r="AL102" s="273"/>
      <c r="AM102" s="273"/>
      <c r="AN102" s="273"/>
      <c r="AO102" s="273"/>
      <c r="AP102" s="273"/>
      <c r="AQ102" s="273"/>
      <c r="AR102" s="278"/>
    </row>
    <row r="103" spans="1:44" ht="15" customHeight="1" thickBot="1" x14ac:dyDescent="0.25">
      <c r="A103" s="43" t="s">
        <v>540</v>
      </c>
      <c r="B103" s="44"/>
      <c r="C103" s="44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6"/>
      <c r="R103" s="122"/>
      <c r="S103" s="122"/>
      <c r="T103" s="122"/>
      <c r="U103" s="279"/>
      <c r="V103" s="279"/>
      <c r="W103" s="279"/>
      <c r="X103" s="279"/>
      <c r="Y103" s="279"/>
      <c r="Z103" s="279"/>
      <c r="AA103" s="279"/>
      <c r="AB103" s="279"/>
      <c r="AC103" s="279"/>
      <c r="AD103" s="280"/>
      <c r="AF103" s="122"/>
      <c r="AG103" s="122"/>
      <c r="AH103" s="122"/>
      <c r="AI103" s="279"/>
      <c r="AJ103" s="279"/>
      <c r="AK103" s="279"/>
      <c r="AL103" s="279"/>
      <c r="AM103" s="279"/>
      <c r="AN103" s="279"/>
      <c r="AO103" s="279"/>
      <c r="AP103" s="279"/>
      <c r="AQ103" s="279"/>
      <c r="AR103" s="280"/>
    </row>
    <row r="104" spans="1:44" ht="15" customHeight="1" x14ac:dyDescent="0.2">
      <c r="A104" s="8" t="s">
        <v>372</v>
      </c>
      <c r="B104" s="41" t="s">
        <v>308</v>
      </c>
      <c r="C104" s="39">
        <f t="shared" ref="C104:C105" si="99">IF(B104="L1", 1, IF(B104="L2", 0.75, IF(B104= "L3", 0.5,IF(B104 = "L4", 0.25, 0))))</f>
        <v>1</v>
      </c>
      <c r="D104" s="36"/>
      <c r="E104" s="36"/>
      <c r="F104" s="36"/>
      <c r="G104" s="36"/>
      <c r="H104" s="40"/>
      <c r="I104" s="42"/>
      <c r="J104" s="36"/>
      <c r="K104" s="36"/>
      <c r="L104" s="36"/>
      <c r="M104" s="36"/>
      <c r="N104" s="36"/>
      <c r="O104" s="36"/>
      <c r="P104" s="36"/>
      <c r="R104" s="42"/>
      <c r="S104" s="42">
        <f>7500+2500</f>
        <v>10000</v>
      </c>
      <c r="T104" s="42">
        <f>4850-2500</f>
        <v>2350</v>
      </c>
      <c r="U104" s="294"/>
      <c r="V104" s="274"/>
      <c r="W104" s="294"/>
      <c r="X104" s="294"/>
      <c r="Y104" s="294"/>
      <c r="Z104" s="294"/>
      <c r="AA104" s="294"/>
      <c r="AB104" s="294"/>
      <c r="AC104" s="294"/>
      <c r="AD104" s="294">
        <f>SUM(R104:AC104)</f>
        <v>12350</v>
      </c>
      <c r="AF104" s="42"/>
      <c r="AG104" s="42"/>
      <c r="AH104" s="42"/>
      <c r="AI104" s="294"/>
      <c r="AJ104" s="274"/>
      <c r="AK104" s="294"/>
      <c r="AL104" s="294"/>
      <c r="AM104" s="294"/>
      <c r="AN104" s="294"/>
      <c r="AO104" s="294"/>
      <c r="AP104" s="294"/>
      <c r="AQ104" s="294"/>
      <c r="AR104" s="294">
        <f>SUM(AF104:AQ104)</f>
        <v>0</v>
      </c>
    </row>
    <row r="105" spans="1:44" ht="15" customHeight="1" x14ac:dyDescent="0.2">
      <c r="A105" s="8" t="s">
        <v>541</v>
      </c>
      <c r="B105" s="41" t="s">
        <v>311</v>
      </c>
      <c r="C105" s="39">
        <f t="shared" si="99"/>
        <v>0.5</v>
      </c>
      <c r="D105" s="36"/>
      <c r="E105" s="36"/>
      <c r="F105" s="36"/>
      <c r="G105" s="36"/>
      <c r="H105" s="36"/>
      <c r="I105" s="42"/>
      <c r="J105" s="36"/>
      <c r="K105" s="36"/>
      <c r="L105" s="36"/>
      <c r="M105" s="36"/>
      <c r="N105" s="36"/>
      <c r="P105" s="36"/>
      <c r="R105" s="42"/>
      <c r="S105" s="42"/>
      <c r="T105" s="36"/>
      <c r="U105" s="294"/>
      <c r="V105" s="294"/>
      <c r="Y105" s="294"/>
      <c r="Z105" s="294"/>
      <c r="AB105" s="294"/>
      <c r="AD105" s="294">
        <f>SUM(R105:AC105)</f>
        <v>0</v>
      </c>
      <c r="AF105" s="294"/>
      <c r="AG105" s="42"/>
      <c r="AH105" s="36"/>
      <c r="AI105" s="294"/>
      <c r="AJ105" s="294"/>
      <c r="AM105" s="294"/>
      <c r="AN105" s="294"/>
      <c r="AP105" s="294"/>
      <c r="AQ105" s="294"/>
      <c r="AR105" s="294">
        <f>SUM(AF105:AQ105)</f>
        <v>0</v>
      </c>
    </row>
    <row r="106" spans="1:44" ht="15" customHeight="1" x14ac:dyDescent="0.2">
      <c r="A106" s="8"/>
      <c r="B106" s="41"/>
      <c r="C106" s="39"/>
      <c r="D106"/>
      <c r="E106"/>
      <c r="F106"/>
      <c r="G106"/>
      <c r="H106"/>
      <c r="I106"/>
      <c r="J106" s="42"/>
      <c r="K106"/>
      <c r="L106"/>
      <c r="M106" s="42"/>
      <c r="N106"/>
      <c r="O106"/>
      <c r="P106" s="92"/>
      <c r="R106"/>
      <c r="S106"/>
      <c r="T106"/>
      <c r="U106" s="277"/>
      <c r="V106" s="277"/>
      <c r="W106" s="277"/>
      <c r="X106" s="294"/>
      <c r="Y106" s="277"/>
      <c r="Z106" s="277"/>
      <c r="AA106" s="294"/>
      <c r="AB106" s="277"/>
      <c r="AC106" s="277"/>
      <c r="AD106" s="294">
        <f t="shared" ref="AD106" si="100">SUM(R106:AC106)</f>
        <v>0</v>
      </c>
      <c r="AF106"/>
      <c r="AG106"/>
      <c r="AH106"/>
      <c r="AI106" s="277"/>
      <c r="AJ106" s="277"/>
      <c r="AK106" s="277"/>
      <c r="AL106" s="294"/>
      <c r="AM106" s="277"/>
      <c r="AN106" s="277"/>
      <c r="AO106" s="294"/>
      <c r="AP106" s="277"/>
      <c r="AQ106" s="277"/>
      <c r="AR106" s="294">
        <f t="shared" ref="AR106" si="101">SUM(AF106:AQ106)</f>
        <v>0</v>
      </c>
    </row>
    <row r="107" spans="1:44" ht="15" customHeight="1" x14ac:dyDescent="0.2">
      <c r="A107" s="61" t="s">
        <v>542</v>
      </c>
      <c r="B107" s="62"/>
      <c r="C107" s="62"/>
      <c r="D107" s="63">
        <f t="shared" ref="D107:P107" si="102">SUMIF($B104:$B106,"L1",D104:D106)</f>
        <v>0</v>
      </c>
      <c r="E107" s="63">
        <f t="shared" si="102"/>
        <v>0</v>
      </c>
      <c r="F107" s="63">
        <f t="shared" si="102"/>
        <v>0</v>
      </c>
      <c r="G107" s="63">
        <f t="shared" si="102"/>
        <v>0</v>
      </c>
      <c r="H107" s="63">
        <f t="shared" si="102"/>
        <v>0</v>
      </c>
      <c r="I107" s="63">
        <f t="shared" si="102"/>
        <v>0</v>
      </c>
      <c r="J107" s="63">
        <f t="shared" si="102"/>
        <v>0</v>
      </c>
      <c r="K107" s="63">
        <f t="shared" si="102"/>
        <v>0</v>
      </c>
      <c r="L107" s="63">
        <f t="shared" si="102"/>
        <v>0</v>
      </c>
      <c r="M107" s="63">
        <f t="shared" si="102"/>
        <v>0</v>
      </c>
      <c r="N107" s="63">
        <f t="shared" si="102"/>
        <v>0</v>
      </c>
      <c r="O107" s="63">
        <f t="shared" si="102"/>
        <v>0</v>
      </c>
      <c r="P107" s="63">
        <f t="shared" si="102"/>
        <v>0</v>
      </c>
      <c r="R107" s="63">
        <f t="shared" ref="R107:AC107" si="103">SUMIF($B104:$B106,"L1",R104:R106)</f>
        <v>0</v>
      </c>
      <c r="S107" s="63">
        <f t="shared" si="103"/>
        <v>10000</v>
      </c>
      <c r="T107" s="63">
        <f t="shared" si="103"/>
        <v>2350</v>
      </c>
      <c r="U107" s="276">
        <f t="shared" si="103"/>
        <v>0</v>
      </c>
      <c r="V107" s="276">
        <f t="shared" si="103"/>
        <v>0</v>
      </c>
      <c r="W107" s="276">
        <f t="shared" si="103"/>
        <v>0</v>
      </c>
      <c r="X107" s="276">
        <f t="shared" si="103"/>
        <v>0</v>
      </c>
      <c r="Y107" s="276">
        <f t="shared" si="103"/>
        <v>0</v>
      </c>
      <c r="Z107" s="276">
        <f t="shared" si="103"/>
        <v>0</v>
      </c>
      <c r="AA107" s="276">
        <f t="shared" si="103"/>
        <v>0</v>
      </c>
      <c r="AB107" s="276">
        <f t="shared" si="103"/>
        <v>0</v>
      </c>
      <c r="AC107" s="276">
        <f t="shared" si="103"/>
        <v>0</v>
      </c>
      <c r="AD107" s="276">
        <f>SUMIF($B104:$B106,"L1",AD104:AD106)</f>
        <v>12350</v>
      </c>
      <c r="AF107" s="63">
        <f>SUMIF($B104:$B106,"L1",AF104:AF106)</f>
        <v>0</v>
      </c>
      <c r="AG107" s="63">
        <f t="shared" ref="AG107:AQ107" si="104">SUMIF($B104:$B106,"L1",AG104:AG106)</f>
        <v>0</v>
      </c>
      <c r="AH107" s="63">
        <f t="shared" si="104"/>
        <v>0</v>
      </c>
      <c r="AI107" s="276">
        <f t="shared" si="104"/>
        <v>0</v>
      </c>
      <c r="AJ107" s="276">
        <f t="shared" si="104"/>
        <v>0</v>
      </c>
      <c r="AK107" s="276">
        <f t="shared" si="104"/>
        <v>0</v>
      </c>
      <c r="AL107" s="276">
        <f t="shared" si="104"/>
        <v>0</v>
      </c>
      <c r="AM107" s="276">
        <f t="shared" si="104"/>
        <v>0</v>
      </c>
      <c r="AN107" s="276">
        <f t="shared" si="104"/>
        <v>0</v>
      </c>
      <c r="AO107" s="276">
        <f t="shared" si="104"/>
        <v>0</v>
      </c>
      <c r="AP107" s="276">
        <f t="shared" si="104"/>
        <v>0</v>
      </c>
      <c r="AQ107" s="276">
        <f t="shared" si="104"/>
        <v>0</v>
      </c>
      <c r="AR107" s="276">
        <f>SUMIF($B104:$B106,"L1",AR104:AR106)</f>
        <v>0</v>
      </c>
    </row>
    <row r="108" spans="1:44" ht="15" customHeight="1" x14ac:dyDescent="0.2">
      <c r="A108" s="8" t="s">
        <v>543</v>
      </c>
      <c r="B108"/>
      <c r="C108"/>
      <c r="D108"/>
      <c r="E108"/>
      <c r="F108"/>
      <c r="G108"/>
      <c r="P108" s="92">
        <f>SUM(P104:P106)</f>
        <v>0</v>
      </c>
      <c r="R108"/>
      <c r="S108"/>
      <c r="T108"/>
      <c r="U108" s="277"/>
      <c r="V108" s="273"/>
      <c r="W108" s="273"/>
      <c r="X108" s="273"/>
      <c r="Y108" s="273"/>
      <c r="Z108" s="273"/>
      <c r="AA108" s="273"/>
      <c r="AB108" s="273"/>
      <c r="AC108" s="273"/>
      <c r="AD108" s="278">
        <f>SUM(AD104:AD106)</f>
        <v>12350</v>
      </c>
      <c r="AF108"/>
      <c r="AG108"/>
      <c r="AH108"/>
      <c r="AI108" s="277"/>
      <c r="AJ108" s="273"/>
      <c r="AK108" s="273"/>
      <c r="AL108" s="273"/>
      <c r="AM108" s="273"/>
      <c r="AN108" s="273"/>
      <c r="AO108" s="273"/>
      <c r="AP108" s="273"/>
      <c r="AQ108" s="273"/>
      <c r="AR108" s="278">
        <f>SUM(AR104:AR106)</f>
        <v>0</v>
      </c>
    </row>
    <row r="109" spans="1:44" ht="15" customHeight="1" x14ac:dyDescent="0.2">
      <c r="A109" s="8"/>
      <c r="B109"/>
      <c r="C109"/>
      <c r="D109"/>
      <c r="E109"/>
      <c r="F109"/>
      <c r="G109"/>
      <c r="P109" s="92"/>
      <c r="R109"/>
      <c r="S109"/>
      <c r="T109"/>
      <c r="U109" s="277"/>
      <c r="V109" s="273"/>
      <c r="W109" s="273"/>
      <c r="X109" s="273"/>
      <c r="Y109" s="273"/>
      <c r="Z109" s="273"/>
      <c r="AA109" s="273"/>
      <c r="AB109" s="273"/>
      <c r="AC109" s="273"/>
      <c r="AD109" s="278"/>
      <c r="AF109"/>
      <c r="AG109"/>
      <c r="AH109"/>
      <c r="AI109" s="277"/>
      <c r="AJ109" s="273"/>
      <c r="AK109" s="273"/>
      <c r="AL109" s="273"/>
      <c r="AM109" s="273"/>
      <c r="AN109" s="273"/>
      <c r="AO109" s="273"/>
      <c r="AP109" s="273"/>
      <c r="AQ109" s="273"/>
      <c r="AR109" s="278"/>
    </row>
    <row r="110" spans="1:44" ht="15" hidden="1" customHeight="1" thickBot="1" x14ac:dyDescent="0.25">
      <c r="A110" s="43" t="s">
        <v>156</v>
      </c>
      <c r="B110" s="44"/>
      <c r="C110" s="44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6"/>
      <c r="R110" s="122"/>
      <c r="S110" s="122"/>
      <c r="T110" s="122"/>
      <c r="U110" s="279"/>
      <c r="V110" s="279"/>
      <c r="W110" s="279"/>
      <c r="X110" s="279"/>
      <c r="Y110" s="279"/>
      <c r="Z110" s="279"/>
      <c r="AA110" s="279"/>
      <c r="AB110" s="279"/>
      <c r="AC110" s="279"/>
      <c r="AD110" s="280"/>
      <c r="AF110" s="122"/>
      <c r="AG110" s="122"/>
      <c r="AH110" s="122"/>
      <c r="AI110" s="279"/>
      <c r="AJ110" s="279"/>
      <c r="AK110" s="279"/>
      <c r="AL110" s="279"/>
      <c r="AM110" s="279"/>
      <c r="AN110" s="279"/>
      <c r="AO110" s="279"/>
      <c r="AP110" s="279"/>
      <c r="AQ110" s="279"/>
      <c r="AR110" s="280"/>
    </row>
    <row r="111" spans="1:44" ht="15" hidden="1" customHeight="1" x14ac:dyDescent="0.2">
      <c r="A111" s="8" t="s">
        <v>544</v>
      </c>
      <c r="B111" s="41" t="s">
        <v>308</v>
      </c>
      <c r="C111" s="39">
        <f t="shared" ref="C111" si="105">IF(B111="L1", 1, IF(B111="L2", 0.75, IF(B111= "L3", 0.5,IF(B111 = "L4", 0.25, 0))))</f>
        <v>1</v>
      </c>
      <c r="D111" s="36"/>
      <c r="E111" s="36"/>
      <c r="F111" s="36"/>
      <c r="G111" s="36"/>
      <c r="H111" s="40">
        <v>12750</v>
      </c>
      <c r="I111" s="42"/>
      <c r="J111" s="36"/>
      <c r="K111" s="36"/>
      <c r="L111" s="36"/>
      <c r="M111" s="36"/>
      <c r="N111" s="36"/>
      <c r="O111" s="36"/>
      <c r="P111" s="36">
        <f>SUM(D111:O111)</f>
        <v>12750</v>
      </c>
      <c r="R111" s="42"/>
      <c r="S111" s="42"/>
      <c r="T111" s="42"/>
      <c r="U111" s="294"/>
      <c r="V111" s="274"/>
      <c r="W111" s="294"/>
      <c r="X111" s="294"/>
      <c r="Y111" s="294"/>
      <c r="Z111" s="294"/>
      <c r="AA111" s="294"/>
      <c r="AB111" s="294"/>
      <c r="AC111" s="294"/>
      <c r="AD111" s="294">
        <f>SUM(R111:AC111)</f>
        <v>0</v>
      </c>
      <c r="AF111" s="42"/>
      <c r="AG111" s="42"/>
      <c r="AH111" s="42"/>
      <c r="AI111" s="294"/>
      <c r="AJ111" s="274"/>
      <c r="AK111" s="294"/>
      <c r="AL111" s="294"/>
      <c r="AM111" s="294"/>
      <c r="AN111" s="294"/>
      <c r="AO111" s="294"/>
      <c r="AP111" s="294"/>
      <c r="AQ111" s="294"/>
      <c r="AR111" s="294">
        <f>SUM(AF111:AQ111)</f>
        <v>0</v>
      </c>
    </row>
    <row r="112" spans="1:44" ht="15" hidden="1" customHeight="1" x14ac:dyDescent="0.2">
      <c r="A112" s="8"/>
      <c r="B112" s="41"/>
      <c r="C112" s="39"/>
      <c r="D112"/>
      <c r="E112"/>
      <c r="F112"/>
      <c r="G112"/>
      <c r="H112"/>
      <c r="I112"/>
      <c r="J112" s="42"/>
      <c r="K112"/>
      <c r="L112"/>
      <c r="M112" s="42"/>
      <c r="N112"/>
      <c r="O112"/>
      <c r="P112" s="92"/>
      <c r="R112"/>
      <c r="S112"/>
      <c r="T112"/>
      <c r="U112" s="277"/>
      <c r="V112" s="277"/>
      <c r="W112" s="277"/>
      <c r="X112" s="294"/>
      <c r="Y112" s="277"/>
      <c r="Z112" s="277"/>
      <c r="AA112" s="294"/>
      <c r="AB112" s="277"/>
      <c r="AC112" s="277"/>
      <c r="AD112" s="294">
        <f t="shared" ref="AD112" si="106">SUM(R112:AC112)</f>
        <v>0</v>
      </c>
      <c r="AF112"/>
      <c r="AG112"/>
      <c r="AH112"/>
      <c r="AI112" s="277"/>
      <c r="AJ112" s="277"/>
      <c r="AK112" s="277"/>
      <c r="AL112" s="294"/>
      <c r="AM112" s="277"/>
      <c r="AN112" s="277"/>
      <c r="AO112" s="294"/>
      <c r="AP112" s="277"/>
      <c r="AQ112" s="277"/>
      <c r="AR112" s="294">
        <f t="shared" ref="AR112" si="107">SUM(AF112:AQ112)</f>
        <v>0</v>
      </c>
    </row>
    <row r="113" spans="1:44" ht="15" hidden="1" x14ac:dyDescent="0.2">
      <c r="A113" s="61" t="s">
        <v>392</v>
      </c>
      <c r="B113" s="62"/>
      <c r="C113" s="62"/>
      <c r="D113" s="63">
        <f t="shared" ref="D113:P113" si="108">SUMIF($B111:$B112,"L1",D111:D112)</f>
        <v>0</v>
      </c>
      <c r="E113" s="63">
        <f t="shared" si="108"/>
        <v>0</v>
      </c>
      <c r="F113" s="63">
        <f t="shared" si="108"/>
        <v>0</v>
      </c>
      <c r="G113" s="63">
        <f t="shared" si="108"/>
        <v>0</v>
      </c>
      <c r="H113" s="63">
        <f t="shared" si="108"/>
        <v>12750</v>
      </c>
      <c r="I113" s="63">
        <f t="shared" si="108"/>
        <v>0</v>
      </c>
      <c r="J113" s="63">
        <f t="shared" si="108"/>
        <v>0</v>
      </c>
      <c r="K113" s="63">
        <f t="shared" si="108"/>
        <v>0</v>
      </c>
      <c r="L113" s="63">
        <f t="shared" si="108"/>
        <v>0</v>
      </c>
      <c r="M113" s="63">
        <f t="shared" si="108"/>
        <v>0</v>
      </c>
      <c r="N113" s="63">
        <f t="shared" si="108"/>
        <v>0</v>
      </c>
      <c r="O113" s="63">
        <f t="shared" si="108"/>
        <v>0</v>
      </c>
      <c r="P113" s="63">
        <f t="shared" si="108"/>
        <v>12750</v>
      </c>
      <c r="R113" s="63">
        <f t="shared" ref="R113:AD113" si="109">SUMIF($B111:$B112,"L1",R111:R112)</f>
        <v>0</v>
      </c>
      <c r="S113" s="63">
        <f t="shared" si="109"/>
        <v>0</v>
      </c>
      <c r="T113" s="63">
        <f t="shared" si="109"/>
        <v>0</v>
      </c>
      <c r="U113" s="276">
        <f t="shared" si="109"/>
        <v>0</v>
      </c>
      <c r="V113" s="276">
        <f t="shared" si="109"/>
        <v>0</v>
      </c>
      <c r="W113" s="276">
        <f t="shared" si="109"/>
        <v>0</v>
      </c>
      <c r="X113" s="276">
        <f t="shared" si="109"/>
        <v>0</v>
      </c>
      <c r="Y113" s="276">
        <f t="shared" si="109"/>
        <v>0</v>
      </c>
      <c r="Z113" s="276">
        <f t="shared" si="109"/>
        <v>0</v>
      </c>
      <c r="AA113" s="276">
        <f t="shared" si="109"/>
        <v>0</v>
      </c>
      <c r="AB113" s="276">
        <f t="shared" si="109"/>
        <v>0</v>
      </c>
      <c r="AC113" s="276">
        <f t="shared" si="109"/>
        <v>0</v>
      </c>
      <c r="AD113" s="276">
        <f t="shared" si="109"/>
        <v>0</v>
      </c>
      <c r="AF113" s="63">
        <f t="shared" ref="AF113:AR113" si="110">SUMIF($B111:$B112,"L1",AF111:AF112)</f>
        <v>0</v>
      </c>
      <c r="AG113" s="63">
        <f t="shared" si="110"/>
        <v>0</v>
      </c>
      <c r="AH113" s="63">
        <f t="shared" si="110"/>
        <v>0</v>
      </c>
      <c r="AI113" s="276">
        <f t="shared" si="110"/>
        <v>0</v>
      </c>
      <c r="AJ113" s="276">
        <f t="shared" si="110"/>
        <v>0</v>
      </c>
      <c r="AK113" s="276">
        <f t="shared" si="110"/>
        <v>0</v>
      </c>
      <c r="AL113" s="276">
        <f t="shared" si="110"/>
        <v>0</v>
      </c>
      <c r="AM113" s="276">
        <f t="shared" si="110"/>
        <v>0</v>
      </c>
      <c r="AN113" s="276">
        <f t="shared" si="110"/>
        <v>0</v>
      </c>
      <c r="AO113" s="276">
        <f t="shared" si="110"/>
        <v>0</v>
      </c>
      <c r="AP113" s="276">
        <f t="shared" si="110"/>
        <v>0</v>
      </c>
      <c r="AQ113" s="276">
        <f t="shared" si="110"/>
        <v>0</v>
      </c>
      <c r="AR113" s="276">
        <f t="shared" si="110"/>
        <v>0</v>
      </c>
    </row>
    <row r="114" spans="1:44" ht="15" hidden="1" x14ac:dyDescent="0.2">
      <c r="A114" s="8" t="s">
        <v>393</v>
      </c>
      <c r="B114"/>
      <c r="C114"/>
      <c r="D114"/>
      <c r="E114"/>
      <c r="F114"/>
      <c r="G114"/>
      <c r="P114" s="92">
        <f>SUM(P111:P112)</f>
        <v>12750</v>
      </c>
      <c r="R114"/>
      <c r="S114"/>
      <c r="T114"/>
      <c r="U114" s="277"/>
      <c r="V114" s="273"/>
      <c r="W114" s="273"/>
      <c r="X114" s="273"/>
      <c r="Y114" s="273"/>
      <c r="Z114" s="273"/>
      <c r="AA114" s="273"/>
      <c r="AB114" s="273"/>
      <c r="AC114" s="273"/>
      <c r="AD114" s="278">
        <f>SUM(AD111:AD112)</f>
        <v>0</v>
      </c>
      <c r="AF114"/>
      <c r="AG114"/>
      <c r="AH114"/>
      <c r="AI114" s="277"/>
      <c r="AJ114" s="273"/>
      <c r="AK114" s="273"/>
      <c r="AL114" s="273"/>
      <c r="AM114" s="273"/>
      <c r="AN114" s="273"/>
      <c r="AO114" s="273"/>
      <c r="AP114" s="273"/>
      <c r="AQ114" s="273"/>
      <c r="AR114" s="278">
        <f>SUM(AR111:AR112)</f>
        <v>0</v>
      </c>
    </row>
    <row r="115" spans="1:44" ht="15" hidden="1" x14ac:dyDescent="0.2">
      <c r="A115" s="8"/>
      <c r="B115"/>
      <c r="C115"/>
      <c r="D115"/>
      <c r="E115"/>
      <c r="F115"/>
      <c r="G115"/>
      <c r="P115" s="92"/>
      <c r="R115"/>
      <c r="S115"/>
      <c r="T115"/>
      <c r="U115" s="277"/>
      <c r="V115" s="273"/>
      <c r="W115" s="273"/>
      <c r="X115" s="273"/>
      <c r="Y115" s="273"/>
      <c r="Z115" s="273"/>
      <c r="AA115" s="273"/>
      <c r="AB115" s="273"/>
      <c r="AC115" s="273"/>
      <c r="AD115" s="278"/>
      <c r="AF115"/>
      <c r="AG115"/>
      <c r="AH115"/>
      <c r="AI115" s="277"/>
      <c r="AJ115" s="273"/>
      <c r="AK115" s="273"/>
      <c r="AL115" s="273"/>
      <c r="AM115" s="273"/>
      <c r="AN115" s="273"/>
      <c r="AO115" s="273"/>
      <c r="AP115" s="273"/>
      <c r="AQ115" s="273"/>
      <c r="AR115" s="278"/>
    </row>
    <row r="116" spans="1:44" ht="16" hidden="1" thickBot="1" x14ac:dyDescent="0.25">
      <c r="A116" s="43" t="s">
        <v>545</v>
      </c>
      <c r="B116" s="44"/>
      <c r="C116" s="44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6"/>
      <c r="R116" s="122"/>
      <c r="S116" s="122"/>
      <c r="T116" s="122"/>
      <c r="U116" s="279"/>
      <c r="V116" s="279"/>
      <c r="W116" s="279"/>
      <c r="X116" s="279"/>
      <c r="Y116" s="279"/>
      <c r="Z116" s="279"/>
      <c r="AA116" s="279"/>
      <c r="AB116" s="279"/>
      <c r="AC116" s="279"/>
      <c r="AD116" s="280"/>
      <c r="AF116" s="122"/>
      <c r="AG116" s="122"/>
      <c r="AH116" s="122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80"/>
    </row>
    <row r="117" spans="1:44" ht="15" hidden="1" x14ac:dyDescent="0.2">
      <c r="A117" s="8" t="s">
        <v>409</v>
      </c>
      <c r="B117" s="41" t="s">
        <v>308</v>
      </c>
      <c r="C117" s="39">
        <f t="shared" ref="C117" si="111">IF(B117="L1", 1, IF(B117="L2", 0.75, IF(B117= "L3", 0.5,IF(B117 = "L4", 0.25, 0))))</f>
        <v>1</v>
      </c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8"/>
      <c r="P117" s="42"/>
      <c r="R117" s="42"/>
      <c r="S117" s="42"/>
      <c r="T117" s="42">
        <v>930</v>
      </c>
      <c r="U117" s="294"/>
      <c r="V117" s="274"/>
      <c r="W117" s="294"/>
      <c r="X117" s="294"/>
      <c r="Y117" s="294"/>
      <c r="Z117" s="294"/>
      <c r="AA117" s="294"/>
      <c r="AB117" s="294"/>
      <c r="AC117" s="294"/>
      <c r="AD117" s="294">
        <f>SUM(R117:AC117)</f>
        <v>930</v>
      </c>
      <c r="AF117" s="42"/>
      <c r="AG117" s="42"/>
      <c r="AH117" s="42"/>
      <c r="AI117" s="294"/>
      <c r="AJ117" s="274"/>
      <c r="AK117" s="294"/>
      <c r="AL117" s="294"/>
      <c r="AM117" s="294"/>
      <c r="AN117" s="294"/>
      <c r="AO117" s="294"/>
      <c r="AP117" s="294"/>
      <c r="AQ117" s="294"/>
      <c r="AR117" s="294">
        <f>SUM(AF117:AQ117)</f>
        <v>0</v>
      </c>
    </row>
    <row r="118" spans="1:44" ht="15" hidden="1" x14ac:dyDescent="0.2">
      <c r="A118" s="8" t="s">
        <v>546</v>
      </c>
      <c r="B118" s="41" t="s">
        <v>308</v>
      </c>
      <c r="C118" s="39">
        <f>IF(B118="L1", 1, IF(B118="L2", 0.75, IF(B118= "L3", 0.5,IF(B118 = "L4", 0.25, 0))))</f>
        <v>1</v>
      </c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8"/>
      <c r="P118" s="42"/>
      <c r="R118" s="42"/>
      <c r="S118" s="42"/>
      <c r="T118" s="42"/>
      <c r="U118" s="294"/>
      <c r="V118" s="274"/>
      <c r="Y118" s="294"/>
      <c r="Z118" s="294">
        <v>1707</v>
      </c>
      <c r="AA118" s="294"/>
      <c r="AB118" s="294"/>
      <c r="AC118" s="294"/>
      <c r="AD118" s="294">
        <f>SUM(R118:AC118)</f>
        <v>1707</v>
      </c>
      <c r="AF118" s="42"/>
      <c r="AG118" s="42"/>
      <c r="AH118" s="42"/>
      <c r="AI118" s="294"/>
      <c r="AJ118" s="274"/>
      <c r="AM118" s="294"/>
      <c r="AN118" s="294"/>
      <c r="AO118" s="294"/>
      <c r="AP118" s="294"/>
      <c r="AQ118" s="294"/>
      <c r="AR118" s="294">
        <f>SUM(AF118:AQ118)</f>
        <v>0</v>
      </c>
    </row>
    <row r="119" spans="1:44" ht="15" hidden="1" x14ac:dyDescent="0.2">
      <c r="A119" s="8"/>
      <c r="B119" s="41"/>
      <c r="C119" s="39"/>
      <c r="D119"/>
      <c r="E119"/>
      <c r="F119"/>
      <c r="G119"/>
      <c r="H119"/>
      <c r="I119"/>
      <c r="J119" s="42"/>
      <c r="K119"/>
      <c r="L119"/>
      <c r="M119" s="42"/>
      <c r="N119"/>
      <c r="O119"/>
      <c r="P119" s="92"/>
      <c r="R119"/>
      <c r="S119"/>
      <c r="T119"/>
      <c r="U119" s="277"/>
      <c r="V119" s="277"/>
      <c r="W119" s="277"/>
      <c r="X119" s="294"/>
      <c r="Y119" s="277"/>
      <c r="Z119" s="277"/>
      <c r="AA119" s="294"/>
      <c r="AB119" s="277"/>
      <c r="AC119" s="277"/>
      <c r="AD119" s="294">
        <f t="shared" ref="AD119" si="112">SUM(R119:AC119)</f>
        <v>0</v>
      </c>
      <c r="AF119"/>
      <c r="AG119"/>
      <c r="AH119"/>
      <c r="AI119" s="277"/>
      <c r="AJ119" s="277"/>
      <c r="AK119" s="277"/>
      <c r="AL119" s="294"/>
      <c r="AM119" s="277"/>
      <c r="AN119" s="277"/>
      <c r="AO119" s="294"/>
      <c r="AP119" s="277"/>
      <c r="AQ119" s="277"/>
      <c r="AR119" s="294">
        <f t="shared" ref="AR119" si="113">SUM(AF119:AQ119)</f>
        <v>0</v>
      </c>
    </row>
    <row r="120" spans="1:44" ht="15" hidden="1" x14ac:dyDescent="0.2">
      <c r="A120" s="61" t="s">
        <v>547</v>
      </c>
      <c r="B120" s="62"/>
      <c r="C120" s="62"/>
      <c r="D120" s="63">
        <f t="shared" ref="D120:P120" si="114">SUMIF($B116:$B119,"L1",D116:D119)</f>
        <v>0</v>
      </c>
      <c r="E120" s="63">
        <f t="shared" si="114"/>
        <v>0</v>
      </c>
      <c r="F120" s="63">
        <f t="shared" si="114"/>
        <v>0</v>
      </c>
      <c r="G120" s="63">
        <f t="shared" si="114"/>
        <v>0</v>
      </c>
      <c r="H120" s="63">
        <f t="shared" si="114"/>
        <v>0</v>
      </c>
      <c r="I120" s="63">
        <f t="shared" si="114"/>
        <v>0</v>
      </c>
      <c r="J120" s="63">
        <f t="shared" si="114"/>
        <v>0</v>
      </c>
      <c r="K120" s="63">
        <f t="shared" si="114"/>
        <v>0</v>
      </c>
      <c r="L120" s="63">
        <f t="shared" si="114"/>
        <v>0</v>
      </c>
      <c r="M120" s="63">
        <f t="shared" si="114"/>
        <v>0</v>
      </c>
      <c r="N120" s="63">
        <f t="shared" si="114"/>
        <v>0</v>
      </c>
      <c r="O120" s="63">
        <f t="shared" si="114"/>
        <v>0</v>
      </c>
      <c r="P120" s="63">
        <f t="shared" si="114"/>
        <v>0</v>
      </c>
      <c r="R120" s="63">
        <f t="shared" ref="R120:AC120" si="115">SUMIF($B117:$B119,"L1",R117:R119)</f>
        <v>0</v>
      </c>
      <c r="S120" s="63">
        <f t="shared" si="115"/>
        <v>0</v>
      </c>
      <c r="T120" s="63">
        <f t="shared" si="115"/>
        <v>930</v>
      </c>
      <c r="U120" s="276">
        <f t="shared" si="115"/>
        <v>0</v>
      </c>
      <c r="V120" s="276">
        <f t="shared" si="115"/>
        <v>0</v>
      </c>
      <c r="W120" s="276">
        <f t="shared" si="115"/>
        <v>0</v>
      </c>
      <c r="X120" s="276">
        <f t="shared" si="115"/>
        <v>0</v>
      </c>
      <c r="Y120" s="276">
        <f t="shared" si="115"/>
        <v>0</v>
      </c>
      <c r="Z120" s="276">
        <f t="shared" si="115"/>
        <v>1707</v>
      </c>
      <c r="AA120" s="276">
        <f t="shared" si="115"/>
        <v>0</v>
      </c>
      <c r="AB120" s="276">
        <f t="shared" si="115"/>
        <v>0</v>
      </c>
      <c r="AC120" s="276">
        <f t="shared" si="115"/>
        <v>0</v>
      </c>
      <c r="AD120" s="276">
        <f>SUMIF($B117:$B119,"L1",AD117:AD119)</f>
        <v>2637</v>
      </c>
      <c r="AF120" s="63">
        <f t="shared" ref="AF120:AQ120" si="116">SUMIF($B117:$B119,"L1",AF117:AF119)</f>
        <v>0</v>
      </c>
      <c r="AG120" s="63">
        <f t="shared" si="116"/>
        <v>0</v>
      </c>
      <c r="AH120" s="63">
        <f t="shared" si="116"/>
        <v>0</v>
      </c>
      <c r="AI120" s="276">
        <f t="shared" si="116"/>
        <v>0</v>
      </c>
      <c r="AJ120" s="276">
        <f t="shared" si="116"/>
        <v>0</v>
      </c>
      <c r="AK120" s="276">
        <f t="shared" si="116"/>
        <v>0</v>
      </c>
      <c r="AL120" s="276">
        <f t="shared" si="116"/>
        <v>0</v>
      </c>
      <c r="AM120" s="276">
        <f t="shared" si="116"/>
        <v>0</v>
      </c>
      <c r="AN120" s="276">
        <f t="shared" si="116"/>
        <v>0</v>
      </c>
      <c r="AO120" s="276">
        <f t="shared" si="116"/>
        <v>0</v>
      </c>
      <c r="AP120" s="276">
        <f t="shared" si="116"/>
        <v>0</v>
      </c>
      <c r="AQ120" s="276">
        <f t="shared" si="116"/>
        <v>0</v>
      </c>
      <c r="AR120" s="276">
        <f>SUMIF($B117:$B119,"L1",AR117:AR119)</f>
        <v>0</v>
      </c>
    </row>
    <row r="121" spans="1:44" ht="15" hidden="1" x14ac:dyDescent="0.2">
      <c r="A121" s="8" t="s">
        <v>548</v>
      </c>
      <c r="B121"/>
      <c r="C121"/>
      <c r="D121"/>
      <c r="E121"/>
      <c r="F121"/>
      <c r="G121"/>
      <c r="H121" s="8"/>
      <c r="I121" s="8"/>
      <c r="J121" s="8"/>
      <c r="K121" s="8"/>
      <c r="L121" s="8"/>
      <c r="M121" s="8"/>
      <c r="N121" s="8"/>
      <c r="O121" s="8"/>
      <c r="P121" s="92">
        <f>SUM(P116:P119)</f>
        <v>0</v>
      </c>
      <c r="R121"/>
      <c r="S121"/>
      <c r="T121"/>
      <c r="U121" s="277"/>
      <c r="V121" s="273"/>
      <c r="W121" s="273"/>
      <c r="X121" s="273"/>
      <c r="Y121" s="273"/>
      <c r="Z121" s="273"/>
      <c r="AA121" s="273"/>
      <c r="AB121" s="273"/>
      <c r="AC121" s="273"/>
      <c r="AD121" s="278">
        <f>SUM(AD117:AD119)</f>
        <v>2637</v>
      </c>
      <c r="AF121"/>
      <c r="AG121"/>
      <c r="AH121"/>
      <c r="AI121" s="277"/>
      <c r="AJ121" s="273"/>
      <c r="AK121" s="273"/>
      <c r="AL121" s="273"/>
      <c r="AM121" s="273"/>
      <c r="AN121" s="273"/>
      <c r="AO121" s="273"/>
      <c r="AP121" s="273"/>
      <c r="AQ121" s="273"/>
      <c r="AR121" s="278">
        <f>SUM(AR117:AR119)</f>
        <v>0</v>
      </c>
    </row>
    <row r="122" spans="1:44" ht="15" hidden="1" x14ac:dyDescent="0.2">
      <c r="A122" s="8"/>
      <c r="B122"/>
      <c r="C122"/>
      <c r="D122"/>
      <c r="E122"/>
      <c r="F122"/>
      <c r="G122"/>
      <c r="H122" s="8"/>
      <c r="I122" s="8"/>
      <c r="J122" s="8"/>
      <c r="K122" s="8"/>
      <c r="L122" s="8"/>
      <c r="M122" s="8"/>
      <c r="N122" s="8"/>
      <c r="O122" s="8"/>
      <c r="P122" s="92"/>
      <c r="R122"/>
      <c r="S122"/>
      <c r="T122"/>
      <c r="U122" s="277"/>
      <c r="V122" s="273"/>
      <c r="W122" s="273"/>
      <c r="X122" s="273"/>
      <c r="Y122" s="273"/>
      <c r="Z122" s="273"/>
      <c r="AA122" s="273"/>
      <c r="AB122" s="273"/>
      <c r="AC122" s="273"/>
      <c r="AD122" s="278"/>
      <c r="AF122"/>
      <c r="AG122"/>
      <c r="AH122"/>
      <c r="AI122" s="277"/>
      <c r="AJ122" s="273"/>
      <c r="AK122" s="273"/>
      <c r="AL122" s="273"/>
      <c r="AM122" s="273"/>
      <c r="AN122" s="273"/>
      <c r="AO122" s="273"/>
      <c r="AP122" s="273"/>
      <c r="AQ122" s="273"/>
      <c r="AR122" s="278"/>
    </row>
    <row r="123" spans="1:44" ht="16" hidden="1" thickBot="1" x14ac:dyDescent="0.25">
      <c r="A123" s="43" t="s">
        <v>549</v>
      </c>
      <c r="B123" s="44"/>
      <c r="C123" s="44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6"/>
      <c r="R123" s="122"/>
      <c r="S123" s="122"/>
      <c r="T123" s="122"/>
      <c r="U123" s="279"/>
      <c r="V123" s="279"/>
      <c r="W123" s="279"/>
      <c r="X123" s="279"/>
      <c r="Y123" s="279"/>
      <c r="Z123" s="279"/>
      <c r="AA123" s="279"/>
      <c r="AB123" s="279"/>
      <c r="AC123" s="279"/>
      <c r="AD123" s="280"/>
      <c r="AF123" s="122"/>
      <c r="AG123" s="122"/>
      <c r="AH123" s="122"/>
      <c r="AI123" s="279"/>
      <c r="AJ123" s="279"/>
      <c r="AK123" s="279"/>
      <c r="AL123" s="279"/>
      <c r="AM123" s="279"/>
      <c r="AN123" s="279"/>
      <c r="AO123" s="279"/>
      <c r="AP123" s="279"/>
      <c r="AQ123" s="279"/>
      <c r="AR123" s="280"/>
    </row>
    <row r="124" spans="1:44" ht="15" hidden="1" x14ac:dyDescent="0.2">
      <c r="A124" s="8" t="s">
        <v>381</v>
      </c>
      <c r="B124" s="41" t="s">
        <v>308</v>
      </c>
      <c r="C124" s="39">
        <f>IF(B124="L1", 1, IF(B124="L2", 0.75, IF(B124= "L3", 0.5,IF(B124 = "L4", 0.25, 0))))</f>
        <v>1</v>
      </c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8"/>
      <c r="P124" s="42"/>
      <c r="R124" s="42"/>
      <c r="S124" s="42"/>
      <c r="T124" s="42"/>
      <c r="U124" s="294">
        <v>2000</v>
      </c>
      <c r="W124" s="274"/>
      <c r="X124" s="294"/>
      <c r="Y124" s="441">
        <f>625-2375</f>
        <v>-1750</v>
      </c>
      <c r="Z124" s="294"/>
      <c r="AA124" s="294"/>
      <c r="AB124" s="294"/>
      <c r="AC124" s="294"/>
      <c r="AD124" s="294">
        <f>SUM(R124:AC124)</f>
        <v>250</v>
      </c>
      <c r="AF124" s="42"/>
      <c r="AG124" s="42"/>
      <c r="AH124" s="42"/>
      <c r="AI124" s="294"/>
      <c r="AK124" s="274"/>
      <c r="AL124" s="294"/>
      <c r="AM124" s="441"/>
      <c r="AN124" s="294"/>
      <c r="AO124" s="294"/>
      <c r="AP124" s="294"/>
      <c r="AQ124" s="294"/>
      <c r="AR124" s="294">
        <f>SUM(AF124:AQ124)</f>
        <v>0</v>
      </c>
    </row>
    <row r="125" spans="1:44" ht="15" hidden="1" x14ac:dyDescent="0.2">
      <c r="A125" s="8" t="s">
        <v>550</v>
      </c>
      <c r="B125" s="41" t="s">
        <v>308</v>
      </c>
      <c r="C125" s="39">
        <f>IF(B125="L1", 1, IF(B125="L2", 0.75, IF(B125= "L3", 0.5,IF(B125 = "L4", 0.25, 0))))</f>
        <v>1</v>
      </c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8"/>
      <c r="P125" s="42"/>
      <c r="R125" s="42"/>
      <c r="S125" s="42"/>
      <c r="T125" s="42"/>
      <c r="U125" s="294">
        <v>375</v>
      </c>
      <c r="W125" s="274"/>
      <c r="X125" s="294"/>
      <c r="Y125" s="294"/>
      <c r="Z125" s="294"/>
      <c r="AA125" s="294"/>
      <c r="AB125" s="294"/>
      <c r="AC125" s="294"/>
      <c r="AD125" s="294">
        <f>SUM(R125:AC125)</f>
        <v>375</v>
      </c>
      <c r="AF125" s="42"/>
      <c r="AG125" s="42"/>
      <c r="AH125" s="42"/>
      <c r="AI125" s="294"/>
      <c r="AK125" s="274"/>
      <c r="AL125" s="294"/>
      <c r="AM125" s="294"/>
      <c r="AN125" s="294"/>
      <c r="AO125" s="294"/>
      <c r="AP125" s="294"/>
      <c r="AQ125" s="294"/>
      <c r="AR125" s="294">
        <f>SUM(AF125:AQ125)</f>
        <v>0</v>
      </c>
    </row>
    <row r="126" spans="1:44" ht="15" hidden="1" x14ac:dyDescent="0.2">
      <c r="A126" s="8"/>
      <c r="B126" s="41"/>
      <c r="C126" s="39"/>
      <c r="D126"/>
      <c r="E126"/>
      <c r="F126"/>
      <c r="G126"/>
      <c r="H126"/>
      <c r="I126"/>
      <c r="J126" s="42"/>
      <c r="K126"/>
      <c r="L126"/>
      <c r="M126" s="42"/>
      <c r="N126"/>
      <c r="O126"/>
      <c r="P126" s="92"/>
      <c r="R126"/>
      <c r="S126"/>
      <c r="T126"/>
      <c r="U126" s="277"/>
      <c r="V126" s="277"/>
      <c r="W126" s="277"/>
      <c r="X126" s="294"/>
      <c r="Y126" s="277"/>
      <c r="Z126" s="277"/>
      <c r="AA126" s="294"/>
      <c r="AB126" s="277"/>
      <c r="AC126" s="277"/>
      <c r="AD126" s="294">
        <f>SUM(R126:AC126)</f>
        <v>0</v>
      </c>
      <c r="AF126"/>
      <c r="AG126"/>
      <c r="AH126"/>
      <c r="AI126" s="277"/>
      <c r="AJ126" s="277"/>
      <c r="AK126" s="277"/>
      <c r="AL126" s="294"/>
      <c r="AM126" s="277"/>
      <c r="AN126" s="277"/>
      <c r="AO126" s="294"/>
      <c r="AP126" s="277"/>
      <c r="AQ126" s="277"/>
      <c r="AR126" s="294">
        <f>SUM(AF126:AQ126)</f>
        <v>0</v>
      </c>
    </row>
    <row r="127" spans="1:44" ht="15" hidden="1" x14ac:dyDescent="0.2">
      <c r="A127" s="61" t="s">
        <v>551</v>
      </c>
      <c r="B127" s="62"/>
      <c r="C127" s="62"/>
      <c r="D127" s="63">
        <f t="shared" ref="D127:P127" si="117">SUMIF($B123:$B126,"L1",D123:D126)</f>
        <v>0</v>
      </c>
      <c r="E127" s="63">
        <f t="shared" si="117"/>
        <v>0</v>
      </c>
      <c r="F127" s="63">
        <f t="shared" si="117"/>
        <v>0</v>
      </c>
      <c r="G127" s="63">
        <f t="shared" si="117"/>
        <v>0</v>
      </c>
      <c r="H127" s="63">
        <f t="shared" si="117"/>
        <v>0</v>
      </c>
      <c r="I127" s="63">
        <f t="shared" si="117"/>
        <v>0</v>
      </c>
      <c r="J127" s="63">
        <f t="shared" si="117"/>
        <v>0</v>
      </c>
      <c r="K127" s="63">
        <f t="shared" si="117"/>
        <v>0</v>
      </c>
      <c r="L127" s="63">
        <f t="shared" si="117"/>
        <v>0</v>
      </c>
      <c r="M127" s="63">
        <f t="shared" si="117"/>
        <v>0</v>
      </c>
      <c r="N127" s="63">
        <f t="shared" si="117"/>
        <v>0</v>
      </c>
      <c r="O127" s="63">
        <f t="shared" si="117"/>
        <v>0</v>
      </c>
      <c r="P127" s="63">
        <f t="shared" si="117"/>
        <v>0</v>
      </c>
      <c r="R127" s="63">
        <f t="shared" ref="R127:AC127" si="118">SUMIF($B124:$B126,"L1",R124:R126)</f>
        <v>0</v>
      </c>
      <c r="S127" s="63">
        <f t="shared" si="118"/>
        <v>0</v>
      </c>
      <c r="T127" s="63">
        <f t="shared" si="118"/>
        <v>0</v>
      </c>
      <c r="U127" s="276">
        <f t="shared" si="118"/>
        <v>2375</v>
      </c>
      <c r="V127" s="276">
        <f t="shared" si="118"/>
        <v>0</v>
      </c>
      <c r="W127" s="276">
        <f t="shared" si="118"/>
        <v>0</v>
      </c>
      <c r="X127" s="276">
        <f t="shared" si="118"/>
        <v>0</v>
      </c>
      <c r="Y127" s="276">
        <f t="shared" si="118"/>
        <v>-1750</v>
      </c>
      <c r="Z127" s="276">
        <f t="shared" si="118"/>
        <v>0</v>
      </c>
      <c r="AA127" s="276">
        <f t="shared" si="118"/>
        <v>0</v>
      </c>
      <c r="AB127" s="276">
        <f t="shared" si="118"/>
        <v>0</v>
      </c>
      <c r="AC127" s="276">
        <f t="shared" si="118"/>
        <v>0</v>
      </c>
      <c r="AD127" s="276">
        <f>SUMIF($B124:$B126,"L1",AD124:AD126)</f>
        <v>625</v>
      </c>
      <c r="AF127" s="63">
        <f t="shared" ref="AF127:AQ127" si="119">SUMIF($B124:$B126,"L1",AF124:AF126)</f>
        <v>0</v>
      </c>
      <c r="AG127" s="63">
        <f t="shared" si="119"/>
        <v>0</v>
      </c>
      <c r="AH127" s="63">
        <f t="shared" si="119"/>
        <v>0</v>
      </c>
      <c r="AI127" s="276">
        <f t="shared" si="119"/>
        <v>0</v>
      </c>
      <c r="AJ127" s="276">
        <f t="shared" si="119"/>
        <v>0</v>
      </c>
      <c r="AK127" s="276">
        <f t="shared" si="119"/>
        <v>0</v>
      </c>
      <c r="AL127" s="276">
        <f t="shared" si="119"/>
        <v>0</v>
      </c>
      <c r="AM127" s="276">
        <f t="shared" si="119"/>
        <v>0</v>
      </c>
      <c r="AN127" s="276">
        <f t="shared" si="119"/>
        <v>0</v>
      </c>
      <c r="AO127" s="276">
        <f t="shared" si="119"/>
        <v>0</v>
      </c>
      <c r="AP127" s="276">
        <f t="shared" si="119"/>
        <v>0</v>
      </c>
      <c r="AQ127" s="276">
        <f t="shared" si="119"/>
        <v>0</v>
      </c>
      <c r="AR127" s="276">
        <f>SUMIF($B124:$B126,"L1",AR124:AR126)</f>
        <v>0</v>
      </c>
    </row>
    <row r="128" spans="1:44" ht="15" hidden="1" x14ac:dyDescent="0.2">
      <c r="A128" s="8" t="s">
        <v>552</v>
      </c>
      <c r="B128"/>
      <c r="C128"/>
      <c r="D128"/>
      <c r="E128"/>
      <c r="F128"/>
      <c r="G128"/>
      <c r="H128" s="8"/>
      <c r="I128" s="8"/>
      <c r="J128" s="8"/>
      <c r="K128" s="8"/>
      <c r="L128" s="8"/>
      <c r="M128" s="8"/>
      <c r="N128" s="8"/>
      <c r="O128" s="8"/>
      <c r="P128" s="92">
        <f>SUM(P123:P126)</f>
        <v>0</v>
      </c>
      <c r="R128"/>
      <c r="S128"/>
      <c r="T128"/>
      <c r="U128" s="277"/>
      <c r="V128" s="295"/>
      <c r="W128" s="295"/>
      <c r="X128" s="295"/>
      <c r="Y128" s="295"/>
      <c r="Z128" s="295"/>
      <c r="AA128" s="295"/>
      <c r="AB128" s="295"/>
      <c r="AC128" s="295"/>
      <c r="AD128" s="278">
        <f>SUM(AD124:AD126)</f>
        <v>625</v>
      </c>
      <c r="AF128"/>
      <c r="AG128"/>
      <c r="AH128"/>
      <c r="AI128" s="277"/>
      <c r="AJ128" s="295"/>
      <c r="AK128" s="295"/>
      <c r="AL128" s="295"/>
      <c r="AM128" s="295"/>
      <c r="AN128" s="295"/>
      <c r="AO128" s="295"/>
      <c r="AP128" s="295"/>
      <c r="AQ128" s="295"/>
      <c r="AR128" s="278">
        <f>SUM(AR124:AR126)</f>
        <v>0</v>
      </c>
    </row>
    <row r="129" spans="1:59" ht="15" hidden="1" x14ac:dyDescent="0.2">
      <c r="A129" s="8"/>
      <c r="B129"/>
      <c r="C129"/>
      <c r="D129"/>
      <c r="E129"/>
      <c r="F129"/>
      <c r="G129"/>
      <c r="H129" s="8"/>
      <c r="I129" s="8"/>
      <c r="J129" s="8"/>
      <c r="K129" s="8"/>
      <c r="L129" s="8"/>
      <c r="M129" s="8"/>
      <c r="N129" s="8"/>
      <c r="O129" s="8"/>
      <c r="P129" s="92"/>
      <c r="R129"/>
      <c r="S129"/>
      <c r="T129"/>
      <c r="U129" s="277"/>
      <c r="V129" s="295"/>
      <c r="W129" s="295"/>
      <c r="X129" s="295"/>
      <c r="Y129" s="295"/>
      <c r="Z129" s="295"/>
      <c r="AA129" s="295"/>
      <c r="AB129" s="295"/>
      <c r="AC129" s="295"/>
      <c r="AD129" s="278"/>
      <c r="AF129"/>
      <c r="AG129"/>
      <c r="AH129"/>
      <c r="AI129" s="277"/>
      <c r="AJ129" s="295"/>
      <c r="AK129" s="295"/>
      <c r="AL129" s="295"/>
      <c r="AM129" s="295"/>
      <c r="AN129" s="295"/>
      <c r="AO129" s="295"/>
      <c r="AP129" s="295"/>
      <c r="AQ129" s="295"/>
      <c r="AR129" s="278"/>
    </row>
    <row r="130" spans="1:59" ht="16" thickBot="1" x14ac:dyDescent="0.25">
      <c r="A130" s="43" t="s">
        <v>82</v>
      </c>
      <c r="B130" s="44"/>
      <c r="C130" s="44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6"/>
      <c r="R130" s="122"/>
      <c r="S130" s="122"/>
      <c r="T130" s="122"/>
      <c r="U130" s="279"/>
      <c r="V130" s="279"/>
      <c r="W130" s="279"/>
      <c r="X130" s="279"/>
      <c r="Y130" s="279"/>
      <c r="Z130" s="279"/>
      <c r="AA130" s="279"/>
      <c r="AB130" s="279"/>
      <c r="AC130" s="279"/>
      <c r="AD130" s="280"/>
      <c r="AF130" s="122"/>
      <c r="AG130" s="122"/>
      <c r="AH130" s="122"/>
      <c r="AI130" s="279"/>
      <c r="AJ130" s="279"/>
      <c r="AK130" s="279"/>
      <c r="AL130" s="279"/>
      <c r="AM130" s="279"/>
      <c r="AN130" s="279"/>
      <c r="AO130" s="279"/>
      <c r="AP130" s="279"/>
      <c r="AQ130" s="279"/>
      <c r="AR130" s="280"/>
    </row>
    <row r="131" spans="1:59" ht="15" x14ac:dyDescent="0.2">
      <c r="A131" s="8" t="s">
        <v>553</v>
      </c>
      <c r="B131" s="41" t="s">
        <v>308</v>
      </c>
      <c r="C131" s="39">
        <f t="shared" ref="C131:C132" si="120">IF(B131="L1", 1, IF(B131="L2", 0.75, IF(B131= "L3", 0.5,IF(B131 = "L4", 0.25, 0))))</f>
        <v>1</v>
      </c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8"/>
      <c r="P131" s="42"/>
      <c r="Q131" s="8"/>
      <c r="R131" s="42"/>
      <c r="S131" s="42"/>
      <c r="T131" s="42"/>
      <c r="U131" s="294"/>
      <c r="V131" s="8"/>
      <c r="W131" s="294"/>
      <c r="X131" s="8"/>
      <c r="Y131" s="294"/>
      <c r="Z131" s="294">
        <v>44000</v>
      </c>
      <c r="AA131" s="294"/>
      <c r="AB131" s="294"/>
      <c r="AC131" s="294"/>
      <c r="AD131" s="294">
        <f t="shared" ref="AD131" si="121">SUM(R131:AC131)</f>
        <v>44000</v>
      </c>
      <c r="AF131" s="42"/>
      <c r="AG131" s="42"/>
      <c r="AH131" s="42"/>
      <c r="AI131" s="294"/>
      <c r="AJ131" s="8"/>
      <c r="AK131" s="294"/>
      <c r="AL131" s="8"/>
      <c r="AM131" s="294"/>
      <c r="AN131" s="294"/>
      <c r="AO131" s="294"/>
      <c r="AP131" s="294"/>
      <c r="AQ131" s="294"/>
      <c r="AR131" s="294">
        <f t="shared" ref="AR131" si="122">SUM(AF131:AQ131)</f>
        <v>0</v>
      </c>
    </row>
    <row r="132" spans="1:59" ht="15" x14ac:dyDescent="0.2">
      <c r="A132" s="8" t="s">
        <v>554</v>
      </c>
      <c r="B132" s="41" t="s">
        <v>308</v>
      </c>
      <c r="C132" s="39">
        <f t="shared" si="120"/>
        <v>1</v>
      </c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8"/>
      <c r="P132" s="42"/>
      <c r="Q132" s="8"/>
      <c r="R132" s="42"/>
      <c r="S132" s="42"/>
      <c r="T132" s="42"/>
      <c r="U132" s="294"/>
      <c r="V132" s="8"/>
      <c r="W132" s="294"/>
      <c r="X132" s="8"/>
      <c r="Y132" s="8"/>
      <c r="Z132" s="8"/>
      <c r="AA132" s="294">
        <v>108900</v>
      </c>
      <c r="AB132" s="294">
        <v>108900</v>
      </c>
      <c r="AD132" s="294">
        <f>SUM(R132:AC132)</f>
        <v>217800</v>
      </c>
      <c r="AF132" s="42"/>
      <c r="AG132" s="42"/>
      <c r="AH132" s="42"/>
      <c r="AI132" s="294"/>
      <c r="AJ132" s="8"/>
      <c r="AK132" s="294"/>
      <c r="AL132" s="8"/>
      <c r="AM132" s="8"/>
      <c r="AN132" s="8"/>
      <c r="AO132" s="294"/>
      <c r="AP132" s="294"/>
      <c r="AR132" s="294">
        <f>SUM(AF132:AQ132)</f>
        <v>0</v>
      </c>
    </row>
    <row r="133" spans="1:59" ht="15" x14ac:dyDescent="0.2">
      <c r="A133" s="8" t="s">
        <v>555</v>
      </c>
      <c r="B133" s="41" t="s">
        <v>308</v>
      </c>
      <c r="C133" s="39">
        <f t="shared" ref="C133" si="123">IF(B133="L1", 1, IF(B133="L2", 0.75, IF(B133= "L3", 0.5,IF(B133 = "L4", 0.25, 0))))</f>
        <v>1</v>
      </c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8"/>
      <c r="P133" s="42"/>
      <c r="R133" s="42"/>
      <c r="S133" s="42"/>
      <c r="T133" s="42"/>
      <c r="U133" s="294"/>
      <c r="W133" s="274"/>
      <c r="X133" s="294"/>
      <c r="Y133" s="294"/>
      <c r="Z133" s="294"/>
      <c r="AA133" s="294"/>
      <c r="AC133" s="294">
        <v>26200</v>
      </c>
      <c r="AD133" s="294">
        <f>SUM(R133:AC133)</f>
        <v>26200</v>
      </c>
      <c r="AG133" s="42"/>
      <c r="AH133" s="42"/>
      <c r="AI133" s="294"/>
      <c r="AK133" s="274"/>
      <c r="AL133" s="294"/>
      <c r="AM133" s="294"/>
      <c r="AN133" s="294"/>
      <c r="AO133" s="294"/>
      <c r="AQ133" s="294"/>
      <c r="AR133" s="294">
        <f>SUM(AF133:AQ133)</f>
        <v>0</v>
      </c>
    </row>
    <row r="134" spans="1:59" ht="15" x14ac:dyDescent="0.2">
      <c r="A134" s="8" t="s">
        <v>417</v>
      </c>
      <c r="B134" s="41" t="s">
        <v>308</v>
      </c>
      <c r="C134" s="39">
        <f t="shared" ref="C134" si="124">IF(B134="L1", 1, IF(B134="L2", 0.75, IF(B134= "L3", 0.5,IF(B134 = "L4", 0.25, 0))))</f>
        <v>1</v>
      </c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8"/>
      <c r="P134" s="42"/>
      <c r="R134" s="42"/>
      <c r="S134" s="42"/>
      <c r="T134" s="42"/>
      <c r="U134" s="294"/>
      <c r="W134" s="274"/>
      <c r="X134" s="294"/>
      <c r="Y134" s="294"/>
      <c r="Z134" s="294"/>
      <c r="AA134" s="294"/>
      <c r="AB134" s="294"/>
      <c r="AC134" s="294">
        <v>34406</v>
      </c>
      <c r="AD134" s="294">
        <f>SUM(R134:AC134)</f>
        <v>34406</v>
      </c>
      <c r="AF134" s="42">
        <v>41947</v>
      </c>
      <c r="AG134" s="42">
        <v>41947</v>
      </c>
      <c r="AH134" s="42">
        <v>41947</v>
      </c>
      <c r="AI134" s="294"/>
      <c r="AK134" s="274"/>
      <c r="AL134" s="294"/>
      <c r="AM134" s="294"/>
      <c r="AN134" s="294"/>
      <c r="AO134" s="294"/>
      <c r="AP134" s="294"/>
      <c r="AQ134" s="294"/>
      <c r="AR134" s="294">
        <f>SUM(AF134:AQ134)</f>
        <v>125841</v>
      </c>
    </row>
    <row r="135" spans="1:59" ht="15" x14ac:dyDescent="0.2">
      <c r="A135" s="8" t="s">
        <v>418</v>
      </c>
      <c r="B135" s="41" t="s">
        <v>308</v>
      </c>
      <c r="C135" s="39">
        <f>IF(B135="L1", 1, IF(B135="L2", 0.75, IF(B135= "L3", 0.5,IF(B135 = "L4", 0.25, 0))))</f>
        <v>1</v>
      </c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8"/>
      <c r="P135" s="42"/>
      <c r="R135" s="42"/>
      <c r="S135" s="42"/>
      <c r="T135" s="42"/>
      <c r="U135" s="294"/>
      <c r="W135" s="274"/>
      <c r="X135" s="294"/>
      <c r="Y135" s="294"/>
      <c r="Z135" s="294"/>
      <c r="AA135" s="294"/>
      <c r="AB135" s="294"/>
      <c r="AC135" s="294"/>
      <c r="AD135" s="294"/>
      <c r="AF135" s="294">
        <v>38807</v>
      </c>
      <c r="AG135" s="42"/>
      <c r="AH135" s="42"/>
      <c r="AI135" s="294"/>
      <c r="AK135" s="274"/>
      <c r="AL135" s="294"/>
      <c r="AM135" s="294"/>
      <c r="AN135" s="294"/>
      <c r="AO135" s="294"/>
      <c r="AP135" s="294"/>
      <c r="AQ135" s="294"/>
      <c r="AR135" s="294">
        <f>SUM(AF135:AQ135)</f>
        <v>38807</v>
      </c>
    </row>
    <row r="136" spans="1:59" ht="15" x14ac:dyDescent="0.2">
      <c r="A136" s="8" t="s">
        <v>419</v>
      </c>
      <c r="B136" s="41" t="s">
        <v>308</v>
      </c>
      <c r="C136" s="39">
        <f>IF(B136="L1", 1, IF(B136="L2", 0.75, IF(B136= "L3", 0.5,IF(B136 = "L4", 0.25, 0))))</f>
        <v>1</v>
      </c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8"/>
      <c r="P136" s="42"/>
      <c r="R136" s="42"/>
      <c r="S136" s="42"/>
      <c r="T136" s="42"/>
      <c r="U136" s="294"/>
      <c r="W136" s="274"/>
      <c r="X136" s="294"/>
      <c r="Y136" s="294"/>
      <c r="Z136" s="294"/>
      <c r="AA136" s="294"/>
      <c r="AB136" s="294"/>
      <c r="AC136" s="294"/>
      <c r="AD136" s="294"/>
      <c r="AF136" s="42"/>
      <c r="AG136" s="42">
        <v>52591</v>
      </c>
      <c r="AH136" s="42">
        <v>75000</v>
      </c>
      <c r="AI136" s="42">
        <v>75000</v>
      </c>
      <c r="AJ136" s="42">
        <v>50000</v>
      </c>
      <c r="AK136" s="42">
        <v>50000</v>
      </c>
      <c r="AL136" s="42">
        <v>50000</v>
      </c>
      <c r="AM136" s="42">
        <v>55000</v>
      </c>
      <c r="AN136" s="42">
        <v>100000</v>
      </c>
      <c r="AO136" s="42">
        <v>125000</v>
      </c>
      <c r="AP136" s="42">
        <v>150000</v>
      </c>
      <c r="AQ136" s="42">
        <v>200000</v>
      </c>
      <c r="AR136" s="294">
        <f>SUM(AF136:AQ136)</f>
        <v>982591</v>
      </c>
    </row>
    <row r="137" spans="1:59" ht="15" x14ac:dyDescent="0.2">
      <c r="A137" s="8"/>
      <c r="B137" s="41"/>
      <c r="C137" s="39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8"/>
      <c r="P137" s="42"/>
      <c r="R137" s="42"/>
      <c r="S137" s="42"/>
      <c r="T137" s="42"/>
      <c r="U137" s="294"/>
      <c r="W137" s="274"/>
      <c r="X137" s="294"/>
      <c r="Y137" s="294"/>
      <c r="Z137" s="294"/>
      <c r="AA137" s="294"/>
      <c r="AB137" s="294"/>
      <c r="AC137" s="294"/>
      <c r="AD137" s="294"/>
      <c r="AF137" s="42"/>
      <c r="AG137" s="42"/>
      <c r="AH137" s="42"/>
      <c r="AI137" s="294"/>
      <c r="AK137" s="274"/>
      <c r="AL137" s="294"/>
      <c r="AM137" s="294"/>
      <c r="AN137" s="294"/>
      <c r="AO137" s="294"/>
      <c r="AP137" s="294"/>
      <c r="AQ137" s="294"/>
      <c r="AR137" s="294"/>
    </row>
    <row r="138" spans="1:59" ht="15" x14ac:dyDescent="0.2">
      <c r="A138" s="61" t="s">
        <v>318</v>
      </c>
      <c r="B138" s="62"/>
      <c r="C138" s="62"/>
      <c r="D138" s="63">
        <f t="shared" ref="D138:P138" si="125">SUMIF($B130:$B134,"L1",D130:D134)</f>
        <v>0</v>
      </c>
      <c r="E138" s="63">
        <f t="shared" si="125"/>
        <v>0</v>
      </c>
      <c r="F138" s="63">
        <f t="shared" si="125"/>
        <v>0</v>
      </c>
      <c r="G138" s="63">
        <f t="shared" si="125"/>
        <v>0</v>
      </c>
      <c r="H138" s="63">
        <f t="shared" si="125"/>
        <v>0</v>
      </c>
      <c r="I138" s="63">
        <f t="shared" si="125"/>
        <v>0</v>
      </c>
      <c r="J138" s="63">
        <f t="shared" si="125"/>
        <v>0</v>
      </c>
      <c r="K138" s="63">
        <f t="shared" si="125"/>
        <v>0</v>
      </c>
      <c r="L138" s="63">
        <f t="shared" si="125"/>
        <v>0</v>
      </c>
      <c r="M138" s="63">
        <f t="shared" si="125"/>
        <v>0</v>
      </c>
      <c r="N138" s="63">
        <f t="shared" si="125"/>
        <v>0</v>
      </c>
      <c r="O138" s="63">
        <f t="shared" si="125"/>
        <v>0</v>
      </c>
      <c r="P138" s="63">
        <f t="shared" si="125"/>
        <v>0</v>
      </c>
      <c r="R138" s="63">
        <f t="shared" ref="R138:Y138" si="126">SUMIF($B131:$B134,"L1",R131:R134)</f>
        <v>0</v>
      </c>
      <c r="S138" s="63">
        <f t="shared" si="126"/>
        <v>0</v>
      </c>
      <c r="T138" s="63">
        <f t="shared" si="126"/>
        <v>0</v>
      </c>
      <c r="U138" s="276">
        <f t="shared" si="126"/>
        <v>0</v>
      </c>
      <c r="V138" s="276">
        <f t="shared" si="126"/>
        <v>0</v>
      </c>
      <c r="W138" s="276">
        <f t="shared" si="126"/>
        <v>0</v>
      </c>
      <c r="X138" s="276">
        <f t="shared" si="126"/>
        <v>0</v>
      </c>
      <c r="Y138" s="276">
        <f t="shared" si="126"/>
        <v>0</v>
      </c>
      <c r="Z138" s="276">
        <f>SUMIF($B131:$B134,"L1",Z131:Z134)</f>
        <v>44000</v>
      </c>
      <c r="AA138" s="276">
        <f t="shared" ref="AA138:AB138" si="127">SUMIF($B131:$B134,"L1",AA131:AA134)</f>
        <v>108900</v>
      </c>
      <c r="AB138" s="276">
        <f t="shared" si="127"/>
        <v>108900</v>
      </c>
      <c r="AC138" s="276">
        <f>SUMIF($B131:$B134,"L1",AC131:AC134)</f>
        <v>60606</v>
      </c>
      <c r="AD138" s="276">
        <f>SUMIF($B131:$B134,"L1",AD131:AD134)</f>
        <v>322406</v>
      </c>
      <c r="AF138" s="63">
        <f>SUMIF($B131:$B137,"L1",AF131:AF137)</f>
        <v>80754</v>
      </c>
      <c r="AG138" s="63">
        <f>SUMIF($B131:$B136,"L1",AG131:AG136)</f>
        <v>94538</v>
      </c>
      <c r="AH138" s="63">
        <f t="shared" ref="AH138:AM138" si="128">SUMIF($B131:$B134,"L1",AH131:AH134)</f>
        <v>41947</v>
      </c>
      <c r="AI138" s="276">
        <f t="shared" si="128"/>
        <v>0</v>
      </c>
      <c r="AJ138" s="276">
        <f t="shared" si="128"/>
        <v>0</v>
      </c>
      <c r="AK138" s="276">
        <f t="shared" si="128"/>
        <v>0</v>
      </c>
      <c r="AL138" s="276">
        <f t="shared" si="128"/>
        <v>0</v>
      </c>
      <c r="AM138" s="276">
        <f t="shared" si="128"/>
        <v>0</v>
      </c>
      <c r="AN138" s="276">
        <f>SUMIF($B131:$B134,"L1",AN131:AN134)</f>
        <v>0</v>
      </c>
      <c r="AO138" s="276">
        <f t="shared" ref="AO138:AQ138" si="129">SUMIF($B131:$B134,"L1",AO131:AO134)</f>
        <v>0</v>
      </c>
      <c r="AP138" s="276">
        <f t="shared" si="129"/>
        <v>0</v>
      </c>
      <c r="AQ138" s="276">
        <f t="shared" si="129"/>
        <v>0</v>
      </c>
      <c r="AR138" s="276">
        <f>SUMIF($B131:$B136,"L1",AR131:AR136)</f>
        <v>1147239</v>
      </c>
    </row>
    <row r="139" spans="1:59" ht="15" x14ac:dyDescent="0.2">
      <c r="A139" s="8" t="s">
        <v>319</v>
      </c>
      <c r="B139"/>
      <c r="C139"/>
      <c r="D139"/>
      <c r="E139"/>
      <c r="F139"/>
      <c r="G139"/>
      <c r="H139" s="8"/>
      <c r="I139" s="8"/>
      <c r="J139" s="8"/>
      <c r="K139" s="8"/>
      <c r="L139" s="8"/>
      <c r="M139" s="8"/>
      <c r="N139" s="8"/>
      <c r="O139" s="8"/>
      <c r="P139" s="92">
        <f>SUM(P130:P134)</f>
        <v>0</v>
      </c>
      <c r="R139"/>
      <c r="S139"/>
      <c r="T139"/>
      <c r="U139" s="277"/>
      <c r="V139" s="295"/>
      <c r="W139" s="295"/>
      <c r="X139" s="295"/>
      <c r="Y139" s="295"/>
      <c r="Z139" s="295"/>
      <c r="AA139" s="295"/>
      <c r="AB139" s="295"/>
      <c r="AC139" s="295"/>
      <c r="AD139" s="278">
        <f>SUM(AD131:AD134)</f>
        <v>322406</v>
      </c>
      <c r="AF139"/>
      <c r="AG139"/>
      <c r="AH139"/>
      <c r="AI139" s="277"/>
      <c r="AJ139" s="295"/>
      <c r="AK139" s="295"/>
      <c r="AL139" s="295"/>
      <c r="AM139" s="295"/>
      <c r="AN139" s="295"/>
      <c r="AO139" s="295"/>
      <c r="AP139" s="295"/>
      <c r="AQ139" s="295"/>
      <c r="AR139" s="278">
        <f>SUM(AR131:AR136)</f>
        <v>1147239</v>
      </c>
    </row>
    <row r="140" spans="1:59" ht="15" x14ac:dyDescent="0.2">
      <c r="A140" s="8"/>
      <c r="B140"/>
      <c r="C140"/>
      <c r="D140"/>
      <c r="E140"/>
      <c r="F140"/>
      <c r="G140"/>
      <c r="H140" s="8"/>
      <c r="I140" s="8"/>
      <c r="J140" s="8"/>
      <c r="K140" s="8"/>
      <c r="L140" s="8"/>
      <c r="M140" s="8"/>
      <c r="N140" s="8"/>
      <c r="O140" s="8"/>
      <c r="P140" s="92"/>
      <c r="R140"/>
      <c r="S140"/>
      <c r="T140"/>
      <c r="U140" s="277"/>
      <c r="V140" s="295"/>
      <c r="W140" s="295"/>
      <c r="X140" s="295"/>
      <c r="Y140" s="295"/>
      <c r="Z140" s="295"/>
      <c r="AA140" s="295"/>
      <c r="AB140" s="295"/>
      <c r="AC140" s="295"/>
      <c r="AD140" s="278"/>
      <c r="AF140"/>
      <c r="AG140"/>
      <c r="AH140"/>
      <c r="AI140" s="277"/>
      <c r="AJ140" s="295"/>
      <c r="AK140" s="295"/>
      <c r="AL140" s="295"/>
      <c r="AM140" s="295"/>
      <c r="AN140" s="295"/>
      <c r="AO140" s="295"/>
      <c r="AP140" s="295"/>
      <c r="AQ140" s="295"/>
      <c r="AR140" s="278"/>
    </row>
    <row r="141" spans="1:59" ht="16" thickBot="1" x14ac:dyDescent="0.25">
      <c r="A141" s="43" t="s">
        <v>420</v>
      </c>
      <c r="B141" s="44"/>
      <c r="C141" s="44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6"/>
      <c r="R141" s="122"/>
      <c r="S141" s="122"/>
      <c r="T141" s="122"/>
      <c r="U141" s="279"/>
      <c r="V141" s="279"/>
      <c r="W141" s="279"/>
      <c r="X141" s="279"/>
      <c r="Y141" s="279"/>
      <c r="Z141" s="279"/>
      <c r="AA141" s="279"/>
      <c r="AB141" s="279"/>
      <c r="AC141" s="279"/>
      <c r="AD141" s="280"/>
      <c r="AF141" s="122"/>
      <c r="AG141" s="122"/>
      <c r="AH141" s="122"/>
      <c r="AI141" s="279"/>
      <c r="AJ141" s="279"/>
      <c r="AK141" s="279"/>
      <c r="AL141" s="279"/>
      <c r="AM141" s="279"/>
      <c r="AN141" s="279"/>
      <c r="AO141" s="279"/>
      <c r="AP141" s="279"/>
      <c r="AQ141" s="279"/>
      <c r="AR141" s="280"/>
    </row>
    <row r="142" spans="1:59" s="483" customFormat="1" ht="15" x14ac:dyDescent="0.2">
      <c r="A142" s="5" t="s">
        <v>422</v>
      </c>
      <c r="B142" s="48" t="s">
        <v>308</v>
      </c>
      <c r="C142" s="267">
        <f>IF(B142="L1", 1, IF(B142="L2", 0.75, IF(B142= "L3", 0.5,IF(B142 = "L4", 0.25, 0))))</f>
        <v>1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"/>
      <c r="P142" s="50"/>
      <c r="Q142" s="5"/>
      <c r="R142" s="50"/>
      <c r="S142" s="50"/>
      <c r="T142" s="50"/>
      <c r="U142" s="5"/>
      <c r="V142" s="5"/>
      <c r="W142" s="311"/>
      <c r="X142" s="307"/>
      <c r="Y142" s="307"/>
      <c r="Z142" s="307"/>
      <c r="AA142" s="307"/>
      <c r="AB142" s="307"/>
      <c r="AC142" s="307">
        <v>11250</v>
      </c>
      <c r="AD142" s="307">
        <f>SUM(R142:AC142)</f>
        <v>11250</v>
      </c>
      <c r="AE142" s="5"/>
      <c r="AF142" s="50">
        <v>5000</v>
      </c>
      <c r="AG142" s="50">
        <v>6250</v>
      </c>
      <c r="AH142" s="50"/>
      <c r="AI142" s="5"/>
      <c r="AJ142" s="5"/>
      <c r="AK142" s="311"/>
      <c r="AL142" s="307"/>
      <c r="AM142" s="307"/>
      <c r="AN142" s="307"/>
      <c r="AO142" s="307"/>
      <c r="AP142" s="307"/>
      <c r="AQ142" s="307"/>
      <c r="AR142" s="307">
        <f>SUM(AF142:AQ142)</f>
        <v>11250</v>
      </c>
      <c r="AS142" s="5" t="s">
        <v>400</v>
      </c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</row>
    <row r="143" spans="1:59" ht="15" x14ac:dyDescent="0.2">
      <c r="A143" s="8" t="s">
        <v>556</v>
      </c>
      <c r="B143" s="41" t="s">
        <v>317</v>
      </c>
      <c r="C143" s="39">
        <f>IF(B143="L1", 1, IF(B143="L2", 0.75, IF(B143= "L3", 0.5,IF(B143 = "L4", 0.25, 0))))</f>
        <v>0.75</v>
      </c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8"/>
      <c r="P143" s="42"/>
      <c r="R143" s="42"/>
      <c r="S143" s="42"/>
      <c r="T143" s="42"/>
      <c r="W143" s="274"/>
      <c r="X143" s="294"/>
      <c r="Y143" s="294"/>
      <c r="Z143" s="294"/>
      <c r="AA143" s="294"/>
      <c r="AD143" s="294">
        <f>SUM(R143:AC143)</f>
        <v>0</v>
      </c>
      <c r="AI143" s="294">
        <v>25000</v>
      </c>
      <c r="AR143" s="294">
        <f>SUM(AH143:AQ143)</f>
        <v>25000</v>
      </c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</row>
    <row r="144" spans="1:59" ht="15" x14ac:dyDescent="0.2">
      <c r="A144" s="5" t="s">
        <v>423</v>
      </c>
      <c r="B144" s="48" t="s">
        <v>317</v>
      </c>
      <c r="C144" s="267">
        <f>IF(B144="L1", 1, IF(B144="L2", 0.75, IF(B144= "L3", 0.5,IF(B144 = "L4", 0.25, 0))))</f>
        <v>0.75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"/>
      <c r="P144" s="50"/>
      <c r="Q144" s="5"/>
      <c r="R144" s="50"/>
      <c r="S144" s="50"/>
      <c r="T144" s="50"/>
      <c r="U144" s="307"/>
      <c r="V144" s="5"/>
      <c r="W144" s="311"/>
      <c r="X144" s="307"/>
      <c r="Y144" s="307"/>
      <c r="Z144" s="307"/>
      <c r="AA144" s="307"/>
      <c r="AB144" s="5"/>
      <c r="AD144" s="307">
        <f>SUM(R144:AC144)</f>
        <v>0</v>
      </c>
      <c r="AH144" s="307"/>
      <c r="AI144" s="294">
        <v>10000</v>
      </c>
      <c r="AJ144" s="294">
        <v>10000</v>
      </c>
      <c r="AK144" s="294">
        <v>10000</v>
      </c>
      <c r="AL144" s="294">
        <v>10000</v>
      </c>
      <c r="AM144" s="294"/>
      <c r="AN144" s="294"/>
      <c r="AO144" s="294"/>
      <c r="AP144" s="294"/>
      <c r="AQ144" s="294"/>
      <c r="AR144" s="294">
        <f>SUM(AH144:AQ144)</f>
        <v>40000</v>
      </c>
    </row>
    <row r="145" spans="1:59" ht="15" x14ac:dyDescent="0.2">
      <c r="A145" s="8" t="s">
        <v>421</v>
      </c>
      <c r="B145" s="41" t="s">
        <v>311</v>
      </c>
      <c r="C145" s="39">
        <f>IF(B145="L1", 1, IF(B145="L2", 0.75, IF(B145= "L3", 0.5,IF(B145 = "L4", 0.25, 0))))</f>
        <v>0.5</v>
      </c>
      <c r="D145"/>
      <c r="E145"/>
      <c r="F145"/>
      <c r="G145"/>
      <c r="H145"/>
      <c r="I145"/>
      <c r="J145" s="42"/>
      <c r="K145"/>
      <c r="L145"/>
      <c r="M145" s="42"/>
      <c r="N145"/>
      <c r="O145"/>
      <c r="P145" s="92"/>
      <c r="R145"/>
      <c r="S145"/>
      <c r="T145"/>
      <c r="U145" s="277"/>
      <c r="V145" s="277"/>
      <c r="W145" s="277"/>
      <c r="X145" s="294"/>
      <c r="Y145" s="277"/>
      <c r="Z145" s="277"/>
      <c r="AA145" s="294"/>
      <c r="AB145" s="277"/>
      <c r="AC145" s="277"/>
      <c r="AD145" s="294">
        <f t="shared" ref="AD145" si="130">SUM(R145:AC145)</f>
        <v>0</v>
      </c>
      <c r="AF145"/>
      <c r="AG145" s="294"/>
      <c r="AH145" s="42"/>
      <c r="AI145" s="294"/>
      <c r="AK145" s="294">
        <v>25000</v>
      </c>
      <c r="AL145" s="294"/>
      <c r="AM145" s="294">
        <v>25000</v>
      </c>
      <c r="AN145" s="294"/>
      <c r="AO145" s="294">
        <v>25000</v>
      </c>
      <c r="AP145" s="294"/>
      <c r="AQ145" s="294">
        <v>25000</v>
      </c>
      <c r="AR145" s="294">
        <f>SUM(AF145:AQ145)</f>
        <v>100000</v>
      </c>
    </row>
    <row r="146" spans="1:59" ht="15" x14ac:dyDescent="0.2">
      <c r="A146" s="8"/>
      <c r="B146" s="41"/>
      <c r="C146" s="39"/>
      <c r="D146"/>
      <c r="E146"/>
      <c r="F146"/>
      <c r="G146"/>
      <c r="H146"/>
      <c r="I146"/>
      <c r="J146" s="42"/>
      <c r="K146"/>
      <c r="L146"/>
      <c r="M146" s="42"/>
      <c r="N146"/>
      <c r="O146"/>
      <c r="P146" s="92"/>
      <c r="R146"/>
      <c r="S146"/>
      <c r="T146"/>
      <c r="U146" s="277"/>
      <c r="V146" s="277"/>
      <c r="W146" s="277"/>
      <c r="X146" s="294"/>
      <c r="Y146" s="277"/>
      <c r="Z146" s="277"/>
      <c r="AA146" s="294"/>
      <c r="AB146" s="277"/>
      <c r="AC146" s="277"/>
      <c r="AD146" s="294"/>
      <c r="AF146"/>
      <c r="AG146" s="294"/>
      <c r="AH146" s="42"/>
      <c r="AI146" s="294"/>
      <c r="AK146" s="294"/>
      <c r="AL146" s="294"/>
      <c r="AM146" s="294"/>
      <c r="AN146" s="294"/>
      <c r="AO146" s="294"/>
      <c r="AP146" s="294"/>
      <c r="AQ146" s="294"/>
      <c r="AR146" s="294"/>
    </row>
    <row r="147" spans="1:59" s="8" customFormat="1" ht="15" x14ac:dyDescent="0.2">
      <c r="A147" s="61" t="s">
        <v>424</v>
      </c>
      <c r="B147" s="62"/>
      <c r="C147" s="62"/>
      <c r="D147" s="63">
        <f t="shared" ref="D147:P147" si="131">SUMIF($B141:$B145,"L1",D141:D145)</f>
        <v>0</v>
      </c>
      <c r="E147" s="63">
        <f t="shared" si="131"/>
        <v>0</v>
      </c>
      <c r="F147" s="63">
        <f t="shared" si="131"/>
        <v>0</v>
      </c>
      <c r="G147" s="63">
        <f t="shared" si="131"/>
        <v>0</v>
      </c>
      <c r="H147" s="63">
        <f t="shared" si="131"/>
        <v>0</v>
      </c>
      <c r="I147" s="63">
        <f t="shared" si="131"/>
        <v>0</v>
      </c>
      <c r="J147" s="63">
        <f t="shared" si="131"/>
        <v>0</v>
      </c>
      <c r="K147" s="63">
        <f t="shared" si="131"/>
        <v>0</v>
      </c>
      <c r="L147" s="63">
        <f t="shared" si="131"/>
        <v>0</v>
      </c>
      <c r="M147" s="63">
        <f t="shared" si="131"/>
        <v>0</v>
      </c>
      <c r="N147" s="63">
        <f t="shared" si="131"/>
        <v>0</v>
      </c>
      <c r="O147" s="63">
        <f t="shared" si="131"/>
        <v>0</v>
      </c>
      <c r="P147" s="63">
        <f t="shared" si="131"/>
        <v>0</v>
      </c>
      <c r="Q147" s="1"/>
      <c r="R147" s="63">
        <f t="shared" ref="R147:AC147" si="132">SUMIF($B142:$B145,"L1",R142:R145)</f>
        <v>0</v>
      </c>
      <c r="S147" s="63">
        <f t="shared" si="132"/>
        <v>0</v>
      </c>
      <c r="T147" s="63">
        <f t="shared" si="132"/>
        <v>0</v>
      </c>
      <c r="U147" s="276">
        <f t="shared" si="132"/>
        <v>0</v>
      </c>
      <c r="V147" s="276">
        <f t="shared" si="132"/>
        <v>0</v>
      </c>
      <c r="W147" s="276">
        <f t="shared" si="132"/>
        <v>0</v>
      </c>
      <c r="X147" s="276">
        <f t="shared" si="132"/>
        <v>0</v>
      </c>
      <c r="Y147" s="276">
        <f t="shared" si="132"/>
        <v>0</v>
      </c>
      <c r="Z147" s="276">
        <f>SUMIF($B142:$B145,"L1",Z142:Z145)</f>
        <v>0</v>
      </c>
      <c r="AA147" s="276">
        <f t="shared" si="132"/>
        <v>0</v>
      </c>
      <c r="AB147" s="276">
        <f t="shared" si="132"/>
        <v>0</v>
      </c>
      <c r="AC147" s="276">
        <f t="shared" si="132"/>
        <v>11250</v>
      </c>
      <c r="AD147" s="276">
        <f>SUMIF($B142:$B145,"L1",AD142:AD145)</f>
        <v>11250</v>
      </c>
      <c r="AF147" s="63">
        <f>SUMIF($B142:$B146,"L1",AF142:AF146)</f>
        <v>5000</v>
      </c>
      <c r="AG147" s="63">
        <f t="shared" ref="AG147:AR147" si="133">SUMIF($B142:$B145,"L1",AG142:AG145)</f>
        <v>6250</v>
      </c>
      <c r="AH147" s="63">
        <f t="shared" si="133"/>
        <v>0</v>
      </c>
      <c r="AI147" s="276">
        <f t="shared" si="133"/>
        <v>0</v>
      </c>
      <c r="AJ147" s="276">
        <f t="shared" si="133"/>
        <v>0</v>
      </c>
      <c r="AK147" s="276">
        <f t="shared" si="133"/>
        <v>0</v>
      </c>
      <c r="AL147" s="276">
        <f t="shared" si="133"/>
        <v>0</v>
      </c>
      <c r="AM147" s="276">
        <f t="shared" si="133"/>
        <v>0</v>
      </c>
      <c r="AN147" s="276">
        <f t="shared" si="133"/>
        <v>0</v>
      </c>
      <c r="AO147" s="276">
        <f t="shared" si="133"/>
        <v>0</v>
      </c>
      <c r="AP147" s="276">
        <f t="shared" si="133"/>
        <v>0</v>
      </c>
      <c r="AQ147" s="276">
        <f t="shared" si="133"/>
        <v>0</v>
      </c>
      <c r="AR147" s="276">
        <f t="shared" si="133"/>
        <v>11250</v>
      </c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</row>
    <row r="148" spans="1:59" s="8" customFormat="1" ht="15" x14ac:dyDescent="0.2">
      <c r="A148" s="8" t="s">
        <v>425</v>
      </c>
      <c r="B148"/>
      <c r="C148"/>
      <c r="D148"/>
      <c r="E148"/>
      <c r="F148"/>
      <c r="G148"/>
      <c r="P148" s="92">
        <f>SUM(P141:P145)</f>
        <v>0</v>
      </c>
      <c r="Q148" s="1"/>
      <c r="R148"/>
      <c r="S148"/>
      <c r="T148"/>
      <c r="U148" s="277"/>
      <c r="V148" s="295"/>
      <c r="W148" s="295"/>
      <c r="X148" s="295"/>
      <c r="Y148" s="295"/>
      <c r="Z148" s="295"/>
      <c r="AA148" s="295"/>
      <c r="AB148" s="295"/>
      <c r="AC148" s="295"/>
      <c r="AD148" s="278">
        <f>SUM(AD142:AD145)</f>
        <v>11250</v>
      </c>
      <c r="AF148"/>
      <c r="AG148"/>
      <c r="AH148"/>
      <c r="AI148" s="277"/>
      <c r="AJ148" s="295"/>
      <c r="AK148" s="295"/>
      <c r="AL148" s="295"/>
      <c r="AM148" s="295"/>
      <c r="AN148" s="295"/>
      <c r="AO148" s="295"/>
      <c r="AP148" s="295"/>
      <c r="AQ148" s="295"/>
      <c r="AR148" s="278">
        <f>SUM(AR142:AR145)</f>
        <v>176250</v>
      </c>
    </row>
    <row r="149" spans="1:59" s="8" customFormat="1" ht="15" x14ac:dyDescent="0.2">
      <c r="B149"/>
      <c r="C149"/>
      <c r="D149"/>
      <c r="E149"/>
      <c r="F149"/>
      <c r="G149"/>
      <c r="P149" s="92"/>
      <c r="Q149" s="1"/>
      <c r="R149"/>
      <c r="S149"/>
      <c r="T149"/>
      <c r="U149" s="277"/>
      <c r="V149" s="295"/>
      <c r="W149" s="295"/>
      <c r="X149" s="295"/>
      <c r="Y149" s="295"/>
      <c r="Z149" s="295"/>
      <c r="AA149" s="295"/>
      <c r="AB149" s="295"/>
      <c r="AC149" s="295"/>
      <c r="AD149" s="278"/>
      <c r="AF149"/>
      <c r="AG149"/>
      <c r="AH149"/>
      <c r="AI149" s="277"/>
      <c r="AJ149" s="295"/>
      <c r="AK149" s="295"/>
      <c r="AL149" s="295"/>
      <c r="AM149" s="295"/>
      <c r="AN149" s="295"/>
      <c r="AO149" s="295"/>
      <c r="AP149" s="295"/>
      <c r="AQ149" s="295"/>
      <c r="AR149" s="278"/>
    </row>
    <row r="150" spans="1:59" s="8" customFormat="1" ht="16" thickBot="1" x14ac:dyDescent="0.25">
      <c r="A150" s="43" t="s">
        <v>426</v>
      </c>
      <c r="B150" s="44"/>
      <c r="C150" s="44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6"/>
      <c r="Q150" s="1"/>
      <c r="R150" s="122"/>
      <c r="S150" s="122"/>
      <c r="T150" s="122"/>
      <c r="U150" s="279"/>
      <c r="V150" s="279"/>
      <c r="W150" s="279"/>
      <c r="X150" s="279"/>
      <c r="Y150" s="279"/>
      <c r="Z150" s="279"/>
      <c r="AA150" s="279"/>
      <c r="AB150" s="279"/>
      <c r="AC150" s="279"/>
      <c r="AD150" s="280"/>
      <c r="AE150" s="1"/>
      <c r="AF150" s="122"/>
      <c r="AG150" s="122"/>
      <c r="AH150" s="122"/>
      <c r="AI150" s="279"/>
      <c r="AJ150" s="279"/>
      <c r="AK150" s="279"/>
      <c r="AL150" s="279"/>
      <c r="AM150" s="279"/>
      <c r="AN150" s="279"/>
      <c r="AO150" s="279"/>
      <c r="AP150" s="279"/>
      <c r="AQ150" s="279"/>
      <c r="AR150" s="280"/>
    </row>
    <row r="151" spans="1:59" s="483" customFormat="1" ht="15" x14ac:dyDescent="0.2">
      <c r="A151" s="5" t="s">
        <v>557</v>
      </c>
      <c r="B151" s="48" t="s">
        <v>308</v>
      </c>
      <c r="C151" s="267">
        <f t="shared" ref="C151:C153" si="134">IF(B151="L1", 1, IF(B151="L2", 0.75, IF(B151= "L3", 0.5,IF(B151 = "L4", 0.25, 0))))</f>
        <v>1</v>
      </c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39"/>
      <c r="Q151" s="5"/>
      <c r="R151" s="156"/>
      <c r="S151" s="156"/>
      <c r="T151" s="156"/>
      <c r="U151" s="321"/>
      <c r="V151" s="321"/>
      <c r="W151" s="321"/>
      <c r="X151" s="307">
        <v>1500</v>
      </c>
      <c r="Y151" s="321"/>
      <c r="Z151" s="321"/>
      <c r="AA151" s="321"/>
      <c r="AB151" s="321"/>
      <c r="AC151" s="321"/>
      <c r="AD151" s="307">
        <f>SUM(R151:AC151)</f>
        <v>1500</v>
      </c>
      <c r="AE151" s="5"/>
      <c r="AF151" s="50"/>
      <c r="AG151" s="50"/>
      <c r="AH151" s="50"/>
      <c r="AI151" s="5"/>
      <c r="AJ151" s="5"/>
      <c r="AK151" s="311"/>
      <c r="AL151" s="307"/>
      <c r="AM151" s="307"/>
      <c r="AN151" s="307"/>
      <c r="AO151" s="307"/>
      <c r="AP151" s="307"/>
      <c r="AQ151" s="307"/>
      <c r="AR151" s="307">
        <f>SUM(AF151:AQ151)</f>
        <v>0</v>
      </c>
      <c r="AS151" s="5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</row>
    <row r="152" spans="1:59" s="8" customFormat="1" ht="15" x14ac:dyDescent="0.2">
      <c r="A152" s="8" t="s">
        <v>558</v>
      </c>
      <c r="B152" s="41" t="s">
        <v>308</v>
      </c>
      <c r="C152" s="39">
        <f t="shared" si="134"/>
        <v>1</v>
      </c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P152" s="42"/>
      <c r="Q152" s="1"/>
      <c r="R152" s="42"/>
      <c r="S152" s="42"/>
      <c r="T152" s="42"/>
      <c r="U152" s="273"/>
      <c r="V152" s="1"/>
      <c r="W152" s="1"/>
      <c r="X152" s="294"/>
      <c r="Y152" s="274"/>
      <c r="Z152" s="1"/>
      <c r="AA152" s="294">
        <v>2000</v>
      </c>
      <c r="AB152" s="294">
        <v>2000</v>
      </c>
      <c r="AC152" s="294">
        <v>2022</v>
      </c>
      <c r="AD152" s="294">
        <f>SUM(R152:AC152)</f>
        <v>6022</v>
      </c>
      <c r="AE152" s="1"/>
      <c r="AF152" s="42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294">
        <f>SUM(AF152:AQ152)</f>
        <v>0</v>
      </c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</row>
    <row r="153" spans="1:59" s="8" customFormat="1" ht="15" x14ac:dyDescent="0.2">
      <c r="A153" s="8" t="s">
        <v>559</v>
      </c>
      <c r="B153" s="41" t="s">
        <v>308</v>
      </c>
      <c r="C153" s="39">
        <f t="shared" si="134"/>
        <v>1</v>
      </c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P153" s="42"/>
      <c r="Q153" s="1"/>
      <c r="R153" s="42"/>
      <c r="S153" s="42"/>
      <c r="T153" s="42"/>
      <c r="U153" s="273"/>
      <c r="V153" s="1"/>
      <c r="W153" s="1"/>
      <c r="X153" s="294"/>
      <c r="Y153" s="274"/>
      <c r="Z153" s="1"/>
      <c r="AA153" s="294"/>
      <c r="AB153" s="294"/>
      <c r="AC153" s="294">
        <v>3765</v>
      </c>
      <c r="AD153" s="294">
        <f t="shared" ref="AD153:AD156" si="135">SUM(R153:AC153)</f>
        <v>3765</v>
      </c>
      <c r="AE153" s="1"/>
      <c r="AF153" s="42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294">
        <f t="shared" ref="AR153:AR155" si="136">SUM(AF153:AQ153)</f>
        <v>0</v>
      </c>
    </row>
    <row r="154" spans="1:59" s="8" customFormat="1" ht="15" x14ac:dyDescent="0.2">
      <c r="A154" s="8" t="s">
        <v>427</v>
      </c>
      <c r="B154" s="41" t="s">
        <v>317</v>
      </c>
      <c r="C154" s="39">
        <f>IF(B154="L1", 1, IF(B154="L2", 0.75, IF(B154= "L3", 0.5,IF(B154 = "L4", 0.25, 0))))</f>
        <v>0.75</v>
      </c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P154" s="42"/>
      <c r="Q154" s="1"/>
      <c r="R154" s="42"/>
      <c r="S154" s="42"/>
      <c r="T154" s="42"/>
      <c r="U154" s="273"/>
      <c r="V154" s="1"/>
      <c r="W154" s="1"/>
      <c r="X154" s="294"/>
      <c r="Y154" s="274"/>
      <c r="Z154" s="1"/>
      <c r="AA154" s="294"/>
      <c r="AB154" s="294"/>
      <c r="AC154" s="294"/>
      <c r="AD154" s="294"/>
      <c r="AE154" s="1"/>
      <c r="AF154" s="42"/>
      <c r="AG154" s="1"/>
      <c r="AH154" s="1"/>
      <c r="AI154" s="294">
        <v>7500</v>
      </c>
      <c r="AJ154" s="294">
        <v>7500</v>
      </c>
      <c r="AK154" s="294">
        <v>7500</v>
      </c>
      <c r="AL154" s="294">
        <v>7500</v>
      </c>
      <c r="AM154" s="294">
        <v>7500</v>
      </c>
      <c r="AN154" s="294">
        <v>7500</v>
      </c>
      <c r="AO154" s="1"/>
      <c r="AP154" s="1"/>
      <c r="AQ154" s="1"/>
      <c r="AR154" s="294"/>
    </row>
    <row r="155" spans="1:59" s="8" customFormat="1" ht="15" x14ac:dyDescent="0.2">
      <c r="A155" s="8" t="s">
        <v>560</v>
      </c>
      <c r="B155" s="41" t="s">
        <v>308</v>
      </c>
      <c r="C155" s="39">
        <f t="shared" ref="C155" si="137">IF(B155="L1", 1, IF(B155="L2", 0.75, IF(B155= "L3", 0.5,IF(B155 = "L4", 0.25, 0))))</f>
        <v>1</v>
      </c>
      <c r="D155"/>
      <c r="E155"/>
      <c r="F155"/>
      <c r="G155"/>
      <c r="H155"/>
      <c r="I155"/>
      <c r="J155" s="42"/>
      <c r="K155"/>
      <c r="L155"/>
      <c r="M155" s="42"/>
      <c r="N155"/>
      <c r="O155"/>
      <c r="P155" s="92"/>
      <c r="Q155" s="1"/>
      <c r="R155"/>
      <c r="S155"/>
      <c r="T155"/>
      <c r="U155" s="277"/>
      <c r="V155" s="277"/>
      <c r="W155" s="277"/>
      <c r="X155" s="294"/>
      <c r="Y155" s="277"/>
      <c r="Z155" s="277"/>
      <c r="AA155" s="294"/>
      <c r="AB155" s="277"/>
      <c r="AC155" s="277"/>
      <c r="AD155" s="294">
        <f t="shared" si="135"/>
        <v>0</v>
      </c>
      <c r="AE155" s="1"/>
      <c r="AF155" s="294">
        <v>2662</v>
      </c>
      <c r="AG155" s="294">
        <v>733</v>
      </c>
      <c r="AH155" s="294">
        <v>2000</v>
      </c>
      <c r="AO155" s="294"/>
      <c r="AP155" s="294"/>
      <c r="AR155" s="294">
        <f t="shared" si="136"/>
        <v>5395</v>
      </c>
      <c r="AS155" s="8" t="s">
        <v>399</v>
      </c>
    </row>
    <row r="156" spans="1:59" s="8" customFormat="1" ht="15" x14ac:dyDescent="0.2">
      <c r="A156" s="8" t="s">
        <v>561</v>
      </c>
      <c r="B156" s="41" t="s">
        <v>311</v>
      </c>
      <c r="C156" s="39">
        <f>IF(B156="L1", 1, IF(B156="L2", 0.75, IF(B156= "L3", 0.5,IF(B156 = "L4", 0.25, 0))))</f>
        <v>0.5</v>
      </c>
      <c r="D156"/>
      <c r="E156"/>
      <c r="F156"/>
      <c r="G156"/>
      <c r="H156"/>
      <c r="I156"/>
      <c r="J156" s="42"/>
      <c r="K156"/>
      <c r="L156"/>
      <c r="M156" s="42"/>
      <c r="N156"/>
      <c r="O156"/>
      <c r="P156" s="92"/>
      <c r="Q156" s="1"/>
      <c r="R156"/>
      <c r="S156"/>
      <c r="T156"/>
      <c r="U156" s="277"/>
      <c r="V156" s="277"/>
      <c r="W156" s="277"/>
      <c r="X156" s="294"/>
      <c r="Y156" s="277"/>
      <c r="Z156" s="277"/>
      <c r="AA156" s="294"/>
      <c r="AB156" s="277"/>
      <c r="AC156" s="277"/>
      <c r="AD156" s="294">
        <f t="shared" si="135"/>
        <v>0</v>
      </c>
      <c r="AE156" s="1"/>
      <c r="AF156"/>
      <c r="AG156" s="294"/>
      <c r="AH156" s="42"/>
      <c r="AI156" s="294">
        <v>2000</v>
      </c>
      <c r="AJ156" s="294">
        <v>2000</v>
      </c>
      <c r="AK156" s="294">
        <v>2000</v>
      </c>
      <c r="AL156" s="294"/>
      <c r="AM156" s="294"/>
      <c r="AN156" s="294"/>
      <c r="AO156" s="294"/>
      <c r="AP156" s="294"/>
      <c r="AQ156" s="294"/>
      <c r="AR156" s="294">
        <f>SUM(AF156:AQ156)</f>
        <v>6000</v>
      </c>
      <c r="AS156" s="8" t="s">
        <v>399</v>
      </c>
    </row>
    <row r="157" spans="1:59" s="8" customFormat="1" ht="15" x14ac:dyDescent="0.2">
      <c r="A157" s="8" t="s">
        <v>562</v>
      </c>
      <c r="B157" s="41" t="s">
        <v>312</v>
      </c>
      <c r="C157" s="39">
        <f>IF(B157="L1", 1, IF(B157="L2", 0.75, IF(B157= "L3", 0.5,IF(B157 = "L4", 0.25, 0))))</f>
        <v>0.25</v>
      </c>
      <c r="D157"/>
      <c r="E157"/>
      <c r="F157"/>
      <c r="G157"/>
      <c r="H157"/>
      <c r="I157"/>
      <c r="J157" s="42"/>
      <c r="K157"/>
      <c r="L157"/>
      <c r="M157" s="42"/>
      <c r="N157"/>
      <c r="O157"/>
      <c r="P157" s="92"/>
      <c r="Q157" s="1"/>
      <c r="R157"/>
      <c r="S157"/>
      <c r="T157"/>
      <c r="U157" s="277"/>
      <c r="V157" s="277"/>
      <c r="W157" s="277"/>
      <c r="X157" s="294"/>
      <c r="Y157" s="277"/>
      <c r="Z157" s="277"/>
      <c r="AA157" s="294"/>
      <c r="AB157" s="277"/>
      <c r="AC157" s="277"/>
      <c r="AD157" s="294">
        <f>SUM(R157:AC157)</f>
        <v>0</v>
      </c>
      <c r="AE157" s="1"/>
      <c r="AF157"/>
      <c r="AG157" s="294"/>
      <c r="AH157" s="42"/>
      <c r="AI157" s="294"/>
      <c r="AJ157" s="1"/>
      <c r="AK157" s="294"/>
      <c r="AL157" s="294">
        <v>2000</v>
      </c>
      <c r="AM157" s="294">
        <v>2000</v>
      </c>
      <c r="AN157" s="294">
        <v>2000</v>
      </c>
      <c r="AO157" s="294"/>
      <c r="AP157" s="294"/>
      <c r="AQ157" s="294"/>
      <c r="AR157" s="294">
        <f>SUM(AF157:AQ157)</f>
        <v>6000</v>
      </c>
      <c r="AS157" s="8" t="s">
        <v>399</v>
      </c>
    </row>
    <row r="158" spans="1:59" s="8" customFormat="1" ht="15" x14ac:dyDescent="0.2">
      <c r="B158" s="41"/>
      <c r="C158" s="39"/>
      <c r="D158"/>
      <c r="E158"/>
      <c r="F158"/>
      <c r="G158"/>
      <c r="H158"/>
      <c r="I158"/>
      <c r="J158" s="42"/>
      <c r="K158"/>
      <c r="L158"/>
      <c r="M158" s="42"/>
      <c r="N158"/>
      <c r="O158"/>
      <c r="P158" s="92"/>
      <c r="Q158" s="1"/>
      <c r="R158"/>
      <c r="S158"/>
      <c r="T158"/>
      <c r="U158" s="277"/>
      <c r="V158" s="277"/>
      <c r="W158" s="277"/>
      <c r="X158" s="294"/>
      <c r="Y158" s="277"/>
      <c r="Z158" s="277"/>
      <c r="AA158" s="294"/>
      <c r="AB158" s="277"/>
      <c r="AC158" s="277"/>
      <c r="AD158" s="294">
        <f>SUM(R158:AC158)</f>
        <v>0</v>
      </c>
      <c r="AE158" s="1"/>
      <c r="AF158"/>
      <c r="AG158" s="294"/>
      <c r="AH158" s="42"/>
      <c r="AI158" s="294"/>
      <c r="AJ158" s="1"/>
      <c r="AK158" s="294"/>
      <c r="AL158" s="294"/>
      <c r="AM158" s="294"/>
      <c r="AN158" s="294"/>
      <c r="AO158" s="294"/>
      <c r="AP158" s="294"/>
      <c r="AQ158" s="294"/>
      <c r="AR158" s="294">
        <f>SUM(AF158:AQ158)</f>
        <v>0</v>
      </c>
    </row>
    <row r="159" spans="1:59" s="8" customFormat="1" ht="15" x14ac:dyDescent="0.2">
      <c r="A159" s="61" t="s">
        <v>428</v>
      </c>
      <c r="B159" s="62"/>
      <c r="C159" s="62"/>
      <c r="D159" s="63">
        <f t="shared" ref="D159:P159" si="138">SUMIF($B150:$B155,"L1",D150:D155)</f>
        <v>0</v>
      </c>
      <c r="E159" s="63">
        <f t="shared" si="138"/>
        <v>0</v>
      </c>
      <c r="F159" s="63">
        <f t="shared" si="138"/>
        <v>0</v>
      </c>
      <c r="G159" s="63">
        <f t="shared" si="138"/>
        <v>0</v>
      </c>
      <c r="H159" s="63">
        <f t="shared" si="138"/>
        <v>0</v>
      </c>
      <c r="I159" s="63">
        <f t="shared" si="138"/>
        <v>0</v>
      </c>
      <c r="J159" s="63">
        <f t="shared" si="138"/>
        <v>0</v>
      </c>
      <c r="K159" s="63">
        <f t="shared" si="138"/>
        <v>0</v>
      </c>
      <c r="L159" s="63">
        <f t="shared" si="138"/>
        <v>0</v>
      </c>
      <c r="M159" s="63">
        <f t="shared" si="138"/>
        <v>0</v>
      </c>
      <c r="N159" s="63">
        <f t="shared" si="138"/>
        <v>0</v>
      </c>
      <c r="O159" s="63">
        <f t="shared" si="138"/>
        <v>0</v>
      </c>
      <c r="P159" s="63">
        <f t="shared" si="138"/>
        <v>0</v>
      </c>
      <c r="Q159" s="1"/>
      <c r="R159" s="63">
        <f t="shared" ref="R159:AD159" si="139">SUMIF($B151:$B155,"L1",R151:R155)</f>
        <v>0</v>
      </c>
      <c r="S159" s="63">
        <f t="shared" si="139"/>
        <v>0</v>
      </c>
      <c r="T159" s="63">
        <f t="shared" si="139"/>
        <v>0</v>
      </c>
      <c r="U159" s="276">
        <f t="shared" si="139"/>
        <v>0</v>
      </c>
      <c r="V159" s="276">
        <f t="shared" si="139"/>
        <v>0</v>
      </c>
      <c r="W159" s="276">
        <f t="shared" si="139"/>
        <v>0</v>
      </c>
      <c r="X159" s="276">
        <f t="shared" si="139"/>
        <v>1500</v>
      </c>
      <c r="Y159" s="276">
        <f t="shared" si="139"/>
        <v>0</v>
      </c>
      <c r="Z159" s="276">
        <f t="shared" si="139"/>
        <v>0</v>
      </c>
      <c r="AA159" s="276">
        <f t="shared" si="139"/>
        <v>2000</v>
      </c>
      <c r="AB159" s="276">
        <f t="shared" si="139"/>
        <v>2000</v>
      </c>
      <c r="AC159" s="276">
        <f t="shared" si="139"/>
        <v>5787</v>
      </c>
      <c r="AD159" s="276">
        <f t="shared" si="139"/>
        <v>11287</v>
      </c>
      <c r="AF159" s="63">
        <f>SUMIF($B151:$B158,"L1",AF151:AF158)</f>
        <v>2662</v>
      </c>
      <c r="AG159" s="63">
        <f t="shared" ref="AG159:AQ159" si="140">SUMIF($B151:$B155,"L1",AG151:AG155)</f>
        <v>733</v>
      </c>
      <c r="AH159" s="63">
        <f t="shared" si="140"/>
        <v>2000</v>
      </c>
      <c r="AI159" s="276">
        <f>SUMIF($B151:$B155,"L1",AI151:AI156)</f>
        <v>0</v>
      </c>
      <c r="AJ159" s="276">
        <f>SUMIF($B151:$B155,"L1",AJ151:AJ156)</f>
        <v>0</v>
      </c>
      <c r="AK159" s="276">
        <f>SUMIF($B151:$B155,"L1",AK151:AK156)</f>
        <v>0</v>
      </c>
      <c r="AL159" s="276">
        <f>SUMIF($B151:$B155,"L1",AL151:AL157)</f>
        <v>0</v>
      </c>
      <c r="AM159" s="276">
        <f>SUMIF($B151:$B155,"L1",AM151:AM157)</f>
        <v>0</v>
      </c>
      <c r="AN159" s="276">
        <f>SUMIF($B151:$B155,"L1",AN151:AN157)</f>
        <v>0</v>
      </c>
      <c r="AO159" s="276">
        <f t="shared" si="140"/>
        <v>0</v>
      </c>
      <c r="AP159" s="276">
        <f t="shared" si="140"/>
        <v>0</v>
      </c>
      <c r="AQ159" s="276">
        <f t="shared" si="140"/>
        <v>0</v>
      </c>
      <c r="AR159" s="276">
        <f>SUMIF($B151:$B158,"L1",AR151:AR158)</f>
        <v>5395</v>
      </c>
    </row>
    <row r="160" spans="1:59" s="8" customFormat="1" ht="15" x14ac:dyDescent="0.2">
      <c r="A160" s="8" t="s">
        <v>429</v>
      </c>
      <c r="B160"/>
      <c r="C160"/>
      <c r="D160"/>
      <c r="E160"/>
      <c r="F160"/>
      <c r="G160"/>
      <c r="P160" s="92">
        <f>SUM(P150:P155)</f>
        <v>0</v>
      </c>
      <c r="Q160" s="1"/>
      <c r="R160"/>
      <c r="S160"/>
      <c r="T160"/>
      <c r="U160" s="277"/>
      <c r="V160" s="295"/>
      <c r="W160" s="295"/>
      <c r="X160" s="295"/>
      <c r="Y160" s="295"/>
      <c r="Z160" s="295"/>
      <c r="AA160" s="295"/>
      <c r="AB160" s="295"/>
      <c r="AC160" s="295"/>
      <c r="AD160" s="278">
        <f>SUM(AD151:AD158)</f>
        <v>11287</v>
      </c>
      <c r="AF160"/>
      <c r="AG160"/>
      <c r="AH160"/>
      <c r="AI160" s="277"/>
      <c r="AJ160" s="295"/>
      <c r="AK160" s="295"/>
      <c r="AL160" s="295"/>
      <c r="AM160" s="295"/>
      <c r="AN160" s="295"/>
      <c r="AO160" s="295"/>
      <c r="AP160" s="295"/>
      <c r="AQ160" s="295"/>
      <c r="AR160" s="278">
        <f>SUM(AR151:AR158)</f>
        <v>17395</v>
      </c>
    </row>
    <row r="161" spans="1:59" s="8" customFormat="1" ht="15" x14ac:dyDescent="0.2">
      <c r="B161"/>
      <c r="C161"/>
      <c r="D161"/>
      <c r="E161"/>
      <c r="F161"/>
      <c r="G161"/>
      <c r="P161" s="92"/>
      <c r="Q161" s="1"/>
      <c r="R161"/>
      <c r="S161"/>
      <c r="T161"/>
      <c r="U161" s="277"/>
      <c r="V161" s="295"/>
      <c r="W161" s="295"/>
      <c r="X161" s="295"/>
      <c r="Y161" s="295"/>
      <c r="Z161" s="295"/>
      <c r="AA161" s="295"/>
      <c r="AB161" s="295"/>
      <c r="AC161" s="295"/>
      <c r="AD161" s="278"/>
      <c r="AF161"/>
      <c r="AG161"/>
      <c r="AH161"/>
      <c r="AI161" s="277"/>
      <c r="AJ161" s="295"/>
      <c r="AK161" s="295"/>
      <c r="AL161" s="295"/>
      <c r="AM161" s="295"/>
      <c r="AN161" s="295"/>
      <c r="AO161" s="295"/>
      <c r="AP161" s="295"/>
      <c r="AQ161" s="295"/>
      <c r="AR161" s="278"/>
    </row>
    <row r="162" spans="1:59" s="8" customFormat="1" ht="16" thickBot="1" x14ac:dyDescent="0.25">
      <c r="A162" s="43" t="s">
        <v>101</v>
      </c>
      <c r="B162" s="44"/>
      <c r="C162" s="44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6"/>
      <c r="Q162" s="1"/>
      <c r="R162" s="122"/>
      <c r="S162" s="122"/>
      <c r="T162" s="122"/>
      <c r="U162" s="279"/>
      <c r="V162" s="279"/>
      <c r="W162" s="279"/>
      <c r="X162" s="279"/>
      <c r="Y162" s="279"/>
      <c r="Z162" s="279"/>
      <c r="AA162" s="279"/>
      <c r="AB162" s="279"/>
      <c r="AC162" s="279"/>
      <c r="AD162" s="280"/>
      <c r="AF162" s="122"/>
      <c r="AG162" s="122"/>
      <c r="AH162" s="122"/>
      <c r="AI162" s="279"/>
      <c r="AJ162" s="279"/>
      <c r="AK162" s="279"/>
      <c r="AL162" s="279"/>
      <c r="AM162" s="279"/>
      <c r="AN162" s="279"/>
      <c r="AO162" s="279"/>
      <c r="AP162" s="279"/>
      <c r="AQ162" s="279"/>
      <c r="AR162" s="280"/>
    </row>
    <row r="163" spans="1:59" s="483" customFormat="1" ht="15" x14ac:dyDescent="0.2">
      <c r="A163" s="5" t="s">
        <v>430</v>
      </c>
      <c r="B163" s="48" t="s">
        <v>308</v>
      </c>
      <c r="C163" s="267">
        <f>IF(B163="L1", 1, IF(B163="L2", 0.75, IF(B163= "L3", 0.5,IF(B163 = "L4", 0.25, 0))))</f>
        <v>1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"/>
      <c r="P163" s="50"/>
      <c r="Q163" s="5"/>
      <c r="R163" s="50"/>
      <c r="S163" s="50"/>
      <c r="T163" s="50"/>
      <c r="U163" s="307"/>
      <c r="V163" s="5"/>
      <c r="W163" s="5"/>
      <c r="X163" s="5"/>
      <c r="Y163" s="5"/>
      <c r="Z163" s="5"/>
      <c r="AA163" s="307"/>
      <c r="AB163" s="307"/>
      <c r="AC163" s="5"/>
      <c r="AD163" s="307">
        <f>SUM(R163:AC163)</f>
        <v>0</v>
      </c>
      <c r="AE163" s="5"/>
      <c r="AF163" s="5"/>
      <c r="AG163" s="50">
        <v>6000</v>
      </c>
      <c r="AH163" s="50"/>
      <c r="AI163" s="307"/>
      <c r="AJ163" s="5"/>
      <c r="AK163" s="5"/>
      <c r="AL163" s="5"/>
      <c r="AM163" s="5"/>
      <c r="AN163" s="5"/>
      <c r="AO163" s="307"/>
      <c r="AP163" s="307"/>
      <c r="AQ163" s="307"/>
      <c r="AR163" s="307">
        <f>SUM(AG163:AQ163)</f>
        <v>6000</v>
      </c>
      <c r="AS163" s="5" t="s">
        <v>400</v>
      </c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</row>
    <row r="164" spans="1:59" s="483" customFormat="1" ht="15" x14ac:dyDescent="0.2">
      <c r="A164" s="5" t="s">
        <v>563</v>
      </c>
      <c r="B164" s="48" t="s">
        <v>308</v>
      </c>
      <c r="C164" s="267">
        <f>IF(B164="L1", 1, IF(B164="L2", 0.75, IF(B164= "L3", 0.5,IF(B164 = "L4", 0.25, 0))))</f>
        <v>1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"/>
      <c r="P164" s="50"/>
      <c r="Q164" s="5"/>
      <c r="R164" s="50"/>
      <c r="S164" s="50"/>
      <c r="T164" s="50"/>
      <c r="U164" s="307"/>
      <c r="V164" s="5"/>
      <c r="W164" s="5"/>
      <c r="X164" s="5"/>
      <c r="Y164" s="5"/>
      <c r="Z164" s="5"/>
      <c r="AA164" s="307"/>
      <c r="AB164" s="307"/>
      <c r="AC164" s="5"/>
      <c r="AD164" s="307">
        <f>SUM(R164:AC164)</f>
        <v>0</v>
      </c>
      <c r="AE164" s="5"/>
      <c r="AF164" s="5"/>
      <c r="AG164" s="50">
        <v>5000</v>
      </c>
      <c r="AH164" s="307">
        <v>5000</v>
      </c>
      <c r="AI164" s="307">
        <v>5000</v>
      </c>
      <c r="AJ164" s="307">
        <v>5000</v>
      </c>
      <c r="AK164" s="5"/>
      <c r="AL164" s="5"/>
      <c r="AM164" s="50">
        <v>5000</v>
      </c>
      <c r="AN164" s="307">
        <v>5000</v>
      </c>
      <c r="AO164" s="50"/>
      <c r="AP164" s="50">
        <v>5000</v>
      </c>
      <c r="AQ164" s="307">
        <v>5000</v>
      </c>
      <c r="AR164" s="307">
        <f>SUM(AG164:AQ164)</f>
        <v>40000</v>
      </c>
      <c r="AS164" s="5" t="s">
        <v>400</v>
      </c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</row>
    <row r="165" spans="1:59" s="8" customFormat="1" ht="15" x14ac:dyDescent="0.2">
      <c r="A165" s="8" t="s">
        <v>564</v>
      </c>
      <c r="B165" s="41" t="s">
        <v>308</v>
      </c>
      <c r="C165" s="39">
        <f>IF(B165="L1", 1, IF(B165="L2", 0.75, IF(B165= "L3", 0.5,IF(B165 = "L4", 0.25, 0))))</f>
        <v>1</v>
      </c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P165" s="42"/>
      <c r="R165" s="42"/>
      <c r="S165" s="42"/>
      <c r="T165" s="42"/>
      <c r="U165" s="294"/>
      <c r="Y165" s="294"/>
      <c r="Z165" s="294"/>
      <c r="AA165" s="294"/>
      <c r="AB165" s="294"/>
      <c r="AC165" s="294"/>
      <c r="AD165" s="294">
        <f>SUM(R165:AC165)</f>
        <v>0</v>
      </c>
      <c r="AF165" s="42"/>
      <c r="AG165" s="42"/>
      <c r="AH165" s="42">
        <v>5000</v>
      </c>
      <c r="AI165" s="294"/>
      <c r="AK165" s="42">
        <v>5000</v>
      </c>
      <c r="AM165" s="294"/>
      <c r="AN165" s="294"/>
      <c r="AO165" s="42">
        <v>5000</v>
      </c>
      <c r="AP165" s="294"/>
      <c r="AQ165" s="294"/>
      <c r="AR165" s="294">
        <f>SUM(AF165:AQ165)</f>
        <v>15000</v>
      </c>
      <c r="AS165" s="8" t="s">
        <v>402</v>
      </c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</row>
    <row r="166" spans="1:59" s="8" customFormat="1" ht="15" x14ac:dyDescent="0.2">
      <c r="B166" s="41"/>
      <c r="C166" s="39"/>
      <c r="D166"/>
      <c r="E166"/>
      <c r="F166"/>
      <c r="G166"/>
      <c r="H166"/>
      <c r="I166"/>
      <c r="J166" s="42"/>
      <c r="K166"/>
      <c r="L166"/>
      <c r="M166" s="42"/>
      <c r="N166"/>
      <c r="O166"/>
      <c r="P166" s="92"/>
      <c r="Q166" s="1"/>
      <c r="R166"/>
      <c r="S166"/>
      <c r="T166"/>
      <c r="U166" s="277"/>
      <c r="V166" s="277"/>
      <c r="W166" s="277"/>
      <c r="X166" s="294"/>
      <c r="Y166" s="277"/>
      <c r="Z166" s="277"/>
      <c r="AA166" s="294"/>
      <c r="AB166" s="277"/>
      <c r="AC166" s="277"/>
      <c r="AD166" s="294"/>
      <c r="AF166"/>
      <c r="AG166"/>
      <c r="AH166"/>
      <c r="AI166" s="277"/>
      <c r="AJ166" s="277"/>
      <c r="AK166" s="277"/>
      <c r="AL166" s="294"/>
      <c r="AM166" s="277"/>
      <c r="AN166" s="277"/>
      <c r="AO166" s="294"/>
      <c r="AP166" s="277"/>
      <c r="AQ166" s="277"/>
      <c r="AR166" s="294">
        <f>SUM(AF166:AQ166)</f>
        <v>0</v>
      </c>
    </row>
    <row r="167" spans="1:59" s="8" customFormat="1" ht="15" x14ac:dyDescent="0.2">
      <c r="A167" s="61" t="s">
        <v>431</v>
      </c>
      <c r="B167" s="62"/>
      <c r="C167" s="62"/>
      <c r="D167" s="63">
        <f t="shared" ref="D167:P167" si="141">SUMIF($B162:$B166,"L1",D162:D166)</f>
        <v>0</v>
      </c>
      <c r="E167" s="63">
        <f t="shared" si="141"/>
        <v>0</v>
      </c>
      <c r="F167" s="63">
        <f t="shared" si="141"/>
        <v>0</v>
      </c>
      <c r="G167" s="63">
        <f t="shared" si="141"/>
        <v>0</v>
      </c>
      <c r="H167" s="63">
        <f t="shared" si="141"/>
        <v>0</v>
      </c>
      <c r="I167" s="63">
        <f t="shared" si="141"/>
        <v>0</v>
      </c>
      <c r="J167" s="63">
        <f t="shared" si="141"/>
        <v>0</v>
      </c>
      <c r="K167" s="63">
        <f t="shared" si="141"/>
        <v>0</v>
      </c>
      <c r="L167" s="63">
        <f t="shared" si="141"/>
        <v>0</v>
      </c>
      <c r="M167" s="63">
        <f t="shared" si="141"/>
        <v>0</v>
      </c>
      <c r="N167" s="63">
        <f t="shared" si="141"/>
        <v>0</v>
      </c>
      <c r="O167" s="63">
        <f t="shared" si="141"/>
        <v>0</v>
      </c>
      <c r="P167" s="63">
        <f t="shared" si="141"/>
        <v>0</v>
      </c>
      <c r="Q167" s="1"/>
      <c r="R167" s="63">
        <f t="shared" ref="R167:AD167" si="142">SUMIF($B163:$B166,"L1",R163:R166)</f>
        <v>0</v>
      </c>
      <c r="S167" s="63">
        <f t="shared" si="142"/>
        <v>0</v>
      </c>
      <c r="T167" s="63">
        <f t="shared" si="142"/>
        <v>0</v>
      </c>
      <c r="U167" s="276">
        <f t="shared" si="142"/>
        <v>0</v>
      </c>
      <c r="V167" s="276">
        <f t="shared" si="142"/>
        <v>0</v>
      </c>
      <c r="W167" s="276">
        <f t="shared" si="142"/>
        <v>0</v>
      </c>
      <c r="X167" s="276">
        <f t="shared" si="142"/>
        <v>0</v>
      </c>
      <c r="Y167" s="276">
        <f t="shared" si="142"/>
        <v>0</v>
      </c>
      <c r="Z167" s="276">
        <f t="shared" si="142"/>
        <v>0</v>
      </c>
      <c r="AA167" s="276">
        <f t="shared" si="142"/>
        <v>0</v>
      </c>
      <c r="AB167" s="276">
        <f t="shared" si="142"/>
        <v>0</v>
      </c>
      <c r="AC167" s="276">
        <f t="shared" si="142"/>
        <v>0</v>
      </c>
      <c r="AD167" s="276">
        <f t="shared" si="142"/>
        <v>0</v>
      </c>
      <c r="AF167" s="63">
        <f>SUMIF($B163:$B166,"L1",AF163:AF166)</f>
        <v>0</v>
      </c>
      <c r="AG167" s="63">
        <f>SUMIF($B163:$B166,"L1",AG163:AG166)</f>
        <v>11000</v>
      </c>
      <c r="AH167" s="63">
        <f t="shared" ref="AH167:AR167" si="143">SUMIF($B163:$B166,"L1",AH163:AH166)</f>
        <v>10000</v>
      </c>
      <c r="AI167" s="276">
        <f t="shared" si="143"/>
        <v>5000</v>
      </c>
      <c r="AJ167" s="276">
        <f t="shared" si="143"/>
        <v>5000</v>
      </c>
      <c r="AK167" s="276">
        <f t="shared" si="143"/>
        <v>5000</v>
      </c>
      <c r="AL167" s="276">
        <f t="shared" si="143"/>
        <v>0</v>
      </c>
      <c r="AM167" s="276">
        <f t="shared" si="143"/>
        <v>5000</v>
      </c>
      <c r="AN167" s="276">
        <f t="shared" si="143"/>
        <v>5000</v>
      </c>
      <c r="AO167" s="276">
        <f t="shared" si="143"/>
        <v>5000</v>
      </c>
      <c r="AP167" s="276">
        <f t="shared" si="143"/>
        <v>5000</v>
      </c>
      <c r="AQ167" s="276">
        <f t="shared" si="143"/>
        <v>5000</v>
      </c>
      <c r="AR167" s="276">
        <f t="shared" si="143"/>
        <v>61000</v>
      </c>
    </row>
    <row r="168" spans="1:59" s="8" customFormat="1" ht="15" x14ac:dyDescent="0.2">
      <c r="A168" s="8" t="s">
        <v>432</v>
      </c>
      <c r="B168"/>
      <c r="C168"/>
      <c r="D168"/>
      <c r="E168"/>
      <c r="F168"/>
      <c r="G168"/>
      <c r="P168" s="92">
        <f>SUM(P162:P166)</f>
        <v>0</v>
      </c>
      <c r="Q168" s="1"/>
      <c r="R168"/>
      <c r="S168"/>
      <c r="T168"/>
      <c r="U168" s="277"/>
      <c r="V168" s="295"/>
      <c r="W168" s="295"/>
      <c r="X168" s="295"/>
      <c r="Y168" s="295"/>
      <c r="Z168" s="295"/>
      <c r="AA168" s="295"/>
      <c r="AB168" s="295"/>
      <c r="AC168" s="295"/>
      <c r="AD168" s="278">
        <f>SUM(AD163:AD166)</f>
        <v>0</v>
      </c>
      <c r="AF168"/>
      <c r="AG168"/>
      <c r="AH168"/>
      <c r="AI168" s="277"/>
      <c r="AJ168" s="295"/>
      <c r="AK168" s="295"/>
      <c r="AL168" s="295"/>
      <c r="AM168" s="295"/>
      <c r="AN168" s="295"/>
      <c r="AO168" s="295"/>
      <c r="AP168" s="295"/>
      <c r="AQ168" s="295"/>
      <c r="AR168" s="278">
        <f>SUM(AR163:AR166)</f>
        <v>61000</v>
      </c>
    </row>
    <row r="169" spans="1:59" s="8" customFormat="1" ht="15" x14ac:dyDescent="0.2">
      <c r="B169"/>
      <c r="C169"/>
      <c r="D169"/>
      <c r="E169"/>
      <c r="F169"/>
      <c r="G169"/>
      <c r="P169" s="92"/>
      <c r="Q169" s="1"/>
      <c r="R169"/>
      <c r="S169"/>
      <c r="T169"/>
      <c r="U169" s="277"/>
      <c r="V169" s="295"/>
      <c r="W169" s="295"/>
      <c r="X169" s="295"/>
      <c r="Y169" s="295"/>
      <c r="Z169" s="295"/>
      <c r="AA169" s="295"/>
      <c r="AB169" s="295"/>
      <c r="AC169" s="295"/>
      <c r="AD169" s="278"/>
      <c r="AF169"/>
      <c r="AG169"/>
      <c r="AH169"/>
      <c r="AI169" s="277"/>
      <c r="AJ169" s="295"/>
      <c r="AK169" s="295"/>
      <c r="AL169" s="295"/>
      <c r="AM169" s="295"/>
      <c r="AN169" s="295"/>
      <c r="AO169" s="295"/>
      <c r="AP169" s="295"/>
      <c r="AQ169" s="295"/>
      <c r="AR169" s="278"/>
    </row>
    <row r="170" spans="1:59" s="8" customFormat="1" ht="16" thickBot="1" x14ac:dyDescent="0.25">
      <c r="A170" s="43" t="s">
        <v>88</v>
      </c>
      <c r="B170" s="44"/>
      <c r="C170" s="44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6"/>
      <c r="Q170" s="1"/>
      <c r="R170" s="122"/>
      <c r="S170" s="122"/>
      <c r="T170" s="122"/>
      <c r="U170" s="279"/>
      <c r="V170" s="279"/>
      <c r="W170" s="279"/>
      <c r="X170" s="279"/>
      <c r="Y170" s="279"/>
      <c r="Z170" s="279"/>
      <c r="AA170" s="279"/>
      <c r="AB170" s="279"/>
      <c r="AC170" s="279"/>
      <c r="AD170" s="280"/>
      <c r="AF170" s="122"/>
      <c r="AG170" s="122"/>
      <c r="AH170" s="122"/>
      <c r="AI170" s="279"/>
      <c r="AJ170" s="279"/>
      <c r="AK170" s="279"/>
      <c r="AL170" s="279"/>
      <c r="AM170" s="279"/>
      <c r="AN170" s="279"/>
      <c r="AO170" s="279"/>
      <c r="AP170" s="279"/>
      <c r="AQ170" s="279"/>
      <c r="AR170" s="280"/>
    </row>
    <row r="171" spans="1:59" s="483" customFormat="1" ht="15" x14ac:dyDescent="0.2">
      <c r="A171" s="5" t="s">
        <v>565</v>
      </c>
      <c r="B171" s="48" t="s">
        <v>308</v>
      </c>
      <c r="C171" s="267">
        <f>IF(B171="L1", 1, IF(B171="L2", 0.75, IF(B171= "L3", 0.5,IF(B171 = "L4", 0.25, 0))))</f>
        <v>1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"/>
      <c r="P171" s="50"/>
      <c r="Q171" s="5"/>
      <c r="R171" s="50"/>
      <c r="S171" s="50"/>
      <c r="T171" s="50"/>
      <c r="U171" s="307"/>
      <c r="V171" s="5"/>
      <c r="W171" s="5"/>
      <c r="X171" s="5"/>
      <c r="Y171" s="5"/>
      <c r="Z171" s="5"/>
      <c r="AA171" s="307"/>
      <c r="AB171" s="307"/>
      <c r="AC171" s="5"/>
      <c r="AD171" s="307">
        <f>SUM(R171:AC171)</f>
        <v>0</v>
      </c>
      <c r="AE171" s="5"/>
      <c r="AF171" s="5"/>
      <c r="AG171" s="50"/>
      <c r="AH171" s="50">
        <v>47000</v>
      </c>
      <c r="AI171" s="50">
        <v>47000</v>
      </c>
      <c r="AJ171" s="50">
        <v>47000</v>
      </c>
      <c r="AK171" s="50">
        <v>47000</v>
      </c>
      <c r="AL171" s="50">
        <v>47000</v>
      </c>
      <c r="AM171" s="50">
        <v>47000</v>
      </c>
      <c r="AN171" s="50">
        <v>47000</v>
      </c>
      <c r="AO171" s="50">
        <v>47000</v>
      </c>
      <c r="AP171" s="50">
        <v>47000</v>
      </c>
      <c r="AQ171" s="50">
        <v>47000</v>
      </c>
      <c r="AR171" s="307">
        <f>SUM(AG171:AQ171)</f>
        <v>470000</v>
      </c>
      <c r="AS171" s="5" t="s">
        <v>400</v>
      </c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</row>
    <row r="172" spans="1:59" s="8" customFormat="1" ht="15" x14ac:dyDescent="0.2">
      <c r="B172" s="41"/>
      <c r="C172" s="39"/>
      <c r="D172"/>
      <c r="E172"/>
      <c r="F172"/>
      <c r="G172"/>
      <c r="H172"/>
      <c r="I172"/>
      <c r="J172" s="42"/>
      <c r="K172"/>
      <c r="L172"/>
      <c r="M172" s="42"/>
      <c r="N172"/>
      <c r="O172"/>
      <c r="P172" s="92"/>
      <c r="Q172" s="1"/>
      <c r="R172"/>
      <c r="S172"/>
      <c r="T172"/>
      <c r="U172" s="277"/>
      <c r="V172" s="277"/>
      <c r="W172" s="277"/>
      <c r="X172" s="294"/>
      <c r="Y172" s="277"/>
      <c r="Z172" s="277"/>
      <c r="AA172" s="294"/>
      <c r="AB172" s="277"/>
      <c r="AC172" s="277"/>
      <c r="AD172" s="294"/>
      <c r="AF172"/>
      <c r="AG172"/>
      <c r="AH172"/>
      <c r="AI172" s="277"/>
      <c r="AJ172" s="277"/>
      <c r="AK172" s="277"/>
      <c r="AL172" s="294"/>
      <c r="AM172" s="277"/>
      <c r="AN172" s="277"/>
      <c r="AO172" s="294"/>
      <c r="AP172" s="277"/>
      <c r="AQ172" s="277"/>
      <c r="AR172" s="294">
        <f>SUM(AF172:AQ172)</f>
        <v>0</v>
      </c>
    </row>
    <row r="173" spans="1:59" s="8" customFormat="1" ht="15" x14ac:dyDescent="0.2">
      <c r="A173" s="61" t="s">
        <v>433</v>
      </c>
      <c r="B173" s="62"/>
      <c r="C173" s="62"/>
      <c r="D173" s="63">
        <f t="shared" ref="D173:P173" si="144">SUMIF($B170:$B172,"L1",D170:D172)</f>
        <v>0</v>
      </c>
      <c r="E173" s="63">
        <f t="shared" si="144"/>
        <v>0</v>
      </c>
      <c r="F173" s="63">
        <f t="shared" si="144"/>
        <v>0</v>
      </c>
      <c r="G173" s="63">
        <f t="shared" si="144"/>
        <v>0</v>
      </c>
      <c r="H173" s="63">
        <f t="shared" si="144"/>
        <v>0</v>
      </c>
      <c r="I173" s="63">
        <f t="shared" si="144"/>
        <v>0</v>
      </c>
      <c r="J173" s="63">
        <f t="shared" si="144"/>
        <v>0</v>
      </c>
      <c r="K173" s="63">
        <f t="shared" si="144"/>
        <v>0</v>
      </c>
      <c r="L173" s="63">
        <f t="shared" si="144"/>
        <v>0</v>
      </c>
      <c r="M173" s="63">
        <f t="shared" si="144"/>
        <v>0</v>
      </c>
      <c r="N173" s="63">
        <f t="shared" si="144"/>
        <v>0</v>
      </c>
      <c r="O173" s="63">
        <f t="shared" si="144"/>
        <v>0</v>
      </c>
      <c r="P173" s="63">
        <f t="shared" si="144"/>
        <v>0</v>
      </c>
      <c r="Q173" s="1"/>
      <c r="R173" s="63">
        <f t="shared" ref="R173:AD173" si="145">SUMIF($B171:$B172,"L1",R171:R172)</f>
        <v>0</v>
      </c>
      <c r="S173" s="63">
        <f t="shared" si="145"/>
        <v>0</v>
      </c>
      <c r="T173" s="63">
        <f t="shared" si="145"/>
        <v>0</v>
      </c>
      <c r="U173" s="276">
        <f t="shared" si="145"/>
        <v>0</v>
      </c>
      <c r="V173" s="276">
        <f t="shared" si="145"/>
        <v>0</v>
      </c>
      <c r="W173" s="276">
        <f t="shared" si="145"/>
        <v>0</v>
      </c>
      <c r="X173" s="276">
        <f t="shared" si="145"/>
        <v>0</v>
      </c>
      <c r="Y173" s="276">
        <f t="shared" si="145"/>
        <v>0</v>
      </c>
      <c r="Z173" s="276">
        <f t="shared" si="145"/>
        <v>0</v>
      </c>
      <c r="AA173" s="276">
        <f t="shared" si="145"/>
        <v>0</v>
      </c>
      <c r="AB173" s="276">
        <f t="shared" si="145"/>
        <v>0</v>
      </c>
      <c r="AC173" s="276">
        <f t="shared" si="145"/>
        <v>0</v>
      </c>
      <c r="AD173" s="276">
        <f t="shared" si="145"/>
        <v>0</v>
      </c>
      <c r="AF173" s="63">
        <f t="shared" ref="AF173:AR173" si="146">SUMIF($B171:$B172,"L1",AF171:AF172)</f>
        <v>0</v>
      </c>
      <c r="AG173" s="63">
        <f t="shared" si="146"/>
        <v>0</v>
      </c>
      <c r="AH173" s="63">
        <f t="shared" si="146"/>
        <v>47000</v>
      </c>
      <c r="AI173" s="276">
        <f t="shared" si="146"/>
        <v>47000</v>
      </c>
      <c r="AJ173" s="276">
        <f t="shared" si="146"/>
        <v>47000</v>
      </c>
      <c r="AK173" s="276">
        <f t="shared" si="146"/>
        <v>47000</v>
      </c>
      <c r="AL173" s="276">
        <f t="shared" si="146"/>
        <v>47000</v>
      </c>
      <c r="AM173" s="276">
        <f t="shared" si="146"/>
        <v>47000</v>
      </c>
      <c r="AN173" s="276">
        <f t="shared" si="146"/>
        <v>47000</v>
      </c>
      <c r="AO173" s="276">
        <f t="shared" si="146"/>
        <v>47000</v>
      </c>
      <c r="AP173" s="276">
        <f t="shared" si="146"/>
        <v>47000</v>
      </c>
      <c r="AQ173" s="276">
        <f t="shared" si="146"/>
        <v>47000</v>
      </c>
      <c r="AR173" s="276">
        <f t="shared" si="146"/>
        <v>470000</v>
      </c>
    </row>
    <row r="174" spans="1:59" s="8" customFormat="1" ht="15" x14ac:dyDescent="0.2">
      <c r="A174" s="8" t="s">
        <v>434</v>
      </c>
      <c r="B174"/>
      <c r="C174"/>
      <c r="D174"/>
      <c r="E174"/>
      <c r="F174"/>
      <c r="G174"/>
      <c r="P174" s="92">
        <f>SUM(P170:P172)</f>
        <v>0</v>
      </c>
      <c r="Q174" s="1"/>
      <c r="R174"/>
      <c r="S174"/>
      <c r="T174"/>
      <c r="U174" s="277"/>
      <c r="V174" s="295"/>
      <c r="W174" s="295"/>
      <c r="X174" s="295"/>
      <c r="Y174" s="295"/>
      <c r="Z174" s="295"/>
      <c r="AA174" s="295"/>
      <c r="AB174" s="295"/>
      <c r="AC174" s="295"/>
      <c r="AD174" s="278">
        <f>SUM(AD171:AD172)</f>
        <v>0</v>
      </c>
      <c r="AF174"/>
      <c r="AG174"/>
      <c r="AH174"/>
      <c r="AI174" s="277"/>
      <c r="AJ174" s="295"/>
      <c r="AK174" s="295"/>
      <c r="AL174" s="295"/>
      <c r="AM174" s="295"/>
      <c r="AN174" s="295"/>
      <c r="AO174" s="295"/>
      <c r="AP174" s="295"/>
      <c r="AQ174" s="295"/>
      <c r="AR174" s="278">
        <f>SUM(AR171:AR172)</f>
        <v>470000</v>
      </c>
    </row>
    <row r="175" spans="1:59" s="8" customFormat="1" ht="15" x14ac:dyDescent="0.2">
      <c r="B175"/>
      <c r="C175"/>
      <c r="D175"/>
      <c r="E175"/>
      <c r="F175"/>
      <c r="G175"/>
      <c r="P175" s="92"/>
      <c r="Q175" s="1"/>
      <c r="R175" s="210"/>
      <c r="S175"/>
      <c r="T175"/>
      <c r="U175" s="277"/>
      <c r="V175" s="295"/>
      <c r="W175" s="295"/>
      <c r="X175" s="295"/>
      <c r="Y175" s="295"/>
      <c r="Z175" s="295"/>
      <c r="AA175" s="295"/>
      <c r="AB175" s="295"/>
      <c r="AC175" s="295"/>
      <c r="AD175" s="278"/>
      <c r="AF175"/>
      <c r="AG175"/>
      <c r="AH175"/>
      <c r="AI175" s="277"/>
      <c r="AJ175" s="295"/>
      <c r="AK175" s="295"/>
      <c r="AL175" s="295"/>
      <c r="AM175" s="295"/>
      <c r="AN175" s="295"/>
      <c r="AO175" s="295"/>
      <c r="AP175" s="295"/>
      <c r="AQ175" s="295"/>
      <c r="AR175" s="278"/>
    </row>
    <row r="176" spans="1:59" s="8" customFormat="1" ht="16" thickBot="1" x14ac:dyDescent="0.25">
      <c r="A176" s="43" t="s">
        <v>336</v>
      </c>
      <c r="B176" s="44"/>
      <c r="C176" s="44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6"/>
      <c r="Q176" s="1"/>
      <c r="R176" s="122"/>
      <c r="S176" s="122"/>
      <c r="T176" s="122"/>
      <c r="U176" s="279"/>
      <c r="V176" s="279"/>
      <c r="W176" s="279"/>
      <c r="X176" s="279"/>
      <c r="Y176" s="279"/>
      <c r="Z176" s="279"/>
      <c r="AA176" s="279"/>
      <c r="AB176" s="279"/>
      <c r="AC176" s="279"/>
      <c r="AD176" s="280"/>
      <c r="AF176" s="122"/>
      <c r="AG176" s="122"/>
      <c r="AH176" s="122"/>
      <c r="AI176" s="279"/>
      <c r="AJ176" s="279"/>
      <c r="AK176" s="279"/>
      <c r="AL176" s="279"/>
      <c r="AM176" s="279"/>
      <c r="AN176" s="279"/>
      <c r="AO176" s="279"/>
      <c r="AP176" s="279"/>
      <c r="AQ176" s="279"/>
      <c r="AR176" s="280"/>
    </row>
    <row r="177" spans="1:59" s="8" customFormat="1" ht="15" x14ac:dyDescent="0.2">
      <c r="A177" s="8" t="s">
        <v>566</v>
      </c>
      <c r="B177" s="41" t="s">
        <v>317</v>
      </c>
      <c r="C177" s="39">
        <f>IF(B177="L1", 1, IF(B177="L2", 0.75, IF(B177= "L3", 0.5,IF(B177 = "L4", 0.25, 0))))</f>
        <v>0.75</v>
      </c>
      <c r="D177"/>
      <c r="E177"/>
      <c r="F177"/>
      <c r="G177"/>
      <c r="H177"/>
      <c r="I177"/>
      <c r="J177"/>
      <c r="K177"/>
      <c r="L177"/>
      <c r="M177"/>
      <c r="N177"/>
      <c r="O177"/>
      <c r="P177" s="92"/>
      <c r="R177"/>
      <c r="S177"/>
      <c r="T177"/>
      <c r="U177" s="277"/>
      <c r="V177" s="277"/>
      <c r="W177" s="277"/>
      <c r="X177" s="277"/>
      <c r="Y177" s="277"/>
      <c r="Z177" s="277"/>
      <c r="AA177" s="277"/>
      <c r="AB177" s="277"/>
      <c r="AC177" s="277"/>
      <c r="AD177" s="294">
        <f t="shared" ref="AD177:AD182" si="147">SUM(R177:AC177)</f>
        <v>0</v>
      </c>
      <c r="AF177"/>
      <c r="AG177" s="294"/>
      <c r="AH177" s="294">
        <v>15000</v>
      </c>
      <c r="AI177" s="294">
        <v>15000</v>
      </c>
      <c r="AJ177" s="294">
        <v>15000</v>
      </c>
      <c r="AK177" s="294">
        <v>15000</v>
      </c>
      <c r="AL177" s="294">
        <v>15000</v>
      </c>
      <c r="AM177" s="294">
        <v>15000</v>
      </c>
      <c r="AN177" s="294">
        <v>15000</v>
      </c>
      <c r="AO177" s="294">
        <v>15000</v>
      </c>
      <c r="AP177" s="294">
        <v>15000</v>
      </c>
      <c r="AQ177" s="294">
        <v>15000</v>
      </c>
      <c r="AR177" s="294">
        <f t="shared" ref="AR177:AR182" si="148">SUM(AF177:AQ177)</f>
        <v>150000</v>
      </c>
      <c r="AS177" s="8" t="s">
        <v>402</v>
      </c>
    </row>
    <row r="178" spans="1:59" s="8" customFormat="1" ht="15" x14ac:dyDescent="0.2">
      <c r="A178" s="8" t="s">
        <v>567</v>
      </c>
      <c r="B178" s="41" t="s">
        <v>311</v>
      </c>
      <c r="C178" s="39">
        <f>IF(B178="L1", 1, IF(B178="L2", 0.75, IF(B178= "L3", 0.5,IF(B178 = "L4", 0.25, 0))))</f>
        <v>0.5</v>
      </c>
      <c r="D178"/>
      <c r="E178"/>
      <c r="F178"/>
      <c r="G178"/>
      <c r="H178"/>
      <c r="I178"/>
      <c r="J178"/>
      <c r="K178"/>
      <c r="L178"/>
      <c r="M178"/>
      <c r="N178"/>
      <c r="O178"/>
      <c r="P178" s="92"/>
      <c r="R178"/>
      <c r="S178"/>
      <c r="T178"/>
      <c r="U178" s="277"/>
      <c r="V178" s="277"/>
      <c r="W178" s="277"/>
      <c r="X178" s="277"/>
      <c r="Y178" s="277"/>
      <c r="Z178" s="277"/>
      <c r="AA178" s="277"/>
      <c r="AB178" s="277"/>
      <c r="AC178" s="277"/>
      <c r="AD178" s="294">
        <f t="shared" si="147"/>
        <v>0</v>
      </c>
      <c r="AF178"/>
      <c r="AG178"/>
      <c r="AH178"/>
      <c r="AI178" s="277"/>
      <c r="AJ178" s="294">
        <v>15000</v>
      </c>
      <c r="AK178" s="294">
        <v>15000</v>
      </c>
      <c r="AL178" s="294">
        <v>15000</v>
      </c>
      <c r="AM178" s="294">
        <v>15000</v>
      </c>
      <c r="AN178" s="294">
        <v>15000</v>
      </c>
      <c r="AO178" s="294">
        <v>15000</v>
      </c>
      <c r="AP178" s="294">
        <v>15000</v>
      </c>
      <c r="AQ178" s="294">
        <v>15000</v>
      </c>
      <c r="AR178" s="294">
        <f t="shared" si="148"/>
        <v>120000</v>
      </c>
      <c r="AS178" s="8" t="s">
        <v>399</v>
      </c>
    </row>
    <row r="179" spans="1:59" s="8" customFormat="1" ht="15" x14ac:dyDescent="0.2">
      <c r="A179" s="8" t="s">
        <v>435</v>
      </c>
      <c r="B179" s="41" t="s">
        <v>317</v>
      </c>
      <c r="C179" s="39">
        <f>IF(B179="L1", 1, IF(B179="L2", 0.75, IF(B179= "L3", 0.5,IF(B179 = "L4", 0.25, 0))))</f>
        <v>0.75</v>
      </c>
      <c r="D179"/>
      <c r="E179"/>
      <c r="F179"/>
      <c r="G179"/>
      <c r="H179"/>
      <c r="I179"/>
      <c r="J179"/>
      <c r="K179"/>
      <c r="L179"/>
      <c r="M179"/>
      <c r="N179"/>
      <c r="O179"/>
      <c r="P179" s="92"/>
      <c r="R179" s="512"/>
      <c r="S179" s="222"/>
      <c r="T179"/>
      <c r="U179" s="277"/>
      <c r="V179" s="277"/>
      <c r="W179" s="277"/>
      <c r="X179" s="277"/>
      <c r="Y179" s="277"/>
      <c r="Z179" s="277"/>
      <c r="AA179" s="277"/>
      <c r="AB179" s="277"/>
      <c r="AC179" s="277"/>
      <c r="AD179" s="294">
        <f t="shared" si="147"/>
        <v>0</v>
      </c>
      <c r="AF179"/>
      <c r="AG179"/>
      <c r="AH179"/>
      <c r="AI179" s="277"/>
      <c r="AJ179" s="294"/>
      <c r="AK179" s="294"/>
      <c r="AL179" s="294">
        <v>50000</v>
      </c>
      <c r="AM179" s="294">
        <v>50000</v>
      </c>
      <c r="AN179" s="294">
        <v>50000</v>
      </c>
      <c r="AO179" s="294">
        <v>50000</v>
      </c>
      <c r="AP179" s="294">
        <v>50000</v>
      </c>
      <c r="AQ179" s="294">
        <v>50000</v>
      </c>
      <c r="AR179" s="294">
        <f t="shared" si="148"/>
        <v>300000</v>
      </c>
      <c r="AS179" s="8" t="s">
        <v>399</v>
      </c>
    </row>
    <row r="180" spans="1:59" ht="15" x14ac:dyDescent="0.2">
      <c r="A180" s="8" t="s">
        <v>568</v>
      </c>
      <c r="B180" s="41" t="s">
        <v>317</v>
      </c>
      <c r="C180" s="39">
        <f t="shared" ref="C180:C183" si="149">IF(B180="L1", 1, IF(B180="L2", 0.75, IF(B180= "L3", 0.5,IF(B180 = "L4", 0.25, 0))))</f>
        <v>0.75</v>
      </c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8"/>
      <c r="P180" s="42"/>
      <c r="Q180" s="8"/>
      <c r="R180" s="513"/>
      <c r="S180" s="42"/>
      <c r="T180" s="42"/>
      <c r="U180" s="294"/>
      <c r="V180" s="8"/>
      <c r="W180" s="8"/>
      <c r="X180" s="8"/>
      <c r="AA180" s="294"/>
      <c r="AB180" s="294"/>
      <c r="AD180" s="294">
        <f t="shared" si="147"/>
        <v>0</v>
      </c>
      <c r="AF180" s="42"/>
      <c r="AH180" s="42"/>
      <c r="AI180" s="294">
        <v>5000</v>
      </c>
      <c r="AJ180" s="8"/>
      <c r="AK180" s="8"/>
      <c r="AL180" s="8"/>
      <c r="AO180" s="294"/>
      <c r="AP180" s="294"/>
      <c r="AQ180" s="294"/>
      <c r="AR180" s="294">
        <f t="shared" si="148"/>
        <v>5000</v>
      </c>
      <c r="AS180" s="8" t="s">
        <v>399</v>
      </c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</row>
    <row r="181" spans="1:59" ht="15" customHeight="1" x14ac:dyDescent="0.2">
      <c r="A181" s="8" t="s">
        <v>436</v>
      </c>
      <c r="B181" s="41" t="s">
        <v>308</v>
      </c>
      <c r="C181" s="39">
        <f>IF(B181="L1", 1, IF(B181="L2", 0.75, IF(B181= "L3", 0.5,IF(B181 = "L4", 0.25, 0))))</f>
        <v>1</v>
      </c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8"/>
      <c r="P181" s="42"/>
      <c r="Q181" s="8"/>
      <c r="R181" s="42"/>
      <c r="S181" s="42"/>
      <c r="T181" s="42"/>
      <c r="U181" s="294"/>
      <c r="V181" s="8"/>
      <c r="W181" s="8"/>
      <c r="X181" s="8"/>
      <c r="Y181" s="294"/>
      <c r="Z181" s="294">
        <v>8500</v>
      </c>
      <c r="AA181" s="294">
        <v>2165</v>
      </c>
      <c r="AB181" s="294"/>
      <c r="AC181" s="294"/>
      <c r="AD181" s="294">
        <f t="shared" si="147"/>
        <v>10665</v>
      </c>
      <c r="AF181" s="42"/>
      <c r="AG181" s="42"/>
      <c r="AH181" s="42"/>
      <c r="AI181" s="294"/>
      <c r="AJ181" s="8"/>
      <c r="AK181" s="8"/>
      <c r="AL181" s="8"/>
      <c r="AM181" s="294"/>
      <c r="AN181" s="294"/>
      <c r="AO181" s="294"/>
      <c r="AP181" s="294"/>
      <c r="AQ181" s="294"/>
      <c r="AR181" s="294">
        <f t="shared" si="148"/>
        <v>0</v>
      </c>
      <c r="AT181" s="8"/>
      <c r="AU181" s="8"/>
    </row>
    <row r="182" spans="1:59" ht="15" customHeight="1" x14ac:dyDescent="0.2">
      <c r="A182" s="8" t="s">
        <v>569</v>
      </c>
      <c r="B182" s="41" t="s">
        <v>311</v>
      </c>
      <c r="C182" s="39">
        <f>IF(B182="L1", 1, IF(B182="L2", 0.75, IF(B182= "L3", 0.5,IF(B182 = "L4", 0.25, 0))))</f>
        <v>0.5</v>
      </c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8"/>
      <c r="P182" s="42"/>
      <c r="Q182" s="8"/>
      <c r="R182" s="42"/>
      <c r="S182" s="42"/>
      <c r="T182" s="42"/>
      <c r="U182" s="294"/>
      <c r="V182" s="8"/>
      <c r="W182" s="8"/>
      <c r="X182" s="8"/>
      <c r="Y182" s="294"/>
      <c r="Z182" s="294"/>
      <c r="AA182" s="294"/>
      <c r="AB182" s="294"/>
      <c r="AC182" s="294"/>
      <c r="AD182" s="294">
        <f t="shared" si="147"/>
        <v>0</v>
      </c>
      <c r="AF182" s="42"/>
      <c r="AG182" s="42"/>
      <c r="AH182" s="42">
        <v>5000</v>
      </c>
      <c r="AI182" s="294"/>
      <c r="AJ182" s="8"/>
      <c r="AK182" s="8"/>
      <c r="AL182" s="8"/>
      <c r="AM182" s="294"/>
      <c r="AN182" s="294">
        <v>15000</v>
      </c>
      <c r="AO182" s="294"/>
      <c r="AP182" s="294"/>
      <c r="AQ182" s="294"/>
      <c r="AR182" s="294">
        <f t="shared" si="148"/>
        <v>20000</v>
      </c>
      <c r="AS182" s="8" t="s">
        <v>399</v>
      </c>
    </row>
    <row r="183" spans="1:59" ht="15" customHeight="1" x14ac:dyDescent="0.2">
      <c r="A183" s="8" t="s">
        <v>570</v>
      </c>
      <c r="B183" s="41" t="s">
        <v>308</v>
      </c>
      <c r="C183" s="39">
        <f t="shared" si="149"/>
        <v>1</v>
      </c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8"/>
      <c r="P183" s="42"/>
      <c r="Q183" s="8"/>
      <c r="R183" s="42"/>
      <c r="S183" s="42"/>
      <c r="T183" s="42"/>
      <c r="U183" s="294"/>
      <c r="V183" s="8"/>
      <c r="W183" s="8"/>
      <c r="X183" s="8"/>
      <c r="Y183" s="294">
        <v>7500</v>
      </c>
      <c r="Z183" s="294"/>
      <c r="AA183" s="294"/>
      <c r="AB183" s="294">
        <v>8685</v>
      </c>
      <c r="AC183" s="294"/>
      <c r="AD183" s="294">
        <f t="shared" ref="AD183:AD185" si="150">SUM(R183:AC183)</f>
        <v>16185</v>
      </c>
      <c r="AF183" s="42"/>
      <c r="AG183" s="42"/>
      <c r="AH183" s="42"/>
      <c r="AI183" s="294"/>
      <c r="AJ183" s="8"/>
      <c r="AK183" s="8"/>
      <c r="AL183" s="8"/>
      <c r="AM183" s="294"/>
      <c r="AN183" s="294"/>
      <c r="AO183" s="294"/>
      <c r="AP183" s="294"/>
      <c r="AQ183" s="294"/>
      <c r="AR183" s="294">
        <f t="shared" ref="AR183:AR185" si="151">SUM(AF183:AQ183)</f>
        <v>0</v>
      </c>
      <c r="AT183" s="8"/>
      <c r="AU183" s="8"/>
    </row>
    <row r="184" spans="1:59" ht="15" customHeight="1" x14ac:dyDescent="0.2">
      <c r="A184" s="8" t="s">
        <v>571</v>
      </c>
      <c r="B184" s="41" t="s">
        <v>317</v>
      </c>
      <c r="C184" s="39">
        <f>IF(B184="L1", 1, IF(B184="L2", 0.75, IF(B184= "L3", 0.5,IF(B184 = "L4", 0.25, 0))))</f>
        <v>0.75</v>
      </c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8"/>
      <c r="P184" s="42"/>
      <c r="Q184" s="8"/>
      <c r="R184" s="42"/>
      <c r="S184" s="42"/>
      <c r="T184" s="42"/>
      <c r="U184" s="294"/>
      <c r="V184" s="8"/>
      <c r="W184" s="8"/>
      <c r="X184" s="8"/>
      <c r="Y184" s="294"/>
      <c r="Z184" s="294"/>
      <c r="AA184" s="294"/>
      <c r="AB184" s="294"/>
      <c r="AC184" s="294"/>
      <c r="AD184" s="294"/>
      <c r="AF184" s="42"/>
      <c r="AG184" s="42"/>
      <c r="AH184" s="42"/>
      <c r="AI184" s="294"/>
      <c r="AJ184" s="8"/>
      <c r="AK184" s="8"/>
      <c r="AL184" s="8"/>
      <c r="AM184" s="294"/>
      <c r="AN184" s="294"/>
      <c r="AO184" s="294"/>
      <c r="AP184" s="294"/>
      <c r="AQ184" s="294"/>
      <c r="AR184" s="294"/>
      <c r="AT184" s="8"/>
      <c r="AU184" s="8"/>
    </row>
    <row r="185" spans="1:59" ht="15" customHeight="1" x14ac:dyDescent="0.2">
      <c r="A185" s="8"/>
      <c r="B185" s="41"/>
      <c r="C185" s="39"/>
      <c r="D185"/>
      <c r="E185"/>
      <c r="F185"/>
      <c r="G185"/>
      <c r="H185"/>
      <c r="I185"/>
      <c r="J185" s="42"/>
      <c r="K185"/>
      <c r="L185"/>
      <c r="M185" s="42"/>
      <c r="N185"/>
      <c r="O185"/>
      <c r="P185" s="92"/>
      <c r="R185"/>
      <c r="S185"/>
      <c r="T185"/>
      <c r="U185" s="277"/>
      <c r="V185" s="277"/>
      <c r="W185" s="277"/>
      <c r="X185" s="294"/>
      <c r="Y185" s="277"/>
      <c r="Z185" s="277"/>
      <c r="AA185" s="294"/>
      <c r="AB185" s="277"/>
      <c r="AC185" s="277"/>
      <c r="AD185" s="294">
        <f t="shared" si="150"/>
        <v>0</v>
      </c>
      <c r="AF185"/>
      <c r="AG185"/>
      <c r="AH185"/>
      <c r="AI185" s="277"/>
      <c r="AJ185" s="277"/>
      <c r="AK185" s="277"/>
      <c r="AL185" s="294"/>
      <c r="AM185" s="277"/>
      <c r="AN185" s="277"/>
      <c r="AO185" s="294"/>
      <c r="AP185" s="277"/>
      <c r="AQ185" s="277"/>
      <c r="AR185" s="294">
        <f t="shared" si="151"/>
        <v>0</v>
      </c>
    </row>
    <row r="186" spans="1:59" ht="15" customHeight="1" x14ac:dyDescent="0.2">
      <c r="A186" s="61" t="s">
        <v>322</v>
      </c>
      <c r="B186" s="62"/>
      <c r="C186" s="62"/>
      <c r="D186" s="63">
        <f t="shared" ref="D186:P186" si="152">SUMIF($B176:$B185,"L1",D176:D185)</f>
        <v>0</v>
      </c>
      <c r="E186" s="63">
        <f t="shared" si="152"/>
        <v>0</v>
      </c>
      <c r="F186" s="63">
        <f t="shared" si="152"/>
        <v>0</v>
      </c>
      <c r="G186" s="63">
        <f t="shared" si="152"/>
        <v>0</v>
      </c>
      <c r="H186" s="63">
        <f t="shared" si="152"/>
        <v>0</v>
      </c>
      <c r="I186" s="63">
        <f t="shared" si="152"/>
        <v>0</v>
      </c>
      <c r="J186" s="63">
        <f t="shared" si="152"/>
        <v>0</v>
      </c>
      <c r="K186" s="63">
        <f t="shared" si="152"/>
        <v>0</v>
      </c>
      <c r="L186" s="63">
        <f t="shared" si="152"/>
        <v>0</v>
      </c>
      <c r="M186" s="63">
        <f t="shared" si="152"/>
        <v>0</v>
      </c>
      <c r="N186" s="63">
        <f t="shared" si="152"/>
        <v>0</v>
      </c>
      <c r="O186" s="63">
        <f t="shared" si="152"/>
        <v>0</v>
      </c>
      <c r="P186" s="63">
        <f t="shared" si="152"/>
        <v>0</v>
      </c>
      <c r="R186" s="63">
        <f t="shared" ref="R186:AC186" si="153">SUMIF($B180:$B185,"L1",R180:R185)</f>
        <v>0</v>
      </c>
      <c r="S186" s="63">
        <f t="shared" si="153"/>
        <v>0</v>
      </c>
      <c r="T186" s="63">
        <f t="shared" si="153"/>
        <v>0</v>
      </c>
      <c r="U186" s="276">
        <f t="shared" si="153"/>
        <v>0</v>
      </c>
      <c r="V186" s="276">
        <f t="shared" si="153"/>
        <v>0</v>
      </c>
      <c r="W186" s="276">
        <f t="shared" si="153"/>
        <v>0</v>
      </c>
      <c r="X186" s="276">
        <f t="shared" si="153"/>
        <v>0</v>
      </c>
      <c r="Y186" s="276">
        <f t="shared" si="153"/>
        <v>7500</v>
      </c>
      <c r="Z186" s="276">
        <f t="shared" si="153"/>
        <v>8500</v>
      </c>
      <c r="AA186" s="276">
        <f t="shared" si="153"/>
        <v>2165</v>
      </c>
      <c r="AB186" s="276">
        <f t="shared" si="153"/>
        <v>8685</v>
      </c>
      <c r="AC186" s="276">
        <f t="shared" si="153"/>
        <v>0</v>
      </c>
      <c r="AD186" s="276">
        <f>SUMIF($B180:$B185,"L1",AD180:AD185)</f>
        <v>26850</v>
      </c>
      <c r="AF186" s="63">
        <f t="shared" ref="AF186:AQ186" si="154">SUMIF($B180:$B185,"L1",AF180:AF185)</f>
        <v>0</v>
      </c>
      <c r="AG186" s="63">
        <f t="shared" si="154"/>
        <v>0</v>
      </c>
      <c r="AH186" s="63">
        <f t="shared" si="154"/>
        <v>0</v>
      </c>
      <c r="AI186" s="276">
        <f>SUMIF($B180:$B185,"L1",AI180:AI185)</f>
        <v>0</v>
      </c>
      <c r="AJ186" s="276">
        <f t="shared" si="154"/>
        <v>0</v>
      </c>
      <c r="AK186" s="276">
        <f t="shared" si="154"/>
        <v>0</v>
      </c>
      <c r="AL186" s="276">
        <f t="shared" si="154"/>
        <v>0</v>
      </c>
      <c r="AM186" s="276">
        <f t="shared" si="154"/>
        <v>0</v>
      </c>
      <c r="AN186" s="276">
        <f t="shared" si="154"/>
        <v>0</v>
      </c>
      <c r="AO186" s="276">
        <f t="shared" si="154"/>
        <v>0</v>
      </c>
      <c r="AP186" s="276">
        <f t="shared" si="154"/>
        <v>0</v>
      </c>
      <c r="AQ186" s="276">
        <f t="shared" si="154"/>
        <v>0</v>
      </c>
      <c r="AR186" s="276">
        <f>SUMIF($B177:$B185,"L1",AR177:AR185)</f>
        <v>0</v>
      </c>
    </row>
    <row r="187" spans="1:59" ht="15" customHeight="1" x14ac:dyDescent="0.2">
      <c r="A187" s="8" t="s">
        <v>384</v>
      </c>
      <c r="B187"/>
      <c r="C187"/>
      <c r="D187"/>
      <c r="E187"/>
      <c r="F187"/>
      <c r="G187"/>
      <c r="H187" s="8"/>
      <c r="I187" s="8"/>
      <c r="J187" s="8"/>
      <c r="K187" s="8"/>
      <c r="L187" s="8"/>
      <c r="M187" s="8"/>
      <c r="N187" s="8"/>
      <c r="O187" s="8"/>
      <c r="P187" s="92">
        <f>SUM(P176:P185)</f>
        <v>0</v>
      </c>
      <c r="R187"/>
      <c r="S187"/>
      <c r="T187"/>
      <c r="U187" s="277"/>
      <c r="V187" s="273"/>
      <c r="W187" s="273"/>
      <c r="X187" s="273"/>
      <c r="Y187" s="273"/>
      <c r="Z187" s="273"/>
      <c r="AA187" s="273"/>
      <c r="AB187" s="273"/>
      <c r="AC187" s="273"/>
      <c r="AD187" s="278">
        <f>SUM(AD180:AD185)</f>
        <v>26850</v>
      </c>
      <c r="AF187"/>
      <c r="AG187"/>
      <c r="AH187"/>
      <c r="AI187" s="277"/>
      <c r="AJ187" s="273"/>
      <c r="AK187" s="273"/>
      <c r="AL187" s="273"/>
      <c r="AM187" s="273"/>
      <c r="AN187" s="273"/>
      <c r="AO187" s="273"/>
      <c r="AP187" s="273"/>
      <c r="AQ187" s="273"/>
      <c r="AR187" s="278">
        <f>SUM(AR177:AR185)</f>
        <v>595000</v>
      </c>
    </row>
    <row r="188" spans="1:59" ht="15" customHeight="1" x14ac:dyDescent="0.2">
      <c r="A188" s="8"/>
      <c r="B188"/>
      <c r="C188"/>
      <c r="D188"/>
      <c r="E188"/>
      <c r="F188"/>
      <c r="G188"/>
      <c r="H188" s="8"/>
      <c r="I188" s="8"/>
      <c r="J188" s="8"/>
      <c r="K188" s="8"/>
      <c r="L188" s="8"/>
      <c r="M188" s="8"/>
      <c r="N188" s="8"/>
      <c r="O188" s="8"/>
      <c r="P188" s="92"/>
      <c r="R188"/>
      <c r="S188"/>
      <c r="T188"/>
      <c r="U188" s="277"/>
      <c r="V188" s="273"/>
      <c r="W188" s="273"/>
      <c r="X188" s="273"/>
      <c r="Y188" s="273"/>
      <c r="Z188" s="273"/>
      <c r="AA188" s="273"/>
      <c r="AB188" s="273"/>
      <c r="AC188" s="273"/>
      <c r="AD188" s="278"/>
      <c r="AF188"/>
      <c r="AG188"/>
      <c r="AH188"/>
      <c r="AI188" s="277"/>
      <c r="AJ188" s="273"/>
      <c r="AK188" s="273"/>
      <c r="AL188" s="273"/>
      <c r="AM188" s="273"/>
      <c r="AN188" s="273"/>
      <c r="AO188" s="273"/>
      <c r="AP188" s="273"/>
      <c r="AQ188" s="273"/>
      <c r="AR188" s="278"/>
    </row>
    <row r="189" spans="1:59" ht="15" customHeight="1" x14ac:dyDescent="0.2">
      <c r="A189" s="8"/>
      <c r="B189"/>
      <c r="C189"/>
      <c r="D189"/>
      <c r="E189"/>
      <c r="F189"/>
      <c r="G189"/>
      <c r="H189" s="8"/>
      <c r="I189" s="8"/>
      <c r="J189" s="8"/>
      <c r="K189" s="8"/>
      <c r="L189" s="8"/>
      <c r="M189" s="8"/>
      <c r="N189" s="8"/>
      <c r="O189" s="8"/>
      <c r="P189" s="92"/>
      <c r="R189"/>
      <c r="S189"/>
      <c r="T189"/>
      <c r="U189" s="277"/>
      <c r="V189" s="273"/>
      <c r="W189" s="273"/>
      <c r="X189" s="273"/>
      <c r="Y189" s="273"/>
      <c r="Z189" s="273"/>
      <c r="AA189" s="273"/>
      <c r="AB189" s="273"/>
      <c r="AC189" s="273"/>
      <c r="AD189" s="278"/>
      <c r="AF189"/>
      <c r="AG189"/>
      <c r="AH189"/>
      <c r="AI189" s="277"/>
      <c r="AJ189" s="273"/>
      <c r="AK189" s="273"/>
      <c r="AL189" s="273"/>
      <c r="AM189" s="273"/>
      <c r="AN189" s="273"/>
      <c r="AO189" s="273"/>
      <c r="AP189" s="273"/>
      <c r="AQ189" s="273"/>
      <c r="AR189" s="278"/>
    </row>
    <row r="190" spans="1:59" ht="15" customHeight="1" x14ac:dyDescent="0.2">
      <c r="A190" s="8"/>
      <c r="B190"/>
      <c r="C190"/>
      <c r="D190"/>
      <c r="E190"/>
      <c r="F190"/>
      <c r="G190"/>
      <c r="H190" s="8"/>
      <c r="I190" s="8"/>
      <c r="J190" s="8"/>
      <c r="K190" s="8"/>
      <c r="L190" s="8"/>
      <c r="M190" s="8"/>
      <c r="N190" s="8"/>
      <c r="O190" s="8"/>
      <c r="P190" s="92"/>
      <c r="R190"/>
      <c r="S190"/>
      <c r="T190"/>
      <c r="U190" s="277"/>
      <c r="V190" s="273"/>
      <c r="W190" s="273"/>
      <c r="X190" s="273"/>
      <c r="Y190" s="273"/>
      <c r="Z190" s="273"/>
      <c r="AA190" s="332"/>
      <c r="AB190" s="273"/>
      <c r="AC190" s="273"/>
      <c r="AD190" s="278"/>
      <c r="AF190"/>
      <c r="AG190"/>
      <c r="AH190"/>
      <c r="AI190" s="277"/>
      <c r="AJ190" s="273"/>
      <c r="AK190" s="273"/>
      <c r="AL190" s="273"/>
      <c r="AM190" s="273"/>
      <c r="AN190" s="273"/>
      <c r="AO190" s="273"/>
      <c r="AP190" s="273"/>
      <c r="AQ190" s="273"/>
      <c r="AR190" s="278"/>
    </row>
    <row r="191" spans="1:59" ht="15" customHeight="1" thickBot="1" x14ac:dyDescent="0.25">
      <c r="A191" s="8"/>
      <c r="B191"/>
      <c r="C191"/>
      <c r="D191"/>
      <c r="E191"/>
      <c r="F191"/>
      <c r="G191"/>
      <c r="P191" s="92"/>
      <c r="R191"/>
      <c r="S191"/>
      <c r="T191" s="266"/>
      <c r="U191" s="277"/>
      <c r="V191" s="273"/>
      <c r="W191" s="273"/>
      <c r="X191" s="273"/>
      <c r="Y191" s="273"/>
      <c r="Z191" s="273"/>
      <c r="AA191" s="273"/>
      <c r="AB191" s="273"/>
      <c r="AC191" s="273"/>
      <c r="AD191" s="278"/>
      <c r="AF191"/>
      <c r="AG191"/>
      <c r="AH191" s="266"/>
      <c r="AI191" s="277"/>
      <c r="AJ191" s="273"/>
      <c r="AK191" s="273"/>
      <c r="AL191" s="273"/>
      <c r="AM191" s="273"/>
      <c r="AN191" s="273"/>
      <c r="AO191" s="273"/>
      <c r="AP191" s="273"/>
      <c r="AQ191" s="273"/>
      <c r="AR191" s="278"/>
    </row>
    <row r="192" spans="1:59" ht="15" customHeight="1" thickBot="1" x14ac:dyDescent="0.25">
      <c r="A192" s="52" t="s">
        <v>437</v>
      </c>
      <c r="B192" s="53"/>
      <c r="C192" s="53"/>
      <c r="D192" s="54">
        <f>SUM(D193:D196)</f>
        <v>118238</v>
      </c>
      <c r="E192" s="54">
        <f t="shared" ref="E192:O192" si="155">SUM(E193:E196)</f>
        <v>92545</v>
      </c>
      <c r="F192" s="54">
        <f t="shared" si="155"/>
        <v>0</v>
      </c>
      <c r="G192" s="54">
        <f t="shared" si="155"/>
        <v>55458.864418500001</v>
      </c>
      <c r="H192" s="54">
        <f t="shared" si="155"/>
        <v>49197.7789625</v>
      </c>
      <c r="I192" s="54">
        <f t="shared" si="155"/>
        <v>49856</v>
      </c>
      <c r="J192" s="54">
        <f t="shared" si="155"/>
        <v>61420</v>
      </c>
      <c r="K192" s="54">
        <f t="shared" si="155"/>
        <v>31071</v>
      </c>
      <c r="L192" s="54">
        <f t="shared" si="155"/>
        <v>17033</v>
      </c>
      <c r="M192" s="54">
        <f t="shared" si="155"/>
        <v>42100</v>
      </c>
      <c r="N192" s="54">
        <f t="shared" si="155"/>
        <v>15979</v>
      </c>
      <c r="O192" s="54">
        <f t="shared" si="155"/>
        <v>57350</v>
      </c>
      <c r="P192" s="124">
        <f>SUMIF($A$1:$A128,"*Total*",P$1:P128)</f>
        <v>670249.64338100003</v>
      </c>
      <c r="Q192" s="92"/>
      <c r="R192" s="54">
        <f>SUM(R193:R196)</f>
        <v>47267</v>
      </c>
      <c r="S192" s="54">
        <f t="shared" ref="S192:AC192" si="156">SUM(S193:S196)</f>
        <v>68967</v>
      </c>
      <c r="T192" s="54">
        <f ca="1">SUM(T193:T196)</f>
        <v>28287</v>
      </c>
      <c r="U192" s="281">
        <f t="shared" si="156"/>
        <v>14012</v>
      </c>
      <c r="V192" s="281">
        <f t="shared" si="156"/>
        <v>26317</v>
      </c>
      <c r="W192" s="281">
        <f t="shared" si="156"/>
        <v>10624</v>
      </c>
      <c r="X192" s="281">
        <f t="shared" si="156"/>
        <v>45751</v>
      </c>
      <c r="Y192" s="281">
        <f t="shared" si="156"/>
        <v>78597</v>
      </c>
      <c r="Z192" s="281">
        <f t="shared" si="156"/>
        <v>80723</v>
      </c>
      <c r="AA192" s="281">
        <f t="shared" si="156"/>
        <v>142044</v>
      </c>
      <c r="AB192" s="281">
        <f t="shared" si="156"/>
        <v>157639</v>
      </c>
      <c r="AC192" s="281">
        <f t="shared" si="156"/>
        <v>112916</v>
      </c>
      <c r="AD192" s="282">
        <f>SUMIF($A$1:$A187,"*Total*",AD$1:AD187)</f>
        <v>813144</v>
      </c>
      <c r="AF192" s="54">
        <f>SUM(AF193:AF196)</f>
        <v>165392.9</v>
      </c>
      <c r="AG192" s="54">
        <f t="shared" ref="AG192" si="157">SUM(AG193:AG196)</f>
        <v>137766</v>
      </c>
      <c r="AH192" s="54">
        <f ca="1">SUM(AH193:AH196)</f>
        <v>310594</v>
      </c>
      <c r="AI192" s="281">
        <f t="shared" ref="AI192:AQ192" si="158">SUM(AI193:AI196)</f>
        <v>243900</v>
      </c>
      <c r="AJ192" s="281">
        <f t="shared" si="158"/>
        <v>228900</v>
      </c>
      <c r="AK192" s="281">
        <f t="shared" si="158"/>
        <v>203900</v>
      </c>
      <c r="AL192" s="281">
        <f t="shared" si="158"/>
        <v>261900</v>
      </c>
      <c r="AM192" s="281">
        <f t="shared" si="158"/>
        <v>251900</v>
      </c>
      <c r="AN192" s="281">
        <f t="shared" si="158"/>
        <v>311900</v>
      </c>
      <c r="AO192" s="281">
        <f t="shared" si="158"/>
        <v>317400</v>
      </c>
      <c r="AP192" s="281">
        <f t="shared" si="158"/>
        <v>342400</v>
      </c>
      <c r="AQ192" s="281">
        <f t="shared" si="158"/>
        <v>372400</v>
      </c>
      <c r="AR192" s="282">
        <f>SUMIF($A$1:$A187,"*Total*",AR$1:AR187)</f>
        <v>3093352.9</v>
      </c>
    </row>
    <row r="193" spans="1:59" ht="15" customHeight="1" x14ac:dyDescent="0.2">
      <c r="A193" s="8" t="s">
        <v>324</v>
      </c>
      <c r="B193" s="41"/>
      <c r="C193" s="41"/>
      <c r="D193" s="36">
        <f>SUMIF($B$6:$B128,"L1",D$6:D128)</f>
        <v>118238</v>
      </c>
      <c r="E193" s="36">
        <f>SUMIF($B$6:$B128,"L1",E$6:E128)</f>
        <v>92545</v>
      </c>
      <c r="F193" s="36">
        <f>SUMIF($B$6:$B128,"L1",F$6:F128)</f>
        <v>0</v>
      </c>
      <c r="G193" s="36">
        <f>SUMIF($B$6:$B128,"L1",G$6:G128)</f>
        <v>55458.864418500001</v>
      </c>
      <c r="H193" s="36">
        <f>SUMIF($B$6:$B128,"L1",H$6:H128)</f>
        <v>49197.7789625</v>
      </c>
      <c r="I193" s="36">
        <f>SUMIF($B$6:$B128,"L1",I$6:I128)</f>
        <v>49856</v>
      </c>
      <c r="J193" s="36">
        <f>SUMIF($B$6:$B128,"L1",J$6:J128)</f>
        <v>61420</v>
      </c>
      <c r="K193" s="36">
        <f>SUMIF($B$6:$B128,"L1",K$6:K128)</f>
        <v>31071</v>
      </c>
      <c r="L193" s="36">
        <f>SUMIF($B$6:$B128,"L1",L$6:L128)</f>
        <v>17033</v>
      </c>
      <c r="M193" s="36">
        <f>SUMIF($B$6:$B128,"L1",M$6:M128)</f>
        <v>42100</v>
      </c>
      <c r="N193" s="36">
        <f>SUMIF($B$6:$B128,"L1",N$6:N128)</f>
        <v>15979</v>
      </c>
      <c r="O193" s="36">
        <f>SUMIF($B$6:$B128,"L1",O$6:O128)</f>
        <v>57350</v>
      </c>
      <c r="P193" s="66">
        <f>SUMIF($B$5:$B128,"L1",P$5:P128)</f>
        <v>670249.64338100003</v>
      </c>
      <c r="R193" s="36">
        <f>SUMIF($B$5:$B128,"L1",R$5:R128)</f>
        <v>47267</v>
      </c>
      <c r="S193" s="36">
        <f>SUMIF($B$6:$B128,"L1",S$6:S187)</f>
        <v>68967</v>
      </c>
      <c r="T193" s="36">
        <f>SUMIF($B$6:$B187,"L1",T$6:T187)</f>
        <v>28287</v>
      </c>
      <c r="U193" s="275">
        <f>SUMIF($B$6:$B187,"L1",U$6:U187)</f>
        <v>14012</v>
      </c>
      <c r="V193" s="275">
        <f>SUMIF($B$6:$B187,"L1",V$6:V187)</f>
        <v>26317</v>
      </c>
      <c r="W193" s="275">
        <f>SUMIF($B$6:$B187,"L1",W$6:W187)</f>
        <v>10624</v>
      </c>
      <c r="X193" s="275">
        <f>SUMIF($B$6:$B187,"L1",X$6:X187)</f>
        <v>45751</v>
      </c>
      <c r="Y193" s="275">
        <f>SUMIF($B$6:$B187,"L1",Y$6:Y187)</f>
        <v>78597</v>
      </c>
      <c r="Z193" s="275">
        <f>SUMIF($B$6:$B187,"L1",Z$6:Z187)</f>
        <v>80723</v>
      </c>
      <c r="AA193" s="275">
        <f>SUMIF($B$6:$B187,"L1",AA$6:AA187)</f>
        <v>142044</v>
      </c>
      <c r="AB193" s="275">
        <f>SUMIF($B$6:$B187,"L1",AB$6:AB187)</f>
        <v>157639</v>
      </c>
      <c r="AC193" s="275">
        <f>SUMIF($B$5:$B187,"L1",AC$5:AC187)</f>
        <v>112916</v>
      </c>
      <c r="AD193" s="283">
        <f>SUMIF($B$5:$B187,"L1",AD$5:AD187)</f>
        <v>813144</v>
      </c>
      <c r="AF193" s="36">
        <f>SUMIF($B$5:$B187,"L1",AF$5:AF187)</f>
        <v>165392.9</v>
      </c>
      <c r="AG193" s="36">
        <f>SUMIF($B$5:$B187,"L1",AG$5:AG187)</f>
        <v>137766</v>
      </c>
      <c r="AH193" s="36">
        <f>SUMIF($B$6:$B187,"L1",AH$6:AH187)</f>
        <v>265594</v>
      </c>
      <c r="AI193" s="275">
        <f>SUMIF($B$6:$B187,"L1",AI$6:AI187)</f>
        <v>146400</v>
      </c>
      <c r="AJ193" s="275">
        <f>SUMIF($B$6:$B187,"L1",AJ$6:AJ187)</f>
        <v>151400</v>
      </c>
      <c r="AK193" s="275">
        <f>SUMIF($B$6:$B187,"L1",AK$6:AK187)</f>
        <v>111400</v>
      </c>
      <c r="AL193" s="275">
        <f>SUMIF($B$6:$B187,"L1",AL$6:AL187)</f>
        <v>106400</v>
      </c>
      <c r="AM193" s="275">
        <f>SUMIF($B$6:$B187,"L1",AM$6:AM187)</f>
        <v>116400</v>
      </c>
      <c r="AN193" s="275">
        <f>SUMIF($B$6:$B187,"L1",AN$6:AN187)</f>
        <v>161400</v>
      </c>
      <c r="AO193" s="275">
        <f>SUMIF($B$6:$B187,"L1",AO$6:AO187)</f>
        <v>186400</v>
      </c>
      <c r="AP193" s="275">
        <f>SUMIF($B$6:$B187,"L1",AP$6:AP187)</f>
        <v>211400</v>
      </c>
      <c r="AQ193" s="275">
        <f>SUMIF($B$5:$B187,"L1",AQ$5:AQ187)</f>
        <v>261400</v>
      </c>
      <c r="AR193" s="283">
        <f>SUMIF($B$5:$B187,"L1",AR$5:AR187)</f>
        <v>2021352.9</v>
      </c>
    </row>
    <row r="194" spans="1:59" ht="15" customHeight="1" x14ac:dyDescent="0.2">
      <c r="A194" s="8" t="s">
        <v>317</v>
      </c>
      <c r="B194" s="41"/>
      <c r="C194" s="41"/>
      <c r="D194" s="36">
        <f>SUMIF($B$6:$B128,"L2",D$6:D128)</f>
        <v>0</v>
      </c>
      <c r="E194" s="36">
        <f>SUMIF($B$6:$B128,"L2",E$6:E128)</f>
        <v>0</v>
      </c>
      <c r="F194" s="36">
        <f>SUMIF($B$6:$B128,"L2",F$6:F128)</f>
        <v>0</v>
      </c>
      <c r="G194" s="36">
        <f>SUMIF($B$6:$B128,"L2",G$6:G128)</f>
        <v>0</v>
      </c>
      <c r="H194" s="36">
        <f>SUMIF($B$6:$B128,"L2",H$6:H128)</f>
        <v>0</v>
      </c>
      <c r="I194" s="36">
        <f>SUMIF($B$6:$B128,"L2",I$6:I128)</f>
        <v>0</v>
      </c>
      <c r="J194" s="36">
        <f>SUMIF($B$6:$B128,"L2",J$6:J128)</f>
        <v>0</v>
      </c>
      <c r="K194" s="36">
        <f>SUMIF($B$6:$B128,"L2",K$6:K128)</f>
        <v>0</v>
      </c>
      <c r="L194" s="36">
        <f>SUMIF($B$6:$B128,"L2",L$6:L128)</f>
        <v>0</v>
      </c>
      <c r="M194" s="36">
        <f>SUMIF($B$6:$B128,"L2",M$6:M128)</f>
        <v>0</v>
      </c>
      <c r="N194" s="36">
        <f>SUMIF($B$6:$B128,"L2",N$6:N128)</f>
        <v>0</v>
      </c>
      <c r="O194" s="36">
        <f>SUMIF($B$6:$B128,"L2",O$6:O128)</f>
        <v>0</v>
      </c>
      <c r="P194" s="66">
        <f>SUMIF($B$6:$B128,"L2",P$6:P128)</f>
        <v>0</v>
      </c>
      <c r="R194" s="36">
        <f>SUMIF($B$6:$B128,"L2",R$6:R128)</f>
        <v>0</v>
      </c>
      <c r="S194" s="36">
        <f>SUMIF($B$6:$B128,"L2",S$6:S128)</f>
        <v>0</v>
      </c>
      <c r="T194" s="36">
        <f ca="1">SUMIF($B$6:$B187,"L2",T$6:T128)</f>
        <v>0</v>
      </c>
      <c r="U194" s="275">
        <f>SUMIF($B$6:$B187,"L2",U$6:U187)</f>
        <v>0</v>
      </c>
      <c r="V194" s="275">
        <f>SUMIF($B$6:$B187,"L2",V$6:V187)</f>
        <v>0</v>
      </c>
      <c r="W194" s="275">
        <f>SUMIF($B$6:$B187,"L2",W$6:W187)</f>
        <v>0</v>
      </c>
      <c r="X194" s="275">
        <f>SUMIF($B$6:$B187,"L2",X$6:X187)</f>
        <v>0</v>
      </c>
      <c r="Y194" s="275">
        <f>SUMIF($B$6:$B187,"L2",Y$6:Y187)</f>
        <v>0</v>
      </c>
      <c r="Z194" s="275">
        <f>SUMIF($B$6:$B187,"L2",Z$6:Z187)</f>
        <v>0</v>
      </c>
      <c r="AA194" s="275">
        <f>SUMIF($B$6:$B187,"L2",AA$6:AA187)</f>
        <v>0</v>
      </c>
      <c r="AB194" s="275">
        <f>SUMIF($B$6:$B187,"L2",AB$6:AB187)</f>
        <v>0</v>
      </c>
      <c r="AC194" s="275">
        <f>SUMIF($B$6:$B187,"L2",AC$6:AC187)</f>
        <v>0</v>
      </c>
      <c r="AD194" s="283">
        <f>SUMIF($B$6:$B187,"L2",AD$6:AD187)</f>
        <v>0</v>
      </c>
      <c r="AF194" s="36">
        <f>SUMIF($B$6:$B128,"L2",AF$6:AF128)</f>
        <v>0</v>
      </c>
      <c r="AG194" s="36">
        <f>SUMIF($B$6:$B128,"L2",AG$6:AG128)</f>
        <v>0</v>
      </c>
      <c r="AH194" s="36">
        <f ca="1">SUMIF($B$6:$B187,"L2",AH$6:AH128)</f>
        <v>40000</v>
      </c>
      <c r="AI194" s="275">
        <f>SUMIF($B$6:$B187,"L2",AI$6:AI187)</f>
        <v>75500</v>
      </c>
      <c r="AJ194" s="275">
        <f>SUMIF($B$6:$B187,"L2",AJ$6:AJ187)</f>
        <v>40500</v>
      </c>
      <c r="AK194" s="275">
        <f>SUMIF($B$6:$B187,"L2",AK$6:AK187)</f>
        <v>50500</v>
      </c>
      <c r="AL194" s="275">
        <f>SUMIF($B$6:$B187,"L2",AL$6:AL187)</f>
        <v>133500</v>
      </c>
      <c r="AM194" s="275">
        <f>SUMIF($B$6:$B187,"L2",AM$6:AM187)</f>
        <v>88500</v>
      </c>
      <c r="AN194" s="275">
        <f>SUMIF($B$6:$B187,"L2",AN$6:AN187)</f>
        <v>118500</v>
      </c>
      <c r="AO194" s="275">
        <f>SUMIF($B$6:$B187,"L2",AO$6:AO187)</f>
        <v>86000</v>
      </c>
      <c r="AP194" s="275">
        <f>SUMIF($B$6:$B187,"L2",AP$6:AP187)</f>
        <v>111000</v>
      </c>
      <c r="AQ194" s="275">
        <f>SUMIF($B$6:$B187,"L2",AQ$6:AQ187)</f>
        <v>71000</v>
      </c>
      <c r="AR194" s="283">
        <f>SUMIF($B$6:$B187,"L2",AR$6:AR187)</f>
        <v>760000</v>
      </c>
    </row>
    <row r="195" spans="1:59" ht="15" customHeight="1" x14ac:dyDescent="0.2">
      <c r="A195" s="8" t="s">
        <v>311</v>
      </c>
      <c r="B195" s="41"/>
      <c r="C195" s="41"/>
      <c r="D195" s="36">
        <f>SUMIF($B$6:$B128,"L3",D$6:D128)</f>
        <v>0</v>
      </c>
      <c r="E195" s="36">
        <f>SUMIF($B$6:$B128,"L3",E$6:E128)</f>
        <v>0</v>
      </c>
      <c r="F195" s="36">
        <f>SUMIF($B$6:$B128,"L3",F$6:F128)</f>
        <v>0</v>
      </c>
      <c r="G195" s="36">
        <f>SUMIF($B$6:$B128,"L3",G$6:G128)</f>
        <v>0</v>
      </c>
      <c r="H195" s="36">
        <f>SUMIF($B$6:$B128,"L3",H$6:H128)</f>
        <v>0</v>
      </c>
      <c r="I195" s="36">
        <f>SUMIF($B$6:$B128,"L3",I$6:I128)</f>
        <v>0</v>
      </c>
      <c r="J195" s="36">
        <f>SUMIF($B$6:$B128,"L3",J$6:J128)</f>
        <v>0</v>
      </c>
      <c r="K195" s="36">
        <f>SUMIF($B$6:$B128,"L3",K$6:K128)</f>
        <v>0</v>
      </c>
      <c r="L195" s="36">
        <f>SUMIF($B$6:$B128,"L3",L$6:L128)</f>
        <v>0</v>
      </c>
      <c r="M195" s="36">
        <f>SUMIF($B$6:$B128,"L3",M$6:M128)</f>
        <v>0</v>
      </c>
      <c r="N195" s="36">
        <f>SUMIF($B$6:$B128,"L3",N$6:N128)</f>
        <v>0</v>
      </c>
      <c r="O195" s="36">
        <f>SUMIF($B$6:$B128,"L3",O$6:O128)</f>
        <v>0</v>
      </c>
      <c r="P195" s="66">
        <f>SUMIF($B$6:$B128,"L3",P$6:P128)</f>
        <v>0</v>
      </c>
      <c r="R195" s="36">
        <f>SUMIF($B$6:$B128,"L3",R$6:R128)</f>
        <v>0</v>
      </c>
      <c r="S195" s="36">
        <f>SUMIF($B$6:$B128,"L3",S$6:S128)</f>
        <v>0</v>
      </c>
      <c r="T195" s="36">
        <f ca="1">SUMIF($B$6:$B187,"L3",T$6:T128)</f>
        <v>0</v>
      </c>
      <c r="U195" s="275">
        <f>SUMIF($B$6:$B187,"L3",U$6:U187)</f>
        <v>0</v>
      </c>
      <c r="V195" s="275">
        <f>SUMIF($B$6:$B187,"L3",V$6:V187)</f>
        <v>0</v>
      </c>
      <c r="W195" s="275">
        <f>SUMIF($B$6:$B187,"L3",W$6:W187)</f>
        <v>0</v>
      </c>
      <c r="X195" s="275">
        <f>SUMIF($B$6:$B187,"L3",X$6:X187)</f>
        <v>0</v>
      </c>
      <c r="Y195" s="275">
        <f>SUMIF($B$6:$B187,"L3",Y$6:Y187)</f>
        <v>0</v>
      </c>
      <c r="Z195" s="275">
        <f>SUMIF($B$6:$B187,"L3",Z$6:Z187)</f>
        <v>0</v>
      </c>
      <c r="AA195" s="275">
        <f>SUMIF($B$6:$B187,"L3",AA$6:AA187)</f>
        <v>0</v>
      </c>
      <c r="AB195" s="275">
        <f>SUMIF($B$6:$B187,"L3",AB$6:AB187)</f>
        <v>0</v>
      </c>
      <c r="AC195" s="275">
        <f>SUMIF($B$6:$B187,"L3",AC$6:AC187)</f>
        <v>0</v>
      </c>
      <c r="AD195" s="283">
        <f>SUMIF($B$6:$B188,"L3",AD$6:AD188)</f>
        <v>0</v>
      </c>
      <c r="AF195" s="36">
        <f>SUMIF($B$6:$B128,"L3",AF$6:AF128)</f>
        <v>0</v>
      </c>
      <c r="AG195" s="36">
        <f>SUMIF($B$6:$B128,"L3",AG$6:AG128)</f>
        <v>0</v>
      </c>
      <c r="AH195" s="36">
        <f ca="1">SUMIF($B$6:$B187,"L3",AH$6:AH128)</f>
        <v>5000</v>
      </c>
      <c r="AI195" s="275">
        <f>SUMIF($B$6:$B187,"L3",AI$6:AI187)</f>
        <v>17000</v>
      </c>
      <c r="AJ195" s="275">
        <f>SUMIF($B$6:$B187,"L3",AJ$6:AJ187)</f>
        <v>32000</v>
      </c>
      <c r="AK195" s="275">
        <f>SUMIF($B$6:$B187,"L3",AK$6:AK187)</f>
        <v>42000</v>
      </c>
      <c r="AL195" s="275">
        <f>SUMIF($B$6:$B187,"L3",AL$6:AL187)</f>
        <v>15000</v>
      </c>
      <c r="AM195" s="275">
        <f>SUMIF($B$6:$B187,"L3",AM$6:AM187)</f>
        <v>40000</v>
      </c>
      <c r="AN195" s="275">
        <f>SUMIF($B$6:$B187,"L3",AN$6:AN187)</f>
        <v>30000</v>
      </c>
      <c r="AO195" s="275">
        <f>SUMIF($B$6:$B187,"L3",AO$6:AO187)</f>
        <v>40000</v>
      </c>
      <c r="AP195" s="275">
        <f>SUMIF($B$6:$B187,"L3",AP$6:AP187)</f>
        <v>15000</v>
      </c>
      <c r="AQ195" s="275">
        <f>SUMIF($B$6:$B187,"L3",AQ$6:AQ187)</f>
        <v>40000</v>
      </c>
      <c r="AR195" s="283">
        <f>SUMIF($B$6:$B188,"L3",AR$6:AR188)</f>
        <v>276000</v>
      </c>
    </row>
    <row r="196" spans="1:59" ht="15" customHeight="1" x14ac:dyDescent="0.2">
      <c r="A196" s="8" t="s">
        <v>312</v>
      </c>
      <c r="B196" s="41"/>
      <c r="C196" s="41"/>
      <c r="D196" s="36">
        <f>SUMIF($B$6:$B128,"L4",D$6:D128)</f>
        <v>0</v>
      </c>
      <c r="E196" s="36">
        <f>SUMIF($B$6:$B128,"L4",E$6:E128)</f>
        <v>0</v>
      </c>
      <c r="F196" s="36">
        <f>SUMIF($B$6:$B128,"L4",F$6:F128)</f>
        <v>0</v>
      </c>
      <c r="G196" s="36">
        <f>SUMIF($B$6:$B128,"L4",G$6:G128)</f>
        <v>0</v>
      </c>
      <c r="H196" s="36">
        <f>SUMIF($B$6:$B128,"L4",H$6:H128)</f>
        <v>0</v>
      </c>
      <c r="I196" s="36">
        <f>SUMIF($B$6:$B128,"L4",I$6:I128)</f>
        <v>0</v>
      </c>
      <c r="J196" s="36">
        <f>SUMIF($B$6:$B128,"L4",J$6:J128)</f>
        <v>0</v>
      </c>
      <c r="K196" s="36">
        <f>SUMIF($B$6:$B128,"L4",K$6:K128)</f>
        <v>0</v>
      </c>
      <c r="L196" s="36">
        <f>SUMIF($B$6:$B128,"L4",L$6:L128)</f>
        <v>0</v>
      </c>
      <c r="M196" s="36">
        <f>SUMIF($B$6:$B128,"L4",M$6:M128)</f>
        <v>0</v>
      </c>
      <c r="N196" s="36">
        <f>SUMIF($B$6:$B128,"L4",N$6:N128)</f>
        <v>0</v>
      </c>
      <c r="O196" s="36">
        <f>SUMIF($B$6:$B128,"L4",O$6:O128)</f>
        <v>0</v>
      </c>
      <c r="P196" s="66">
        <f>SUMIF($B$6:$B128,"L4",P$6:P128)</f>
        <v>0</v>
      </c>
      <c r="R196" s="36">
        <f>SUMIF($B$6:$B128,"L4",R$6:R128)</f>
        <v>0</v>
      </c>
      <c r="S196" s="36">
        <f>SUMIF($B$6:$B128,"L4",S$6:S128)</f>
        <v>0</v>
      </c>
      <c r="T196" s="36">
        <f ca="1">SUMIF($B$6:$B187,"L4",T$6:T128)</f>
        <v>0</v>
      </c>
      <c r="U196" s="275">
        <f>SUMIF($B$6:$B187,"L4",U$6:U187)</f>
        <v>0</v>
      </c>
      <c r="V196" s="275">
        <f>SUMIF($B$6:$B187,"L4",V$6:V187)</f>
        <v>0</v>
      </c>
      <c r="W196" s="275">
        <f>SUMIF($B$6:$B187,"L4",W$6:W187)</f>
        <v>0</v>
      </c>
      <c r="X196" s="275">
        <f>SUMIF($B$6:$B187,"L4",X$6:X187)</f>
        <v>0</v>
      </c>
      <c r="Y196" s="275">
        <f>SUMIF($B$6:$B187,"L4",Y$6:Y187)</f>
        <v>0</v>
      </c>
      <c r="Z196" s="275">
        <f>SUMIF($B$6:$B187,"L4",Z$6:Z187)</f>
        <v>0</v>
      </c>
      <c r="AA196" s="275">
        <f>SUMIF($B$6:$B187,"L4",AA$6:AA187)</f>
        <v>0</v>
      </c>
      <c r="AB196" s="275">
        <f>SUMIF($B$6:$B187,"L4",AB$6:AB187)</f>
        <v>0</v>
      </c>
      <c r="AC196" s="275">
        <f>SUMIF($B$6:$B187,"L4",AC$6:AC187)</f>
        <v>0</v>
      </c>
      <c r="AD196" s="283">
        <f>SUMIF($B$6:$B128,"L4",AD$6:AD128)</f>
        <v>0</v>
      </c>
      <c r="AF196" s="36">
        <f>SUMIF($B$6:$B128,"L4",AF$6:AF128)</f>
        <v>0</v>
      </c>
      <c r="AG196" s="36">
        <f>SUMIF($B$6:$B128,"L4",AG$6:AG128)</f>
        <v>0</v>
      </c>
      <c r="AH196" s="36">
        <f ca="1">SUMIF($B$6:$B187,"L4",AH$6:AH128)</f>
        <v>0</v>
      </c>
      <c r="AI196" s="275">
        <f>SUMIF($B$6:$B187,"L4",AI$6:AI187)</f>
        <v>5000</v>
      </c>
      <c r="AJ196" s="275">
        <f>SUMIF($B$6:$B187,"L4",AJ$6:AJ187)</f>
        <v>5000</v>
      </c>
      <c r="AK196" s="275">
        <f>SUMIF($B$6:$B187,"L4",AK$6:AK187)</f>
        <v>0</v>
      </c>
      <c r="AL196" s="275">
        <f>SUMIF($B$6:$B187,"L4",AL$6:AL187)</f>
        <v>7000</v>
      </c>
      <c r="AM196" s="275">
        <f>SUMIF($B$6:$B187,"L4",AM$6:AM187)</f>
        <v>7000</v>
      </c>
      <c r="AN196" s="275">
        <f>SUMIF($B$6:$B187,"L4",AN$6:AN187)</f>
        <v>2000</v>
      </c>
      <c r="AO196" s="275">
        <f>SUMIF($B$6:$B187,"L4",AO$6:AO187)</f>
        <v>5000</v>
      </c>
      <c r="AP196" s="275">
        <f>SUMIF($B$6:$B187,"L4",AP$6:AP187)</f>
        <v>5000</v>
      </c>
      <c r="AQ196" s="275">
        <f>SUMIF($B$6:$B187,"L4",AQ$6:AQ187)</f>
        <v>0</v>
      </c>
      <c r="AR196" s="283">
        <f>SUMIF($B$6:$B128,"L4",AR$6:AR128)</f>
        <v>30000</v>
      </c>
    </row>
    <row r="197" spans="1:59" ht="15" customHeight="1" x14ac:dyDescent="0.2">
      <c r="A197" s="8" t="s">
        <v>325</v>
      </c>
      <c r="B197" s="41"/>
      <c r="C197" s="41"/>
      <c r="D197" s="36">
        <f>SUM(D194:D196)</f>
        <v>0</v>
      </c>
      <c r="E197" s="36">
        <f t="shared" ref="E197:P197" si="159">SUM(E194:E196)</f>
        <v>0</v>
      </c>
      <c r="F197" s="36">
        <f t="shared" si="159"/>
        <v>0</v>
      </c>
      <c r="G197" s="36">
        <f t="shared" si="159"/>
        <v>0</v>
      </c>
      <c r="H197" s="36">
        <f t="shared" si="159"/>
        <v>0</v>
      </c>
      <c r="I197" s="36">
        <f t="shared" si="159"/>
        <v>0</v>
      </c>
      <c r="J197" s="36">
        <f t="shared" si="159"/>
        <v>0</v>
      </c>
      <c r="K197" s="36">
        <f t="shared" si="159"/>
        <v>0</v>
      </c>
      <c r="L197" s="36">
        <f t="shared" si="159"/>
        <v>0</v>
      </c>
      <c r="M197" s="36">
        <f t="shared" si="159"/>
        <v>0</v>
      </c>
      <c r="N197" s="36">
        <f t="shared" si="159"/>
        <v>0</v>
      </c>
      <c r="O197" s="36">
        <f t="shared" si="159"/>
        <v>0</v>
      </c>
      <c r="P197" s="66">
        <f t="shared" si="159"/>
        <v>0</v>
      </c>
      <c r="R197" s="36">
        <f>SUM(R194:R196)</f>
        <v>0</v>
      </c>
      <c r="S197" s="36">
        <f t="shared" ref="S197:T197" si="160">SUM(S194:S196)</f>
        <v>0</v>
      </c>
      <c r="T197" s="36">
        <f t="shared" ca="1" si="160"/>
        <v>0</v>
      </c>
      <c r="U197" s="275">
        <f t="shared" ref="U197:AC197" si="161">SUM(U194:U196)</f>
        <v>0</v>
      </c>
      <c r="V197" s="275">
        <f t="shared" si="161"/>
        <v>0</v>
      </c>
      <c r="W197" s="275">
        <f t="shared" si="161"/>
        <v>0</v>
      </c>
      <c r="X197" s="275">
        <f t="shared" si="161"/>
        <v>0</v>
      </c>
      <c r="Y197" s="275">
        <f t="shared" si="161"/>
        <v>0</v>
      </c>
      <c r="Z197" s="275">
        <f t="shared" si="161"/>
        <v>0</v>
      </c>
      <c r="AA197" s="275">
        <f t="shared" si="161"/>
        <v>0</v>
      </c>
      <c r="AB197" s="275">
        <f t="shared" si="161"/>
        <v>0</v>
      </c>
      <c r="AC197" s="275">
        <f t="shared" si="161"/>
        <v>0</v>
      </c>
      <c r="AD197" s="283">
        <f>SUM(AD194:AD196)</f>
        <v>0</v>
      </c>
      <c r="AF197" s="36">
        <f>SUM(AF194:AF196)</f>
        <v>0</v>
      </c>
      <c r="AG197" s="36">
        <f t="shared" ref="AG197:AQ197" si="162">SUM(AG194:AG196)</f>
        <v>0</v>
      </c>
      <c r="AH197" s="36">
        <f t="shared" ca="1" si="162"/>
        <v>45000</v>
      </c>
      <c r="AI197" s="275">
        <f>SUM(AI194:AI196)</f>
        <v>97500</v>
      </c>
      <c r="AJ197" s="275">
        <f t="shared" si="162"/>
        <v>77500</v>
      </c>
      <c r="AK197" s="275">
        <f>SUM(AK194:AK196)</f>
        <v>92500</v>
      </c>
      <c r="AL197" s="275">
        <f t="shared" si="162"/>
        <v>155500</v>
      </c>
      <c r="AM197" s="275">
        <f t="shared" si="162"/>
        <v>135500</v>
      </c>
      <c r="AN197" s="275">
        <f t="shared" si="162"/>
        <v>150500</v>
      </c>
      <c r="AO197" s="275">
        <f t="shared" si="162"/>
        <v>131000</v>
      </c>
      <c r="AP197" s="275">
        <f t="shared" si="162"/>
        <v>131000</v>
      </c>
      <c r="AQ197" s="275">
        <f t="shared" si="162"/>
        <v>111000</v>
      </c>
      <c r="AR197" s="283">
        <f>SUM(AR194:AR196)</f>
        <v>1066000</v>
      </c>
    </row>
    <row r="198" spans="1:59" ht="15" customHeight="1" x14ac:dyDescent="0.2">
      <c r="A198" s="56" t="s">
        <v>326</v>
      </c>
      <c r="B198" s="57"/>
      <c r="C198" s="57"/>
      <c r="D198" s="58">
        <f>(D194*0.75) + (D195*0.5) + (D196*0.25)</f>
        <v>0</v>
      </c>
      <c r="E198" s="58">
        <f t="shared" ref="E198:P198" si="163">(E194*0.75) + (E195*0.5) + (E196*0.25)</f>
        <v>0</v>
      </c>
      <c r="F198" s="58">
        <f t="shared" si="163"/>
        <v>0</v>
      </c>
      <c r="G198" s="58">
        <f t="shared" si="163"/>
        <v>0</v>
      </c>
      <c r="H198" s="58">
        <f t="shared" si="163"/>
        <v>0</v>
      </c>
      <c r="I198" s="58">
        <f t="shared" si="163"/>
        <v>0</v>
      </c>
      <c r="J198" s="58">
        <f t="shared" si="163"/>
        <v>0</v>
      </c>
      <c r="K198" s="58">
        <f t="shared" si="163"/>
        <v>0</v>
      </c>
      <c r="L198" s="58">
        <f t="shared" si="163"/>
        <v>0</v>
      </c>
      <c r="M198" s="58">
        <f t="shared" si="163"/>
        <v>0</v>
      </c>
      <c r="N198" s="58">
        <f t="shared" si="163"/>
        <v>0</v>
      </c>
      <c r="O198" s="58">
        <f t="shared" si="163"/>
        <v>0</v>
      </c>
      <c r="P198" s="67">
        <f t="shared" si="163"/>
        <v>0</v>
      </c>
      <c r="R198" s="58">
        <f>(R194*0.75) + (R195*0.5) + (R196*0.25)</f>
        <v>0</v>
      </c>
      <c r="S198" s="58">
        <f t="shared" ref="S198:T198" si="164">(S194*0.75) + (S195*0.5) + (S196*0.25)</f>
        <v>0</v>
      </c>
      <c r="T198" s="58">
        <f t="shared" ca="1" si="164"/>
        <v>0</v>
      </c>
      <c r="U198" s="315">
        <f t="shared" ref="U198:AC198" si="165">(U194*0.75) + (U195*0.5) + (U196*0.25)</f>
        <v>0</v>
      </c>
      <c r="V198" s="284">
        <f t="shared" si="165"/>
        <v>0</v>
      </c>
      <c r="W198" s="284">
        <f t="shared" si="165"/>
        <v>0</v>
      </c>
      <c r="X198" s="284">
        <f t="shared" si="165"/>
        <v>0</v>
      </c>
      <c r="Y198" s="284">
        <f t="shared" si="165"/>
        <v>0</v>
      </c>
      <c r="Z198" s="284">
        <f t="shared" si="165"/>
        <v>0</v>
      </c>
      <c r="AA198" s="284">
        <f t="shared" si="165"/>
        <v>0</v>
      </c>
      <c r="AB198" s="284">
        <f t="shared" si="165"/>
        <v>0</v>
      </c>
      <c r="AC198" s="284">
        <f t="shared" si="165"/>
        <v>0</v>
      </c>
      <c r="AD198" s="285">
        <f>(AD194*0.75) + (AD195*0.5) + (AD196*0.25)</f>
        <v>0</v>
      </c>
      <c r="AF198" s="58">
        <f>(AF194*0.75) + (AF195*0.5) + (AF196*0.25)</f>
        <v>0</v>
      </c>
      <c r="AG198" s="58">
        <f t="shared" ref="AG198:AQ198" si="166">(AG194*0.75) + (AG195*0.5) + (AG196*0.25)</f>
        <v>0</v>
      </c>
      <c r="AH198" s="58">
        <f t="shared" ca="1" si="166"/>
        <v>32500</v>
      </c>
      <c r="AI198" s="315">
        <f>(AI194*0.75) + (AI195*0.5) + (AI196*0.25)</f>
        <v>66375</v>
      </c>
      <c r="AJ198" s="284">
        <f t="shared" si="166"/>
        <v>47625</v>
      </c>
      <c r="AK198" s="315">
        <f>(AK194*0.75) + (AK195*0.5) + (AK196*0.25)</f>
        <v>58875</v>
      </c>
      <c r="AL198" s="284">
        <f t="shared" si="166"/>
        <v>109375</v>
      </c>
      <c r="AM198" s="284">
        <f t="shared" si="166"/>
        <v>88125</v>
      </c>
      <c r="AN198" s="284">
        <f t="shared" si="166"/>
        <v>104375</v>
      </c>
      <c r="AO198" s="284">
        <f t="shared" si="166"/>
        <v>85750</v>
      </c>
      <c r="AP198" s="284">
        <f t="shared" si="166"/>
        <v>92000</v>
      </c>
      <c r="AQ198" s="284">
        <f t="shared" si="166"/>
        <v>73250</v>
      </c>
      <c r="AR198" s="285">
        <f>(AR194*0.75) + (AR195*0.5) + (AR196*0.25)</f>
        <v>715500</v>
      </c>
    </row>
    <row r="199" spans="1:59" ht="15" customHeight="1" x14ac:dyDescent="0.2">
      <c r="A199" s="8" t="s">
        <v>327</v>
      </c>
      <c r="B199" s="41"/>
      <c r="C199" s="41"/>
      <c r="D199" s="36">
        <f>D193+D198</f>
        <v>118238</v>
      </c>
      <c r="E199" s="36">
        <f t="shared" ref="E199:M199" si="167">E193+E198</f>
        <v>92545</v>
      </c>
      <c r="F199" s="36">
        <f t="shared" si="167"/>
        <v>0</v>
      </c>
      <c r="G199" s="36">
        <f t="shared" si="167"/>
        <v>55458.864418500001</v>
      </c>
      <c r="H199" s="36">
        <f t="shared" si="167"/>
        <v>49197.7789625</v>
      </c>
      <c r="I199" s="36">
        <f t="shared" si="167"/>
        <v>49856</v>
      </c>
      <c r="J199" s="36">
        <f t="shared" si="167"/>
        <v>61420</v>
      </c>
      <c r="K199" s="36">
        <f t="shared" si="167"/>
        <v>31071</v>
      </c>
      <c r="L199" s="36">
        <f t="shared" si="167"/>
        <v>17033</v>
      </c>
      <c r="M199" s="36">
        <f t="shared" si="167"/>
        <v>42100</v>
      </c>
      <c r="N199" s="36">
        <f>N193+N198</f>
        <v>15979</v>
      </c>
      <c r="O199" s="36">
        <f>O193+O198</f>
        <v>57350</v>
      </c>
      <c r="P199" s="66">
        <f>P193+P198</f>
        <v>670249.64338100003</v>
      </c>
      <c r="R199" s="36">
        <f>R193+R198</f>
        <v>47267</v>
      </c>
      <c r="S199" s="36">
        <f t="shared" ref="S199:AC199" si="168">S193+S198</f>
        <v>68967</v>
      </c>
      <c r="T199" s="36">
        <f t="shared" ca="1" si="168"/>
        <v>28287</v>
      </c>
      <c r="U199" s="275">
        <f>U193+U198</f>
        <v>14012</v>
      </c>
      <c r="V199" s="275">
        <f t="shared" si="168"/>
        <v>26317</v>
      </c>
      <c r="W199" s="275">
        <f t="shared" si="168"/>
        <v>10624</v>
      </c>
      <c r="X199" s="275">
        <f t="shared" si="168"/>
        <v>45751</v>
      </c>
      <c r="Y199" s="275">
        <f t="shared" si="168"/>
        <v>78597</v>
      </c>
      <c r="Z199" s="275">
        <f t="shared" si="168"/>
        <v>80723</v>
      </c>
      <c r="AA199" s="275">
        <f t="shared" si="168"/>
        <v>142044</v>
      </c>
      <c r="AB199" s="275">
        <f t="shared" si="168"/>
        <v>157639</v>
      </c>
      <c r="AC199" s="275">
        <f t="shared" si="168"/>
        <v>112916</v>
      </c>
      <c r="AD199" s="283">
        <f>AD193+AD198</f>
        <v>813144</v>
      </c>
      <c r="AF199" s="36">
        <f>AF193+AF198</f>
        <v>165392.9</v>
      </c>
      <c r="AG199" s="36">
        <f t="shared" ref="AG199:AH199" si="169">AG193+AG198</f>
        <v>137766</v>
      </c>
      <c r="AH199" s="36">
        <f t="shared" ca="1" si="169"/>
        <v>298094</v>
      </c>
      <c r="AI199" s="275">
        <f>AI193+AI198</f>
        <v>212775</v>
      </c>
      <c r="AJ199" s="275">
        <f t="shared" ref="AJ199:AQ199" si="170">AJ193+AJ198</f>
        <v>199025</v>
      </c>
      <c r="AK199" s="275">
        <f>AK193+AK198</f>
        <v>170275</v>
      </c>
      <c r="AL199" s="275">
        <f t="shared" si="170"/>
        <v>215775</v>
      </c>
      <c r="AM199" s="275">
        <f t="shared" si="170"/>
        <v>204525</v>
      </c>
      <c r="AN199" s="275">
        <f t="shared" si="170"/>
        <v>265775</v>
      </c>
      <c r="AO199" s="275">
        <f t="shared" si="170"/>
        <v>272150</v>
      </c>
      <c r="AP199" s="275">
        <f t="shared" si="170"/>
        <v>303400</v>
      </c>
      <c r="AQ199" s="275">
        <f t="shared" si="170"/>
        <v>334650</v>
      </c>
      <c r="AR199" s="283">
        <f>AR193+AR198</f>
        <v>2736852.9</v>
      </c>
    </row>
    <row r="200" spans="1:59" ht="15" customHeight="1" x14ac:dyDescent="0.2">
      <c r="A200" s="8"/>
      <c r="B200" s="41"/>
      <c r="C200" s="41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66"/>
      <c r="R200" s="42"/>
      <c r="S200" s="42"/>
      <c r="T200" s="42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314"/>
      <c r="AF200" s="42"/>
      <c r="AG200" s="42"/>
      <c r="AH200" s="42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314"/>
    </row>
    <row r="201" spans="1:59" ht="15" customHeight="1" x14ac:dyDescent="0.2">
      <c r="A201" s="38" t="s">
        <v>331</v>
      </c>
      <c r="B201" s="514"/>
      <c r="C201" s="514"/>
      <c r="D201" s="83"/>
      <c r="E201" s="83"/>
      <c r="F201" s="83"/>
      <c r="G201" s="83"/>
      <c r="H201" s="83"/>
      <c r="I201" s="91"/>
      <c r="J201" s="83"/>
      <c r="K201" s="83">
        <v>55000</v>
      </c>
      <c r="L201" s="83">
        <v>55000</v>
      </c>
      <c r="M201" s="83">
        <v>55000</v>
      </c>
      <c r="N201" s="83">
        <v>70000</v>
      </c>
      <c r="O201" s="83">
        <v>80000</v>
      </c>
      <c r="P201" s="68">
        <f>SUM(D201:O201)</f>
        <v>315000</v>
      </c>
      <c r="R201" s="83">
        <v>50000</v>
      </c>
      <c r="S201" s="83">
        <v>60000</v>
      </c>
      <c r="T201" s="83">
        <v>70000</v>
      </c>
      <c r="U201" s="323">
        <v>75000</v>
      </c>
      <c r="V201" s="323">
        <v>80000</v>
      </c>
      <c r="W201" s="324">
        <v>85000</v>
      </c>
      <c r="X201" s="323">
        <v>90000</v>
      </c>
      <c r="Y201" s="323">
        <v>95000</v>
      </c>
      <c r="Z201" s="323">
        <v>100000</v>
      </c>
      <c r="AA201" s="323">
        <v>110000</v>
      </c>
      <c r="AB201" s="323">
        <v>120000</v>
      </c>
      <c r="AC201" s="323">
        <v>125000</v>
      </c>
      <c r="AD201" s="288">
        <f>SUM(R201:AC201)</f>
        <v>1060000</v>
      </c>
      <c r="AF201" s="83">
        <v>100000</v>
      </c>
      <c r="AG201" s="83">
        <v>115000</v>
      </c>
      <c r="AH201" s="83">
        <v>115000</v>
      </c>
      <c r="AI201" s="83">
        <v>110000</v>
      </c>
      <c r="AJ201" s="83">
        <v>110000</v>
      </c>
      <c r="AK201" s="83">
        <v>110000</v>
      </c>
      <c r="AL201" s="83">
        <v>110000</v>
      </c>
      <c r="AM201" s="83">
        <v>130000</v>
      </c>
      <c r="AN201" s="83">
        <v>180000</v>
      </c>
      <c r="AO201" s="83">
        <v>200000</v>
      </c>
      <c r="AP201" s="83">
        <v>220000</v>
      </c>
      <c r="AQ201" s="83">
        <v>225000</v>
      </c>
      <c r="AR201" s="288">
        <f>SUM(AF201:AQ201)</f>
        <v>1725000</v>
      </c>
      <c r="AS201" s="331"/>
      <c r="AT201" s="507"/>
    </row>
    <row r="202" spans="1:59" ht="15" customHeight="1" x14ac:dyDescent="0.2">
      <c r="B202" s="33"/>
      <c r="C202" s="33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66"/>
      <c r="R202" s="42"/>
      <c r="S202" s="42"/>
      <c r="T202" s="42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314"/>
      <c r="AF202" s="42"/>
      <c r="AG202" s="42"/>
      <c r="AH202" s="42"/>
      <c r="AI202" s="294"/>
      <c r="AJ202" s="294"/>
      <c r="AK202" s="294"/>
      <c r="AL202" s="294"/>
      <c r="AM202" s="294"/>
      <c r="AN202" s="294"/>
      <c r="AO202" s="294"/>
      <c r="AP202" s="294"/>
      <c r="AQ202" s="294"/>
      <c r="AR202" s="314"/>
    </row>
    <row r="203" spans="1:59" ht="15" customHeight="1" x14ac:dyDescent="0.2">
      <c r="A203" s="5" t="s">
        <v>333</v>
      </c>
      <c r="B203" s="8"/>
      <c r="C203" s="8"/>
      <c r="D203" s="47">
        <f t="shared" ref="D203:O203" si="171">D193-D201</f>
        <v>118238</v>
      </c>
      <c r="E203" s="47">
        <f t="shared" si="171"/>
        <v>92545</v>
      </c>
      <c r="F203" s="47">
        <f t="shared" si="171"/>
        <v>0</v>
      </c>
      <c r="G203" s="47">
        <f t="shared" si="171"/>
        <v>55458.864418500001</v>
      </c>
      <c r="H203" s="47">
        <f t="shared" si="171"/>
        <v>49197.7789625</v>
      </c>
      <c r="I203" s="47">
        <f t="shared" si="171"/>
        <v>49856</v>
      </c>
      <c r="J203" s="47">
        <f t="shared" si="171"/>
        <v>61420</v>
      </c>
      <c r="K203" s="47">
        <f t="shared" si="171"/>
        <v>-23929</v>
      </c>
      <c r="L203" s="47">
        <f t="shared" si="171"/>
        <v>-37967</v>
      </c>
      <c r="M203" s="47">
        <f t="shared" si="171"/>
        <v>-12900</v>
      </c>
      <c r="N203" s="47">
        <f t="shared" si="171"/>
        <v>-54021</v>
      </c>
      <c r="O203" s="47">
        <f t="shared" si="171"/>
        <v>-22650</v>
      </c>
      <c r="P203" s="69">
        <f>P193-P201</f>
        <v>355249.64338100003</v>
      </c>
      <c r="R203" s="47">
        <f t="shared" ref="R203:AD203" si="172">R193-R201</f>
        <v>-2733</v>
      </c>
      <c r="S203" s="47">
        <f t="shared" si="172"/>
        <v>8967</v>
      </c>
      <c r="T203" s="47">
        <f t="shared" si="172"/>
        <v>-41713</v>
      </c>
      <c r="U203" s="289">
        <f t="shared" si="172"/>
        <v>-60988</v>
      </c>
      <c r="V203" s="289">
        <f t="shared" si="172"/>
        <v>-53683</v>
      </c>
      <c r="W203" s="289">
        <f t="shared" si="172"/>
        <v>-74376</v>
      </c>
      <c r="X203" s="289">
        <f t="shared" si="172"/>
        <v>-44249</v>
      </c>
      <c r="Y203" s="289">
        <f t="shared" si="172"/>
        <v>-16403</v>
      </c>
      <c r="Z203" s="289">
        <f t="shared" si="172"/>
        <v>-19277</v>
      </c>
      <c r="AA203" s="289">
        <f t="shared" si="172"/>
        <v>32044</v>
      </c>
      <c r="AB203" s="289">
        <f t="shared" si="172"/>
        <v>37639</v>
      </c>
      <c r="AC203" s="289">
        <f t="shared" si="172"/>
        <v>-12084</v>
      </c>
      <c r="AD203" s="290">
        <f t="shared" si="172"/>
        <v>-246856</v>
      </c>
      <c r="AF203" s="47">
        <f>AF193-AF201</f>
        <v>65392.899999999994</v>
      </c>
      <c r="AG203" s="47">
        <f t="shared" ref="AG203:AR203" si="173">AG193-AG201</f>
        <v>22766</v>
      </c>
      <c r="AH203" s="47">
        <f t="shared" si="173"/>
        <v>150594</v>
      </c>
      <c r="AI203" s="289">
        <f t="shared" si="173"/>
        <v>36400</v>
      </c>
      <c r="AJ203" s="289">
        <f t="shared" si="173"/>
        <v>41400</v>
      </c>
      <c r="AK203" s="289">
        <f t="shared" si="173"/>
        <v>1400</v>
      </c>
      <c r="AL203" s="289">
        <f t="shared" si="173"/>
        <v>-3600</v>
      </c>
      <c r="AM203" s="289">
        <f t="shared" si="173"/>
        <v>-13600</v>
      </c>
      <c r="AN203" s="289">
        <f t="shared" si="173"/>
        <v>-18600</v>
      </c>
      <c r="AO203" s="289">
        <f t="shared" si="173"/>
        <v>-13600</v>
      </c>
      <c r="AP203" s="289">
        <f t="shared" si="173"/>
        <v>-8600</v>
      </c>
      <c r="AQ203" s="289">
        <f t="shared" si="173"/>
        <v>36400</v>
      </c>
      <c r="AR203" s="290">
        <f t="shared" si="173"/>
        <v>296352.89999999991</v>
      </c>
    </row>
    <row r="204" spans="1:59" ht="15" customHeight="1" x14ac:dyDescent="0.2">
      <c r="A204" s="5"/>
      <c r="B204" s="8"/>
      <c r="C204" s="8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70"/>
      <c r="R204" s="55"/>
      <c r="S204" s="55"/>
      <c r="T204" s="55"/>
      <c r="U204" s="291"/>
      <c r="V204" s="291"/>
      <c r="W204" s="291"/>
      <c r="X204" s="291"/>
      <c r="Y204" s="291"/>
      <c r="Z204" s="291"/>
      <c r="AA204" s="291"/>
      <c r="AB204" s="291"/>
      <c r="AC204" s="291"/>
      <c r="AD204" s="292"/>
      <c r="AF204" s="55"/>
      <c r="AG204" s="55"/>
      <c r="AH204" s="55"/>
      <c r="AI204" s="291"/>
      <c r="AJ204" s="291"/>
      <c r="AK204" s="291"/>
      <c r="AL204" s="291"/>
      <c r="AM204" s="291"/>
      <c r="AN204" s="291"/>
      <c r="AO204" s="291"/>
      <c r="AP204" s="291"/>
      <c r="AQ204" s="291"/>
      <c r="AR204" s="292"/>
    </row>
    <row r="205" spans="1:59" ht="15" customHeight="1" x14ac:dyDescent="0.2">
      <c r="A205" s="5" t="s">
        <v>334</v>
      </c>
      <c r="D205" s="47">
        <f>D199-D201</f>
        <v>118238</v>
      </c>
      <c r="E205" s="47">
        <f t="shared" ref="E205:P205" si="174">E199-E201</f>
        <v>92545</v>
      </c>
      <c r="F205" s="47">
        <f t="shared" si="174"/>
        <v>0</v>
      </c>
      <c r="G205" s="47">
        <f t="shared" si="174"/>
        <v>55458.864418500001</v>
      </c>
      <c r="H205" s="47">
        <f t="shared" si="174"/>
        <v>49197.7789625</v>
      </c>
      <c r="I205" s="47">
        <f t="shared" si="174"/>
        <v>49856</v>
      </c>
      <c r="J205" s="47">
        <f t="shared" si="174"/>
        <v>61420</v>
      </c>
      <c r="K205" s="47">
        <f t="shared" si="174"/>
        <v>-23929</v>
      </c>
      <c r="L205" s="47">
        <f t="shared" si="174"/>
        <v>-37967</v>
      </c>
      <c r="M205" s="47">
        <f t="shared" si="174"/>
        <v>-12900</v>
      </c>
      <c r="N205" s="47">
        <f>N199-N201</f>
        <v>-54021</v>
      </c>
      <c r="O205" s="47">
        <f t="shared" si="174"/>
        <v>-22650</v>
      </c>
      <c r="P205" s="69">
        <f t="shared" si="174"/>
        <v>355249.64338100003</v>
      </c>
      <c r="R205" s="47">
        <f t="shared" ref="R205:AD205" si="175">R199-R201</f>
        <v>-2733</v>
      </c>
      <c r="S205" s="47">
        <f t="shared" si="175"/>
        <v>8967</v>
      </c>
      <c r="T205" s="47">
        <f t="shared" ca="1" si="175"/>
        <v>-41713</v>
      </c>
      <c r="U205" s="289">
        <f t="shared" si="175"/>
        <v>-60988</v>
      </c>
      <c r="V205" s="289">
        <f t="shared" si="175"/>
        <v>-53683</v>
      </c>
      <c r="W205" s="289">
        <f t="shared" si="175"/>
        <v>-74376</v>
      </c>
      <c r="X205" s="289">
        <f t="shared" si="175"/>
        <v>-44249</v>
      </c>
      <c r="Y205" s="289">
        <f t="shared" si="175"/>
        <v>-16403</v>
      </c>
      <c r="Z205" s="289">
        <f t="shared" si="175"/>
        <v>-19277</v>
      </c>
      <c r="AA205" s="289">
        <f t="shared" si="175"/>
        <v>32044</v>
      </c>
      <c r="AB205" s="289">
        <f t="shared" si="175"/>
        <v>37639</v>
      </c>
      <c r="AC205" s="289">
        <f t="shared" si="175"/>
        <v>-12084</v>
      </c>
      <c r="AD205" s="290">
        <f t="shared" si="175"/>
        <v>-246856</v>
      </c>
      <c r="AF205" s="47">
        <f t="shared" ref="AF205:AR205" si="176">AF199-AF201</f>
        <v>65392.899999999994</v>
      </c>
      <c r="AG205" s="47">
        <f t="shared" si="176"/>
        <v>22766</v>
      </c>
      <c r="AH205" s="47">
        <f t="shared" ca="1" si="176"/>
        <v>183094</v>
      </c>
      <c r="AI205" s="289">
        <f t="shared" si="176"/>
        <v>102775</v>
      </c>
      <c r="AJ205" s="289">
        <f t="shared" si="176"/>
        <v>89025</v>
      </c>
      <c r="AK205" s="289">
        <f t="shared" si="176"/>
        <v>60275</v>
      </c>
      <c r="AL205" s="289">
        <f t="shared" si="176"/>
        <v>105775</v>
      </c>
      <c r="AM205" s="289">
        <f t="shared" si="176"/>
        <v>74525</v>
      </c>
      <c r="AN205" s="289">
        <f t="shared" si="176"/>
        <v>85775</v>
      </c>
      <c r="AO205" s="289">
        <f t="shared" si="176"/>
        <v>72150</v>
      </c>
      <c r="AP205" s="289">
        <f t="shared" si="176"/>
        <v>83400</v>
      </c>
      <c r="AQ205" s="289">
        <f t="shared" si="176"/>
        <v>109650</v>
      </c>
      <c r="AR205" s="290">
        <f t="shared" si="176"/>
        <v>1011852.8999999999</v>
      </c>
    </row>
    <row r="206" spans="1:59" ht="15" customHeight="1" x14ac:dyDescent="0.2">
      <c r="A206" s="5"/>
      <c r="B206" s="8"/>
      <c r="C206" s="8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70"/>
      <c r="R206" s="55"/>
      <c r="S206" s="55"/>
      <c r="T206" s="55"/>
      <c r="U206" s="291"/>
      <c r="V206" s="291"/>
      <c r="W206" s="291"/>
      <c r="X206" s="291"/>
      <c r="Y206" s="291"/>
      <c r="Z206" s="291"/>
      <c r="AA206" s="291"/>
      <c r="AB206" s="291"/>
      <c r="AC206" s="291"/>
      <c r="AD206" s="292"/>
      <c r="AF206" s="55"/>
      <c r="AG206" s="55"/>
      <c r="AH206" s="55"/>
      <c r="AI206" s="291"/>
      <c r="AJ206" s="291"/>
      <c r="AK206" s="291"/>
      <c r="AL206" s="291"/>
      <c r="AM206" s="291"/>
      <c r="AN206" s="291"/>
      <c r="AO206" s="291"/>
      <c r="AP206" s="291"/>
      <c r="AQ206" s="291"/>
      <c r="AR206" s="292"/>
    </row>
    <row r="207" spans="1:59" ht="15" customHeight="1" thickBot="1" x14ac:dyDescent="0.25">
      <c r="A207" s="5" t="s">
        <v>335</v>
      </c>
      <c r="D207" s="47">
        <f t="shared" ref="D207:P207" si="177">D192-D201</f>
        <v>118238</v>
      </c>
      <c r="E207" s="47">
        <f t="shared" si="177"/>
        <v>92545</v>
      </c>
      <c r="F207" s="47">
        <f t="shared" si="177"/>
        <v>0</v>
      </c>
      <c r="G207" s="47">
        <f t="shared" si="177"/>
        <v>55458.864418500001</v>
      </c>
      <c r="H207" s="47">
        <f t="shared" si="177"/>
        <v>49197.7789625</v>
      </c>
      <c r="I207" s="47">
        <f t="shared" si="177"/>
        <v>49856</v>
      </c>
      <c r="J207" s="47">
        <f t="shared" si="177"/>
        <v>61420</v>
      </c>
      <c r="K207" s="47">
        <f t="shared" si="177"/>
        <v>-23929</v>
      </c>
      <c r="L207" s="47">
        <f t="shared" si="177"/>
        <v>-37967</v>
      </c>
      <c r="M207" s="47">
        <f t="shared" si="177"/>
        <v>-12900</v>
      </c>
      <c r="N207" s="47">
        <f t="shared" si="177"/>
        <v>-54021</v>
      </c>
      <c r="O207" s="47">
        <f t="shared" si="177"/>
        <v>-22650</v>
      </c>
      <c r="P207" s="71">
        <f t="shared" si="177"/>
        <v>355249.64338100003</v>
      </c>
      <c r="R207" s="47">
        <f t="shared" ref="R207:AD207" si="178">R192-R201</f>
        <v>-2733</v>
      </c>
      <c r="S207" s="47">
        <f t="shared" si="178"/>
        <v>8967</v>
      </c>
      <c r="T207" s="47">
        <f t="shared" ca="1" si="178"/>
        <v>-41713</v>
      </c>
      <c r="U207" s="289">
        <f t="shared" si="178"/>
        <v>-60988</v>
      </c>
      <c r="V207" s="289">
        <f t="shared" si="178"/>
        <v>-53683</v>
      </c>
      <c r="W207" s="289">
        <f t="shared" si="178"/>
        <v>-74376</v>
      </c>
      <c r="X207" s="289">
        <f t="shared" si="178"/>
        <v>-44249</v>
      </c>
      <c r="Y207" s="289">
        <f t="shared" si="178"/>
        <v>-16403</v>
      </c>
      <c r="Z207" s="289">
        <f t="shared" si="178"/>
        <v>-19277</v>
      </c>
      <c r="AA207" s="289">
        <f t="shared" si="178"/>
        <v>32044</v>
      </c>
      <c r="AB207" s="289">
        <f t="shared" si="178"/>
        <v>37639</v>
      </c>
      <c r="AC207" s="289">
        <f t="shared" si="178"/>
        <v>-12084</v>
      </c>
      <c r="AD207" s="293">
        <f t="shared" si="178"/>
        <v>-246856</v>
      </c>
      <c r="AF207" s="47">
        <f t="shared" ref="AF207:AR207" si="179">AF192-AF201</f>
        <v>65392.899999999994</v>
      </c>
      <c r="AG207" s="47">
        <f t="shared" si="179"/>
        <v>22766</v>
      </c>
      <c r="AH207" s="47">
        <f t="shared" ca="1" si="179"/>
        <v>195594</v>
      </c>
      <c r="AI207" s="289">
        <f t="shared" si="179"/>
        <v>133900</v>
      </c>
      <c r="AJ207" s="289">
        <f t="shared" si="179"/>
        <v>118900</v>
      </c>
      <c r="AK207" s="289">
        <f t="shared" si="179"/>
        <v>93900</v>
      </c>
      <c r="AL207" s="289">
        <f t="shared" si="179"/>
        <v>151900</v>
      </c>
      <c r="AM207" s="289">
        <f t="shared" si="179"/>
        <v>121900</v>
      </c>
      <c r="AN207" s="289">
        <f t="shared" si="179"/>
        <v>131900</v>
      </c>
      <c r="AO207" s="289">
        <f t="shared" si="179"/>
        <v>117400</v>
      </c>
      <c r="AP207" s="289">
        <f t="shared" si="179"/>
        <v>122400</v>
      </c>
      <c r="AQ207" s="289">
        <f t="shared" si="179"/>
        <v>147400</v>
      </c>
      <c r="AR207" s="293">
        <f t="shared" si="179"/>
        <v>1368352.9</v>
      </c>
    </row>
    <row r="208" spans="1:59" s="8" customFormat="1" ht="15" customHeight="1" x14ac:dyDescent="0.2">
      <c r="A208" s="440"/>
      <c r="B208" s="439"/>
      <c r="C208" s="439"/>
      <c r="D208" s="438"/>
      <c r="E208" s="438"/>
      <c r="F208" s="438"/>
      <c r="G208" s="438"/>
      <c r="H208" s="438"/>
      <c r="I208" s="438"/>
      <c r="J208" s="438"/>
      <c r="K208" s="438"/>
      <c r="L208" s="438"/>
      <c r="M208" s="438"/>
      <c r="N208" s="438"/>
      <c r="O208" s="438"/>
      <c r="P208" s="438"/>
      <c r="Q208" s="439"/>
      <c r="R208" s="438"/>
      <c r="S208" s="438"/>
      <c r="T208" s="438"/>
      <c r="U208" s="480"/>
      <c r="V208" s="480"/>
      <c r="W208" s="480"/>
      <c r="X208" s="480"/>
      <c r="Y208" s="480"/>
      <c r="Z208" s="480"/>
      <c r="AA208" s="480"/>
      <c r="AB208" s="480"/>
      <c r="AC208" s="480"/>
      <c r="AD208" s="480"/>
      <c r="AE208" s="439"/>
      <c r="AF208" s="438"/>
      <c r="AG208" s="438"/>
      <c r="AH208" s="438"/>
      <c r="AI208" s="480"/>
      <c r="AJ208" s="480"/>
      <c r="AK208" s="480"/>
      <c r="AL208" s="480"/>
      <c r="AM208" s="480"/>
      <c r="AN208" s="480"/>
      <c r="AO208" s="480"/>
      <c r="AP208" s="480"/>
      <c r="AQ208" s="480"/>
      <c r="AR208" s="480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</row>
    <row r="209" spans="1:59" s="8" customFormat="1" ht="15" customHeight="1" x14ac:dyDescent="0.2">
      <c r="A209" s="440"/>
      <c r="B209" s="439"/>
      <c r="C209" s="439"/>
      <c r="D209" s="438"/>
      <c r="E209" s="438"/>
      <c r="F209" s="438"/>
      <c r="G209" s="438"/>
      <c r="H209" s="438"/>
      <c r="I209" s="438"/>
      <c r="J209" s="438"/>
      <c r="K209" s="438"/>
      <c r="L209" s="438"/>
      <c r="M209" s="438"/>
      <c r="N209" s="438"/>
      <c r="O209" s="438"/>
      <c r="P209" s="438"/>
      <c r="Q209" s="439"/>
      <c r="R209" s="438"/>
      <c r="S209" s="438"/>
      <c r="T209" s="438"/>
      <c r="U209" s="480"/>
      <c r="V209" s="480"/>
      <c r="W209" s="480"/>
      <c r="X209" s="480"/>
      <c r="Y209" s="480"/>
      <c r="Z209" s="480"/>
      <c r="AA209" s="480"/>
      <c r="AB209" s="480"/>
      <c r="AC209" s="480"/>
      <c r="AD209" s="480"/>
      <c r="AE209" s="439"/>
      <c r="AF209" s="438"/>
      <c r="AG209" s="438"/>
      <c r="AH209" s="438"/>
      <c r="AI209" s="480"/>
      <c r="AJ209" s="480"/>
      <c r="AK209" s="480"/>
      <c r="AL209" s="480"/>
      <c r="AM209" s="480"/>
      <c r="AN209" s="480"/>
      <c r="AO209" s="480"/>
      <c r="AP209" s="480"/>
      <c r="AQ209" s="480"/>
      <c r="AR209" s="480"/>
    </row>
    <row r="210" spans="1:59" s="8" customFormat="1" ht="15" customHeight="1" x14ac:dyDescent="0.2">
      <c r="A210" s="439"/>
      <c r="B210" s="439"/>
      <c r="C210" s="439"/>
      <c r="D210" s="439"/>
      <c r="E210" s="439"/>
      <c r="F210" s="439"/>
      <c r="G210" s="439"/>
      <c r="H210" s="439"/>
      <c r="I210" s="439"/>
      <c r="J210" s="439"/>
      <c r="K210" s="439"/>
      <c r="L210" s="439"/>
      <c r="M210" s="439"/>
      <c r="N210" s="439"/>
      <c r="O210" s="439"/>
      <c r="P210" s="439"/>
      <c r="Q210" s="439"/>
      <c r="R210" s="439"/>
      <c r="S210" s="439"/>
      <c r="T210" s="439"/>
      <c r="U210" s="439"/>
      <c r="V210" s="439"/>
      <c r="W210" s="439"/>
      <c r="X210" s="439"/>
      <c r="Y210" s="439"/>
      <c r="Z210" s="439"/>
      <c r="AA210" s="439"/>
      <c r="AB210" s="439"/>
      <c r="AC210" s="439"/>
      <c r="AD210" s="439"/>
      <c r="AE210" s="439"/>
      <c r="AF210" s="439"/>
      <c r="AG210" s="439"/>
      <c r="AH210" s="439"/>
      <c r="AI210" s="439"/>
      <c r="AJ210" s="439"/>
      <c r="AK210" s="439"/>
      <c r="AL210" s="439"/>
      <c r="AM210" s="439"/>
      <c r="AN210" s="439"/>
      <c r="AO210" s="439"/>
      <c r="AP210" s="439"/>
      <c r="AQ210" s="439"/>
      <c r="AR210" s="439"/>
    </row>
    <row r="211" spans="1:59" ht="15" customHeight="1" x14ac:dyDescent="0.2">
      <c r="A211" s="494"/>
      <c r="B211" s="60" t="s">
        <v>303</v>
      </c>
      <c r="C211" s="60" t="s">
        <v>304</v>
      </c>
      <c r="D211" s="60" t="s">
        <v>5</v>
      </c>
      <c r="E211" s="60" t="s">
        <v>6</v>
      </c>
      <c r="F211" s="60" t="s">
        <v>7</v>
      </c>
      <c r="G211" s="60" t="s">
        <v>8</v>
      </c>
      <c r="H211" s="60" t="s">
        <v>9</v>
      </c>
      <c r="I211" s="60" t="s">
        <v>10</v>
      </c>
      <c r="J211" s="60" t="s">
        <v>11</v>
      </c>
      <c r="K211" s="60" t="s">
        <v>12</v>
      </c>
      <c r="L211" s="60" t="s">
        <v>13</v>
      </c>
      <c r="M211" s="60" t="s">
        <v>2</v>
      </c>
      <c r="N211" s="60" t="s">
        <v>3</v>
      </c>
      <c r="O211" s="60" t="s">
        <v>4</v>
      </c>
      <c r="P211" s="60" t="s">
        <v>14</v>
      </c>
      <c r="R211" s="60" t="s">
        <v>5</v>
      </c>
      <c r="S211" s="60" t="s">
        <v>6</v>
      </c>
      <c r="T211" s="60" t="s">
        <v>7</v>
      </c>
      <c r="U211" s="303" t="s">
        <v>8</v>
      </c>
      <c r="V211" s="303" t="s">
        <v>9</v>
      </c>
      <c r="W211" s="303" t="s">
        <v>10</v>
      </c>
      <c r="X211" s="303" t="s">
        <v>11</v>
      </c>
      <c r="Y211" s="303" t="s">
        <v>12</v>
      </c>
      <c r="Z211" s="303" t="s">
        <v>13</v>
      </c>
      <c r="AA211" s="303" t="s">
        <v>2</v>
      </c>
      <c r="AB211" s="303" t="s">
        <v>3</v>
      </c>
      <c r="AC211" s="303" t="s">
        <v>4</v>
      </c>
      <c r="AD211" s="303" t="s">
        <v>14</v>
      </c>
      <c r="AF211" s="60" t="s">
        <v>5</v>
      </c>
      <c r="AG211" s="60" t="s">
        <v>6</v>
      </c>
      <c r="AH211" s="60" t="s">
        <v>7</v>
      </c>
      <c r="AI211" s="303" t="s">
        <v>8</v>
      </c>
      <c r="AJ211" s="303" t="s">
        <v>9</v>
      </c>
      <c r="AK211" s="303" t="s">
        <v>10</v>
      </c>
      <c r="AL211" s="303" t="s">
        <v>11</v>
      </c>
      <c r="AM211" s="303" t="s">
        <v>12</v>
      </c>
      <c r="AN211" s="303" t="s">
        <v>13</v>
      </c>
      <c r="AO211" s="303" t="s">
        <v>2</v>
      </c>
      <c r="AP211" s="303" t="s">
        <v>3</v>
      </c>
      <c r="AQ211" s="303" t="s">
        <v>4</v>
      </c>
      <c r="AR211" s="303" t="s">
        <v>14</v>
      </c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</row>
    <row r="212" spans="1:59" ht="15" customHeight="1" x14ac:dyDescent="0.2">
      <c r="A212" s="741" t="s">
        <v>572</v>
      </c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R212" s="60"/>
      <c r="S212" s="60"/>
      <c r="T212" s="60"/>
      <c r="U212" s="303"/>
      <c r="V212" s="303"/>
      <c r="W212" s="303"/>
      <c r="X212" s="303"/>
      <c r="Y212" s="303"/>
      <c r="Z212" s="303"/>
      <c r="AA212" s="303"/>
      <c r="AB212" s="303"/>
      <c r="AC212" s="303"/>
      <c r="AD212" s="303"/>
      <c r="AF212" s="60"/>
      <c r="AG212" s="60"/>
      <c r="AH212" s="60"/>
      <c r="AI212" s="303"/>
      <c r="AJ212" s="303"/>
      <c r="AK212" s="303"/>
      <c r="AL212" s="303"/>
      <c r="AM212" s="303"/>
      <c r="AN212" s="303"/>
      <c r="AO212" s="303"/>
      <c r="AP212" s="303"/>
      <c r="AQ212" s="303"/>
      <c r="AR212" s="303"/>
    </row>
    <row r="213" spans="1:59" ht="15" customHeight="1" x14ac:dyDescent="0.2">
      <c r="A213" s="741"/>
      <c r="B213" s="41"/>
      <c r="C213" s="41"/>
      <c r="D213" s="437"/>
      <c r="E213" s="437"/>
      <c r="F213" s="437"/>
      <c r="G213" s="437"/>
      <c r="R213" s="739"/>
      <c r="S213" s="739"/>
      <c r="T213" s="739"/>
      <c r="U213" s="739"/>
      <c r="V213" s="739"/>
      <c r="W213" s="739"/>
      <c r="X213" s="739"/>
      <c r="Y213" s="739"/>
      <c r="Z213" s="739"/>
      <c r="AA213" s="739"/>
      <c r="AB213" s="739"/>
      <c r="AC213" s="739"/>
      <c r="AD213" s="739"/>
      <c r="AF213" s="739">
        <v>2021</v>
      </c>
      <c r="AG213" s="739"/>
      <c r="AH213" s="739"/>
      <c r="AI213" s="739"/>
      <c r="AJ213" s="739"/>
      <c r="AK213" s="739"/>
      <c r="AL213" s="739"/>
      <c r="AM213" s="739"/>
      <c r="AN213" s="739"/>
      <c r="AO213" s="739"/>
      <c r="AP213" s="739"/>
      <c r="AQ213" s="739"/>
      <c r="AR213" s="739"/>
    </row>
    <row r="214" spans="1:59" ht="15" customHeight="1" thickBot="1" x14ac:dyDescent="0.25">
      <c r="A214" s="487" t="s">
        <v>112</v>
      </c>
      <c r="B214" s="44"/>
      <c r="C214" s="44"/>
      <c r="D214" s="45"/>
      <c r="E214" s="45"/>
      <c r="F214" s="45"/>
      <c r="G214" s="45"/>
      <c r="H214" s="45"/>
      <c r="I214" s="45"/>
      <c r="J214" s="187"/>
      <c r="K214" s="187"/>
      <c r="L214" s="187"/>
      <c r="M214" s="187"/>
      <c r="N214" s="187"/>
      <c r="O214" s="187"/>
      <c r="P214" s="187"/>
      <c r="R214" s="45"/>
      <c r="S214" s="45"/>
      <c r="T214" s="45"/>
      <c r="U214" s="298"/>
      <c r="V214" s="298"/>
      <c r="W214" s="298"/>
      <c r="X214" s="309"/>
      <c r="Y214" s="309"/>
      <c r="Z214" s="309"/>
      <c r="AA214" s="309"/>
      <c r="AB214" s="309"/>
      <c r="AC214" s="309"/>
      <c r="AD214" s="309"/>
      <c r="AF214" s="45"/>
      <c r="AG214" s="45"/>
      <c r="AH214" s="45"/>
      <c r="AI214" s="298"/>
      <c r="AJ214" s="298"/>
      <c r="AK214" s="298"/>
      <c r="AL214" s="309"/>
      <c r="AM214" s="309"/>
      <c r="AN214" s="309"/>
      <c r="AO214" s="309"/>
      <c r="AP214" s="309"/>
      <c r="AQ214" s="309"/>
      <c r="AR214" s="309"/>
    </row>
    <row r="215" spans="1:59" ht="15" customHeight="1" x14ac:dyDescent="0.2">
      <c r="A215" s="484" t="s">
        <v>497</v>
      </c>
      <c r="B215" s="41" t="s">
        <v>308</v>
      </c>
      <c r="C215" s="39">
        <f t="shared" ref="C215:C222" si="180">IF(B215="L1", 1, IF(B215="L2", 0.75, IF(B215= "L3", 0.5,IF(B215 = "L4", 0.25, 0))))</f>
        <v>1</v>
      </c>
      <c r="D215" s="42">
        <v>6667</v>
      </c>
      <c r="E215" s="42">
        <v>6666</v>
      </c>
      <c r="F215" s="42">
        <v>6666</v>
      </c>
      <c r="G215" s="42">
        <v>6666</v>
      </c>
      <c r="H215" s="42">
        <v>6667</v>
      </c>
      <c r="I215" s="42">
        <v>6667</v>
      </c>
      <c r="J215" s="42">
        <v>6667</v>
      </c>
      <c r="K215" s="42">
        <v>6667</v>
      </c>
      <c r="L215" s="42">
        <v>6667</v>
      </c>
      <c r="M215" s="42">
        <v>6667</v>
      </c>
      <c r="N215" s="42">
        <v>6667</v>
      </c>
      <c r="O215" s="42">
        <v>6667</v>
      </c>
      <c r="P215" s="42">
        <f t="shared" ref="P215:P220" si="181">SUM(D215:O215)</f>
        <v>80001</v>
      </c>
      <c r="U215" s="295"/>
      <c r="V215" s="295"/>
      <c r="W215" s="295"/>
      <c r="X215" s="295"/>
      <c r="Y215" s="295"/>
      <c r="Z215" s="295"/>
      <c r="AA215" s="295"/>
      <c r="AB215" s="295"/>
      <c r="AC215" s="295"/>
      <c r="AD215" s="294"/>
      <c r="AI215" s="295"/>
      <c r="AJ215" s="295"/>
      <c r="AK215" s="295"/>
      <c r="AL215" s="295"/>
      <c r="AM215" s="295"/>
      <c r="AN215" s="295"/>
      <c r="AO215" s="295"/>
      <c r="AP215" s="295"/>
      <c r="AQ215" s="295"/>
      <c r="AR215" s="294">
        <f t="shared" ref="AR215:AR222" si="182">SUM(AF215:AQ215)</f>
        <v>0</v>
      </c>
    </row>
    <row r="216" spans="1:59" ht="15" customHeight="1" x14ac:dyDescent="0.2">
      <c r="A216" s="484" t="s">
        <v>351</v>
      </c>
      <c r="B216" s="41" t="s">
        <v>308</v>
      </c>
      <c r="C216" s="39">
        <f t="shared" si="180"/>
        <v>1</v>
      </c>
      <c r="D216" s="35">
        <v>118238</v>
      </c>
      <c r="E216" s="35"/>
      <c r="F216" s="35"/>
      <c r="G216" s="35"/>
      <c r="H216" s="35"/>
      <c r="I216" s="35"/>
      <c r="J216" s="42"/>
      <c r="K216" s="42"/>
      <c r="L216" s="42"/>
      <c r="M216" s="42"/>
      <c r="N216" s="42"/>
      <c r="O216" s="42"/>
      <c r="P216" s="42">
        <f t="shared" si="181"/>
        <v>118238</v>
      </c>
      <c r="R216" s="35"/>
      <c r="S216" s="35"/>
      <c r="T216" s="35"/>
      <c r="U216" s="274"/>
      <c r="V216" s="274"/>
      <c r="W216" s="274"/>
      <c r="X216" s="294"/>
      <c r="Y216" s="294"/>
      <c r="Z216" s="294"/>
      <c r="AA216" s="294"/>
      <c r="AB216" s="294"/>
      <c r="AC216" s="294"/>
      <c r="AD216" s="294"/>
      <c r="AF216" s="35"/>
      <c r="AG216" s="35"/>
      <c r="AH216" s="35"/>
      <c r="AI216" s="274"/>
      <c r="AJ216" s="274"/>
      <c r="AK216" s="274"/>
      <c r="AL216" s="294"/>
      <c r="AM216" s="294"/>
      <c r="AN216" s="294"/>
      <c r="AO216" s="294"/>
      <c r="AP216" s="294"/>
      <c r="AQ216" s="294"/>
      <c r="AR216" s="294">
        <f t="shared" si="182"/>
        <v>0</v>
      </c>
    </row>
    <row r="217" spans="1:59" ht="15" customHeight="1" x14ac:dyDescent="0.2">
      <c r="A217" s="484" t="s">
        <v>352</v>
      </c>
      <c r="B217" s="41" t="s">
        <v>308</v>
      </c>
      <c r="C217" s="39">
        <f t="shared" si="180"/>
        <v>1</v>
      </c>
      <c r="D217" s="35"/>
      <c r="E217" s="35">
        <v>92545</v>
      </c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42">
        <f t="shared" si="181"/>
        <v>92545</v>
      </c>
      <c r="R217" s="35"/>
      <c r="S217" s="35"/>
      <c r="T217" s="35"/>
      <c r="U217" s="274"/>
      <c r="V217" s="274"/>
      <c r="W217" s="274"/>
      <c r="X217" s="274"/>
      <c r="Y217" s="274"/>
      <c r="Z217" s="274"/>
      <c r="AA217" s="274"/>
      <c r="AB217" s="274"/>
      <c r="AC217" s="274"/>
      <c r="AD217" s="294"/>
      <c r="AF217" s="35"/>
      <c r="AG217" s="35"/>
      <c r="AH217" s="35"/>
      <c r="AI217" s="274"/>
      <c r="AJ217" s="274"/>
      <c r="AK217" s="274"/>
      <c r="AL217" s="274"/>
      <c r="AM217" s="274"/>
      <c r="AN217" s="274"/>
      <c r="AO217" s="274"/>
      <c r="AP217" s="274"/>
      <c r="AQ217" s="274"/>
      <c r="AR217" s="294">
        <f t="shared" si="182"/>
        <v>0</v>
      </c>
    </row>
    <row r="218" spans="1:59" ht="15" customHeight="1" x14ac:dyDescent="0.2">
      <c r="A218" s="484" t="s">
        <v>353</v>
      </c>
      <c r="B218" s="41" t="s">
        <v>308</v>
      </c>
      <c r="C218" s="39">
        <f t="shared" si="180"/>
        <v>1</v>
      </c>
      <c r="D218" s="39"/>
      <c r="E218" s="35"/>
      <c r="F218" s="35"/>
      <c r="G218" s="35">
        <v>55458.864418500001</v>
      </c>
      <c r="H218" s="35">
        <v>29617.778962499997</v>
      </c>
      <c r="I218" s="35">
        <v>40981</v>
      </c>
      <c r="J218" s="35">
        <v>36620</v>
      </c>
      <c r="K218" s="42"/>
      <c r="L218" s="42"/>
      <c r="M218" s="42"/>
      <c r="N218" s="42"/>
      <c r="O218" s="42"/>
      <c r="P218" s="42">
        <f t="shared" si="181"/>
        <v>162677.643381</v>
      </c>
      <c r="R218" s="39"/>
      <c r="S218" s="35"/>
      <c r="T218" s="35"/>
      <c r="U218" s="274"/>
      <c r="V218" s="274"/>
      <c r="W218" s="274"/>
      <c r="X218" s="274"/>
      <c r="Y218" s="294"/>
      <c r="Z218" s="294"/>
      <c r="AA218" s="294"/>
      <c r="AB218" s="294"/>
      <c r="AC218" s="294"/>
      <c r="AD218" s="294"/>
      <c r="AF218" s="39"/>
      <c r="AG218" s="35"/>
      <c r="AH218" s="35"/>
      <c r="AI218" s="274"/>
      <c r="AJ218" s="274"/>
      <c r="AK218" s="274"/>
      <c r="AL218" s="274"/>
      <c r="AM218" s="294"/>
      <c r="AN218" s="294"/>
      <c r="AO218" s="294"/>
      <c r="AP218" s="294"/>
      <c r="AQ218" s="294"/>
      <c r="AR218" s="294">
        <f t="shared" si="182"/>
        <v>0</v>
      </c>
    </row>
    <row r="219" spans="1:59" ht="15" customHeight="1" x14ac:dyDescent="0.2">
      <c r="A219" s="484" t="s">
        <v>354</v>
      </c>
      <c r="B219" s="41" t="s">
        <v>308</v>
      </c>
      <c r="C219" s="39">
        <f t="shared" si="180"/>
        <v>1</v>
      </c>
      <c r="D219" s="39"/>
      <c r="E219" s="35"/>
      <c r="F219" s="35"/>
      <c r="G219" s="35"/>
      <c r="H219" s="35"/>
      <c r="I219" s="35"/>
      <c r="J219" s="42"/>
      <c r="K219" s="42">
        <v>22900</v>
      </c>
      <c r="L219" s="42"/>
      <c r="M219" s="42"/>
      <c r="N219" s="42"/>
      <c r="O219" s="42"/>
      <c r="P219" s="42">
        <f t="shared" si="181"/>
        <v>22900</v>
      </c>
      <c r="R219" s="39"/>
      <c r="S219" s="35"/>
      <c r="T219" s="35"/>
      <c r="U219" s="274"/>
      <c r="V219" s="274"/>
      <c r="W219" s="274"/>
      <c r="X219" s="294"/>
      <c r="Y219" s="294"/>
      <c r="Z219" s="294"/>
      <c r="AA219" s="294"/>
      <c r="AB219" s="294"/>
      <c r="AC219" s="294"/>
      <c r="AD219" s="294"/>
      <c r="AF219" s="39"/>
      <c r="AG219" s="35"/>
      <c r="AH219" s="35"/>
      <c r="AI219" s="274"/>
      <c r="AJ219" s="274"/>
      <c r="AK219" s="274"/>
      <c r="AL219" s="294"/>
      <c r="AM219" s="294"/>
      <c r="AN219" s="294"/>
      <c r="AO219" s="294"/>
      <c r="AP219" s="294"/>
      <c r="AQ219" s="294"/>
      <c r="AR219" s="294">
        <f t="shared" si="182"/>
        <v>0</v>
      </c>
    </row>
    <row r="220" spans="1:59" ht="15" customHeight="1" x14ac:dyDescent="0.2">
      <c r="A220" s="484" t="s">
        <v>356</v>
      </c>
      <c r="B220" s="41" t="s">
        <v>308</v>
      </c>
      <c r="C220" s="39">
        <f t="shared" si="180"/>
        <v>1</v>
      </c>
      <c r="D220" s="39"/>
      <c r="E220" s="35"/>
      <c r="F220" s="35"/>
      <c r="G220" s="35"/>
      <c r="H220" s="35"/>
      <c r="I220" s="35"/>
      <c r="J220" s="42"/>
      <c r="K220" s="42"/>
      <c r="L220" s="42">
        <v>10000</v>
      </c>
      <c r="M220" s="42">
        <v>8500</v>
      </c>
      <c r="N220" s="42">
        <v>2744</v>
      </c>
      <c r="O220" s="42"/>
      <c r="P220" s="42">
        <f t="shared" si="181"/>
        <v>21244</v>
      </c>
      <c r="R220" s="39"/>
      <c r="S220" s="35"/>
      <c r="T220" s="35"/>
      <c r="U220" s="274"/>
      <c r="V220" s="274"/>
      <c r="W220" s="274"/>
      <c r="X220" s="294"/>
      <c r="Y220" s="294"/>
      <c r="Z220" s="294"/>
      <c r="AA220" s="294"/>
      <c r="AB220" s="294"/>
      <c r="AC220" s="294"/>
      <c r="AD220" s="294"/>
      <c r="AF220" s="39"/>
      <c r="AG220" s="35"/>
      <c r="AH220" s="35"/>
      <c r="AI220" s="274"/>
      <c r="AJ220" s="274"/>
      <c r="AK220" s="274"/>
      <c r="AL220" s="294"/>
      <c r="AM220" s="294"/>
      <c r="AN220" s="294"/>
      <c r="AO220" s="294"/>
      <c r="AP220" s="294"/>
      <c r="AQ220" s="294"/>
      <c r="AR220" s="294">
        <f t="shared" si="182"/>
        <v>0</v>
      </c>
    </row>
    <row r="221" spans="1:59" ht="15" customHeight="1" x14ac:dyDescent="0.2">
      <c r="A221" s="484" t="s">
        <v>498</v>
      </c>
      <c r="B221" s="41" t="s">
        <v>308</v>
      </c>
      <c r="C221" s="39">
        <f t="shared" si="180"/>
        <v>1</v>
      </c>
      <c r="D221" s="39"/>
      <c r="E221" s="35"/>
      <c r="F221" s="35"/>
      <c r="G221" s="35"/>
      <c r="H221" s="35"/>
      <c r="I221" s="35"/>
      <c r="J221" s="42"/>
      <c r="K221" s="42"/>
      <c r="L221" s="42"/>
      <c r="M221" s="42"/>
      <c r="N221" s="42"/>
      <c r="O221" s="42"/>
      <c r="P221" s="42"/>
      <c r="R221" s="42"/>
      <c r="S221" s="42"/>
      <c r="T221" s="42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F221" s="42"/>
      <c r="AG221" s="42"/>
      <c r="AH221" s="42"/>
      <c r="AI221" s="294"/>
      <c r="AJ221" s="294"/>
      <c r="AK221" s="294"/>
      <c r="AL221" s="294"/>
      <c r="AM221" s="294"/>
      <c r="AN221" s="294"/>
      <c r="AO221" s="294"/>
      <c r="AP221" s="294"/>
      <c r="AQ221" s="294"/>
      <c r="AR221" s="294">
        <f t="shared" si="182"/>
        <v>0</v>
      </c>
    </row>
    <row r="222" spans="1:59" ht="15" customHeight="1" x14ac:dyDescent="0.2">
      <c r="A222" s="484" t="s">
        <v>398</v>
      </c>
      <c r="B222" s="41" t="s">
        <v>308</v>
      </c>
      <c r="C222" s="39">
        <f t="shared" si="180"/>
        <v>1</v>
      </c>
      <c r="D222" s="39"/>
      <c r="E222" s="35"/>
      <c r="F222" s="35"/>
      <c r="G222" s="35"/>
      <c r="H222" s="35"/>
      <c r="I222" s="35"/>
      <c r="J222" s="42"/>
      <c r="K222" s="42"/>
      <c r="L222" s="42"/>
      <c r="M222" s="42"/>
      <c r="N222" s="42"/>
      <c r="O222" s="42"/>
      <c r="P222" s="42"/>
      <c r="R222" s="42"/>
      <c r="S222" s="42"/>
      <c r="T222" s="42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F222" s="42">
        <v>0</v>
      </c>
      <c r="AG222" s="42">
        <v>0</v>
      </c>
      <c r="AH222" s="42">
        <v>0</v>
      </c>
      <c r="AI222" s="42">
        <v>0</v>
      </c>
      <c r="AJ222" s="42">
        <v>0</v>
      </c>
      <c r="AK222" s="42">
        <v>0</v>
      </c>
      <c r="AL222" s="42">
        <v>0</v>
      </c>
      <c r="AM222" s="42">
        <v>0</v>
      </c>
      <c r="AN222" s="42">
        <v>0</v>
      </c>
      <c r="AO222" s="42">
        <v>0</v>
      </c>
      <c r="AP222" s="42">
        <v>0</v>
      </c>
      <c r="AQ222" s="42">
        <v>0</v>
      </c>
      <c r="AR222" s="294">
        <f t="shared" si="182"/>
        <v>0</v>
      </c>
      <c r="AS222" s="8" t="s">
        <v>399</v>
      </c>
    </row>
    <row r="223" spans="1:59" ht="15" customHeight="1" x14ac:dyDescent="0.2">
      <c r="A223" s="484"/>
      <c r="B223" s="41"/>
      <c r="C223" s="39"/>
      <c r="D223" s="39"/>
      <c r="E223" s="35"/>
      <c r="F223" s="35"/>
      <c r="G223" s="35"/>
      <c r="H223" s="35"/>
      <c r="I223" s="35"/>
      <c r="J223" s="42"/>
      <c r="K223" s="42"/>
      <c r="L223" s="42"/>
      <c r="M223" s="42"/>
      <c r="N223" s="42"/>
      <c r="O223" s="42"/>
      <c r="P223" s="42"/>
      <c r="R223" s="42"/>
      <c r="S223" s="42"/>
      <c r="T223" s="42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F223" s="42"/>
      <c r="AG223" s="42"/>
      <c r="AH223" s="42"/>
      <c r="AI223" s="294"/>
      <c r="AJ223" s="294"/>
      <c r="AK223" s="294"/>
      <c r="AL223" s="294"/>
      <c r="AM223" s="294"/>
      <c r="AN223" s="294"/>
      <c r="AO223" s="294"/>
      <c r="AP223" s="294"/>
      <c r="AQ223" s="294"/>
      <c r="AR223" s="294"/>
      <c r="AT223" s="8"/>
      <c r="AU223" s="8"/>
    </row>
    <row r="224" spans="1:59" ht="15" customHeight="1" x14ac:dyDescent="0.2">
      <c r="A224" s="485" t="s">
        <v>362</v>
      </c>
      <c r="B224" s="62"/>
      <c r="C224" s="62"/>
      <c r="D224" s="63">
        <f t="shared" ref="D224:P224" si="183">SUMIF($B215:$B221,"L1",D215:D221)</f>
        <v>124905</v>
      </c>
      <c r="E224" s="63">
        <f t="shared" si="183"/>
        <v>99211</v>
      </c>
      <c r="F224" s="63">
        <f t="shared" si="183"/>
        <v>6666</v>
      </c>
      <c r="G224" s="63">
        <f t="shared" si="183"/>
        <v>62124.864418500001</v>
      </c>
      <c r="H224" s="63">
        <f t="shared" si="183"/>
        <v>36284.7789625</v>
      </c>
      <c r="I224" s="63">
        <f t="shared" si="183"/>
        <v>47648</v>
      </c>
      <c r="J224" s="63">
        <f t="shared" si="183"/>
        <v>43287</v>
      </c>
      <c r="K224" s="63">
        <f t="shared" si="183"/>
        <v>29567</v>
      </c>
      <c r="L224" s="63">
        <f t="shared" si="183"/>
        <v>16667</v>
      </c>
      <c r="M224" s="63">
        <f t="shared" si="183"/>
        <v>15167</v>
      </c>
      <c r="N224" s="63">
        <f t="shared" si="183"/>
        <v>9411</v>
      </c>
      <c r="O224" s="63">
        <f t="shared" si="183"/>
        <v>6667</v>
      </c>
      <c r="P224" s="63">
        <f t="shared" si="183"/>
        <v>497605.64338100003</v>
      </c>
      <c r="Q224" s="92"/>
      <c r="R224" s="63"/>
      <c r="S224" s="63"/>
      <c r="T224" s="63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8"/>
      <c r="AF224" s="63">
        <f t="shared" ref="AF224:AQ224" si="184">SUMIF($B215:$B223,"L1",AF215:AF223)</f>
        <v>0</v>
      </c>
      <c r="AG224" s="63">
        <f t="shared" si="184"/>
        <v>0</v>
      </c>
      <c r="AH224" s="63">
        <f t="shared" si="184"/>
        <v>0</v>
      </c>
      <c r="AI224" s="63">
        <f t="shared" si="184"/>
        <v>0</v>
      </c>
      <c r="AJ224" s="63">
        <f t="shared" si="184"/>
        <v>0</v>
      </c>
      <c r="AK224" s="63">
        <f t="shared" si="184"/>
        <v>0</v>
      </c>
      <c r="AL224" s="63">
        <f t="shared" si="184"/>
        <v>0</v>
      </c>
      <c r="AM224" s="63">
        <f t="shared" si="184"/>
        <v>0</v>
      </c>
      <c r="AN224" s="63">
        <f t="shared" si="184"/>
        <v>0</v>
      </c>
      <c r="AO224" s="63">
        <f t="shared" si="184"/>
        <v>0</v>
      </c>
      <c r="AP224" s="63">
        <f t="shared" si="184"/>
        <v>0</v>
      </c>
      <c r="AQ224" s="63">
        <f t="shared" si="184"/>
        <v>0</v>
      </c>
      <c r="AR224" s="276">
        <f>SUMIF($B215:$B222,"L1",AR215:AR222)</f>
        <v>0</v>
      </c>
      <c r="AS224" s="8"/>
    </row>
    <row r="225" spans="1:47" ht="15" customHeight="1" x14ac:dyDescent="0.2">
      <c r="A225" s="486" t="s">
        <v>363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 s="92">
        <f>SUM(P215:P221)</f>
        <v>497605.64338100003</v>
      </c>
      <c r="Q225"/>
      <c r="R225"/>
      <c r="S225"/>
      <c r="T225"/>
      <c r="U225" s="277"/>
      <c r="V225" s="277"/>
      <c r="W225" s="277"/>
      <c r="X225" s="277"/>
      <c r="Y225" s="277"/>
      <c r="Z225" s="277"/>
      <c r="AA225" s="277"/>
      <c r="AB225" s="277"/>
      <c r="AC225" s="277"/>
      <c r="AD225" s="278"/>
      <c r="AE225"/>
      <c r="AF225"/>
      <c r="AG225"/>
      <c r="AH225"/>
      <c r="AI225" s="277"/>
      <c r="AJ225" s="277"/>
      <c r="AK225" s="277"/>
      <c r="AL225" s="277"/>
      <c r="AM225" s="277"/>
      <c r="AN225" s="277"/>
      <c r="AO225" s="277"/>
      <c r="AP225" s="277"/>
      <c r="AQ225" s="277"/>
      <c r="AR225" s="278">
        <f>SUM(AR215:AR222)</f>
        <v>0</v>
      </c>
      <c r="AS225"/>
      <c r="AT225" s="8"/>
      <c r="AU225" s="8"/>
    </row>
    <row r="226" spans="1:47" ht="15" customHeight="1" x14ac:dyDescent="0.2">
      <c r="A226" s="48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 s="92"/>
      <c r="Q226"/>
      <c r="R226"/>
      <c r="S226"/>
      <c r="T226"/>
      <c r="U226" s="277"/>
      <c r="V226" s="277"/>
      <c r="W226" s="277"/>
      <c r="X226" s="277"/>
      <c r="Y226" s="277"/>
      <c r="Z226" s="277"/>
      <c r="AA226" s="277"/>
      <c r="AB226" s="277"/>
      <c r="AC226" s="277"/>
      <c r="AD226" s="278"/>
      <c r="AE226"/>
      <c r="AF226"/>
      <c r="AG226"/>
      <c r="AH226"/>
      <c r="AI226" s="277"/>
      <c r="AJ226" s="277"/>
      <c r="AK226" s="277"/>
      <c r="AL226" s="277"/>
      <c r="AM226" s="277"/>
      <c r="AN226" s="277"/>
      <c r="AO226" s="277"/>
      <c r="AP226" s="277"/>
      <c r="AQ226" s="277"/>
      <c r="AR226" s="278"/>
      <c r="AS226"/>
      <c r="AT226"/>
      <c r="AU226"/>
    </row>
    <row r="227" spans="1:47" ht="15" customHeight="1" thickBot="1" x14ac:dyDescent="0.25">
      <c r="A227" s="487" t="s">
        <v>149</v>
      </c>
      <c r="B227" s="44"/>
      <c r="C227" s="44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6"/>
      <c r="Q227"/>
      <c r="R227" s="122"/>
      <c r="S227" s="122"/>
      <c r="T227" s="122"/>
      <c r="U227" s="279"/>
      <c r="V227" s="279"/>
      <c r="W227" s="279"/>
      <c r="X227" s="279"/>
      <c r="Y227" s="279"/>
      <c r="Z227" s="279"/>
      <c r="AA227" s="279"/>
      <c r="AB227" s="279"/>
      <c r="AC227" s="279"/>
      <c r="AD227" s="280"/>
      <c r="AE227"/>
      <c r="AF227" s="122"/>
      <c r="AG227" s="122"/>
      <c r="AH227" s="122"/>
      <c r="AI227" s="279"/>
      <c r="AJ227" s="279"/>
      <c r="AK227" s="279"/>
      <c r="AL227" s="279"/>
      <c r="AM227" s="279"/>
      <c r="AN227" s="279"/>
      <c r="AO227" s="279"/>
      <c r="AP227" s="279"/>
      <c r="AQ227" s="279"/>
      <c r="AR227" s="280"/>
      <c r="AS227"/>
      <c r="AT227"/>
      <c r="AU227"/>
    </row>
    <row r="228" spans="1:47" ht="15" customHeight="1" x14ac:dyDescent="0.2">
      <c r="A228" s="484" t="s">
        <v>364</v>
      </c>
      <c r="B228" s="41" t="s">
        <v>308</v>
      </c>
      <c r="C228" s="39">
        <f t="shared" ref="C228:C234" si="185">IF(B228="L1", 1, IF(B228="L2", 0.75, IF(B228= "L3", 0.5,IF(B228 = "L4", 0.25, 0))))</f>
        <v>1</v>
      </c>
      <c r="D228" s="42"/>
      <c r="E228" s="42"/>
      <c r="F228" s="42"/>
      <c r="G228" s="42"/>
      <c r="H228" s="42"/>
      <c r="I228" s="42"/>
      <c r="J228" s="42">
        <v>14250</v>
      </c>
      <c r="K228" s="42"/>
      <c r="L228" s="42"/>
      <c r="M228" s="42"/>
      <c r="N228" s="42"/>
      <c r="O228" s="42"/>
      <c r="P228" s="42">
        <f t="shared" ref="P228:P234" si="186">SUM(D228:O228)</f>
        <v>14250</v>
      </c>
      <c r="Q228" s="42"/>
      <c r="R228" s="42"/>
      <c r="S228" s="42"/>
      <c r="T228" s="42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42"/>
      <c r="AF228" s="42"/>
      <c r="AG228" s="42"/>
      <c r="AH228" s="42"/>
      <c r="AI228" s="294"/>
      <c r="AJ228" s="294"/>
      <c r="AK228" s="294"/>
      <c r="AL228" s="294"/>
      <c r="AM228" s="294"/>
      <c r="AN228" s="294"/>
      <c r="AO228" s="294"/>
      <c r="AP228" s="294"/>
      <c r="AQ228" s="294"/>
      <c r="AR228" s="294">
        <f t="shared" ref="AR228:AR234" si="187">SUM(AF228:AQ228)</f>
        <v>0</v>
      </c>
      <c r="AS228" s="42"/>
      <c r="AT228"/>
      <c r="AU228"/>
    </row>
    <row r="229" spans="1:47" ht="15" customHeight="1" x14ac:dyDescent="0.2">
      <c r="A229" s="484" t="s">
        <v>365</v>
      </c>
      <c r="B229" s="41" t="s">
        <v>308</v>
      </c>
      <c r="C229" s="39">
        <f t="shared" si="185"/>
        <v>1</v>
      </c>
      <c r="D229"/>
      <c r="E229"/>
      <c r="F229"/>
      <c r="G229"/>
      <c r="H229"/>
      <c r="I229"/>
      <c r="J229"/>
      <c r="K229"/>
      <c r="L229"/>
      <c r="M229" s="42">
        <v>14250</v>
      </c>
      <c r="N229"/>
      <c r="O229"/>
      <c r="P229" s="42">
        <f t="shared" si="186"/>
        <v>14250</v>
      </c>
      <c r="Q229"/>
      <c r="R229"/>
      <c r="S229"/>
      <c r="T229"/>
      <c r="U229" s="277"/>
      <c r="V229" s="277"/>
      <c r="W229" s="277"/>
      <c r="X229" s="277"/>
      <c r="Y229" s="277"/>
      <c r="Z229" s="277"/>
      <c r="AA229" s="294"/>
      <c r="AB229" s="277"/>
      <c r="AC229" s="277"/>
      <c r="AD229" s="294"/>
      <c r="AE229"/>
      <c r="AF229"/>
      <c r="AG229"/>
      <c r="AH229"/>
      <c r="AI229" s="277"/>
      <c r="AJ229" s="277"/>
      <c r="AK229" s="277"/>
      <c r="AL229" s="277"/>
      <c r="AM229" s="277"/>
      <c r="AN229" s="277"/>
      <c r="AO229" s="294"/>
      <c r="AP229" s="277"/>
      <c r="AQ229" s="277"/>
      <c r="AR229" s="294">
        <f t="shared" si="187"/>
        <v>0</v>
      </c>
      <c r="AS229"/>
      <c r="AT229" s="42"/>
      <c r="AU229" s="42"/>
    </row>
    <row r="230" spans="1:47" ht="15" customHeight="1" x14ac:dyDescent="0.2">
      <c r="A230" s="484" t="s">
        <v>502</v>
      </c>
      <c r="B230" s="41" t="s">
        <v>308</v>
      </c>
      <c r="C230" s="39">
        <f t="shared" si="185"/>
        <v>1</v>
      </c>
      <c r="D230"/>
      <c r="E230"/>
      <c r="F230"/>
      <c r="G230"/>
      <c r="H230"/>
      <c r="I230"/>
      <c r="J230" s="42">
        <v>1550</v>
      </c>
      <c r="K230"/>
      <c r="L230"/>
      <c r="M230" s="42"/>
      <c r="N230" s="42"/>
      <c r="O230"/>
      <c r="P230" s="42">
        <f t="shared" si="186"/>
        <v>1550</v>
      </c>
      <c r="Q230"/>
      <c r="R230"/>
      <c r="S230"/>
      <c r="T230"/>
      <c r="U230" s="277"/>
      <c r="V230" s="277"/>
      <c r="W230" s="277"/>
      <c r="X230" s="294"/>
      <c r="Y230" s="277"/>
      <c r="Z230" s="277"/>
      <c r="AA230" s="294"/>
      <c r="AB230" s="294"/>
      <c r="AC230" s="277"/>
      <c r="AD230" s="294"/>
      <c r="AE230"/>
      <c r="AF230"/>
      <c r="AG230"/>
      <c r="AH230"/>
      <c r="AI230" s="277"/>
      <c r="AJ230" s="277"/>
      <c r="AK230" s="277"/>
      <c r="AL230" s="294"/>
      <c r="AM230" s="277"/>
      <c r="AN230" s="277"/>
      <c r="AO230" s="294"/>
      <c r="AP230" s="294"/>
      <c r="AQ230" s="277"/>
      <c r="AR230" s="294">
        <f t="shared" si="187"/>
        <v>0</v>
      </c>
      <c r="AS230"/>
      <c r="AT230"/>
      <c r="AU230"/>
    </row>
    <row r="231" spans="1:47" ht="15" customHeight="1" x14ac:dyDescent="0.2">
      <c r="A231" s="488" t="s">
        <v>503</v>
      </c>
      <c r="B231" s="48" t="s">
        <v>308</v>
      </c>
      <c r="C231" s="267">
        <f t="shared" si="185"/>
        <v>1</v>
      </c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50">
        <v>13000</v>
      </c>
      <c r="P231" s="50">
        <f t="shared" si="186"/>
        <v>13000</v>
      </c>
      <c r="Q231" s="156"/>
      <c r="R231" s="156"/>
      <c r="S231" s="156"/>
      <c r="T231" s="156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07"/>
      <c r="AE231" s="156"/>
      <c r="AF231" s="156"/>
      <c r="AG231" s="156"/>
      <c r="AH231" s="156"/>
      <c r="AI231" s="321"/>
      <c r="AJ231" s="321"/>
      <c r="AK231" s="321"/>
      <c r="AL231" s="321"/>
      <c r="AM231" s="321"/>
      <c r="AN231" s="321"/>
      <c r="AO231" s="321"/>
      <c r="AP231" s="321"/>
      <c r="AQ231" s="321"/>
      <c r="AR231" s="307">
        <f t="shared" si="187"/>
        <v>0</v>
      </c>
      <c r="AS231" s="156"/>
      <c r="AT231"/>
      <c r="AU231"/>
    </row>
    <row r="232" spans="1:47" ht="15" customHeight="1" x14ac:dyDescent="0.2">
      <c r="A232" s="484" t="s">
        <v>504</v>
      </c>
      <c r="B232" s="41" t="s">
        <v>308</v>
      </c>
      <c r="C232" s="39">
        <f t="shared" si="185"/>
        <v>1</v>
      </c>
      <c r="D232"/>
      <c r="E232"/>
      <c r="F232"/>
      <c r="G232"/>
      <c r="H232"/>
      <c r="I232"/>
      <c r="J232" s="42"/>
      <c r="K232"/>
      <c r="L232"/>
      <c r="M232" s="42"/>
      <c r="N232"/>
      <c r="O232"/>
      <c r="P232" s="42">
        <f t="shared" si="186"/>
        <v>0</v>
      </c>
      <c r="Q232"/>
      <c r="R232" s="42"/>
      <c r="S232" s="42"/>
      <c r="T232"/>
      <c r="U232" s="294"/>
      <c r="V232" s="294"/>
      <c r="W232" s="294"/>
      <c r="X232" s="294"/>
      <c r="Y232" s="294"/>
      <c r="Z232" s="294"/>
      <c r="AA232" s="707"/>
      <c r="AB232" s="294"/>
      <c r="AC232" s="294"/>
      <c r="AD232" s="294"/>
      <c r="AE232"/>
      <c r="AF232" s="42"/>
      <c r="AG232" s="42"/>
      <c r="AH232"/>
      <c r="AI232" s="294"/>
      <c r="AJ232" s="294"/>
      <c r="AK232" s="294"/>
      <c r="AL232" s="294"/>
      <c r="AM232" s="294"/>
      <c r="AN232" s="294"/>
      <c r="AO232" s="294"/>
      <c r="AP232" s="294"/>
      <c r="AQ232" s="294"/>
      <c r="AR232" s="294">
        <f t="shared" si="187"/>
        <v>0</v>
      </c>
      <c r="AS232"/>
      <c r="AT232" s="156"/>
      <c r="AU232" s="156"/>
    </row>
    <row r="233" spans="1:47" ht="15" customHeight="1" x14ac:dyDescent="0.2">
      <c r="A233" s="484" t="s">
        <v>505</v>
      </c>
      <c r="B233" s="41" t="s">
        <v>317</v>
      </c>
      <c r="C233" s="39">
        <f t="shared" si="185"/>
        <v>0.75</v>
      </c>
      <c r="P233" s="42">
        <f t="shared" si="186"/>
        <v>0</v>
      </c>
      <c r="U233" s="295"/>
      <c r="V233" s="295"/>
      <c r="W233" s="295"/>
      <c r="X233" s="295"/>
      <c r="Y233" s="295"/>
      <c r="Z233" s="294"/>
      <c r="AA233" s="294"/>
      <c r="AB233" s="294"/>
      <c r="AC233" s="294"/>
      <c r="AD233" s="294"/>
      <c r="AF233" s="294"/>
      <c r="AG233" s="294"/>
      <c r="AH233" s="294"/>
      <c r="AI233" s="294">
        <v>0</v>
      </c>
      <c r="AJ233" s="294">
        <v>0</v>
      </c>
      <c r="AK233" s="294"/>
      <c r="AL233" s="294">
        <v>0</v>
      </c>
      <c r="AM233" s="294">
        <v>0</v>
      </c>
      <c r="AN233" s="294"/>
      <c r="AO233" s="294">
        <v>0</v>
      </c>
      <c r="AP233" s="294">
        <v>0</v>
      </c>
      <c r="AQ233" s="294"/>
      <c r="AR233" s="294">
        <f t="shared" si="187"/>
        <v>0</v>
      </c>
      <c r="AS233" s="8" t="s">
        <v>399</v>
      </c>
      <c r="AT233"/>
      <c r="AU233"/>
    </row>
    <row r="234" spans="1:47" ht="15" customHeight="1" x14ac:dyDescent="0.2">
      <c r="A234" s="489" t="s">
        <v>367</v>
      </c>
      <c r="B234" s="48" t="s">
        <v>311</v>
      </c>
      <c r="C234" s="267">
        <f t="shared" si="185"/>
        <v>0.5</v>
      </c>
      <c r="D234" s="156"/>
      <c r="E234" s="156"/>
      <c r="F234" s="156"/>
      <c r="G234" s="156"/>
      <c r="H234" s="156"/>
      <c r="I234" s="156"/>
      <c r="J234" s="50"/>
      <c r="K234" s="156"/>
      <c r="L234" s="156"/>
      <c r="M234" s="50"/>
      <c r="N234" s="156"/>
      <c r="O234" s="156"/>
      <c r="P234" s="50">
        <f t="shared" si="186"/>
        <v>0</v>
      </c>
      <c r="Q234" s="156"/>
      <c r="R234" s="50"/>
      <c r="S234" s="50"/>
      <c r="T234" s="156"/>
      <c r="U234" s="307"/>
      <c r="V234" s="307"/>
      <c r="W234" s="307"/>
      <c r="X234" s="307"/>
      <c r="Y234" s="307"/>
      <c r="Z234" s="307"/>
      <c r="AA234" s="156"/>
      <c r="AB234" s="307"/>
      <c r="AC234" s="307"/>
      <c r="AD234" s="307"/>
      <c r="AE234" s="156"/>
      <c r="AF234" s="307"/>
      <c r="AG234" s="307">
        <v>0</v>
      </c>
      <c r="AH234" s="307">
        <v>0</v>
      </c>
      <c r="AI234" s="307">
        <v>0</v>
      </c>
      <c r="AJ234" s="307">
        <v>0</v>
      </c>
      <c r="AK234" s="307"/>
      <c r="AL234" s="307"/>
      <c r="AM234" s="307"/>
      <c r="AN234" s="307"/>
      <c r="AO234" s="156"/>
      <c r="AP234" s="307"/>
      <c r="AQ234" s="307"/>
      <c r="AR234" s="307">
        <f t="shared" si="187"/>
        <v>0</v>
      </c>
      <c r="AS234" s="156" t="s">
        <v>400</v>
      </c>
      <c r="AT234" s="8"/>
      <c r="AU234" s="8"/>
    </row>
    <row r="235" spans="1:47" ht="15" customHeight="1" x14ac:dyDescent="0.2">
      <c r="A235" s="490"/>
      <c r="U235" s="295"/>
      <c r="V235" s="295"/>
      <c r="W235" s="295"/>
      <c r="X235" s="295"/>
      <c r="Y235" s="295"/>
      <c r="Z235" s="295"/>
      <c r="AA235" s="295"/>
      <c r="AB235" s="295"/>
      <c r="AC235" s="295"/>
      <c r="AD235" s="295"/>
      <c r="AI235" s="295"/>
      <c r="AJ235" s="295"/>
      <c r="AK235" s="295"/>
      <c r="AL235" s="295"/>
      <c r="AM235" s="295"/>
      <c r="AN235" s="295"/>
      <c r="AO235" s="295"/>
      <c r="AP235" s="295"/>
      <c r="AQ235" s="295"/>
      <c r="AR235" s="295"/>
      <c r="AT235" s="156"/>
      <c r="AU235" s="156"/>
    </row>
    <row r="236" spans="1:47" ht="15" customHeight="1" x14ac:dyDescent="0.2">
      <c r="A236" s="485" t="s">
        <v>368</v>
      </c>
      <c r="B236" s="62"/>
      <c r="C236" s="62"/>
      <c r="D236" s="63">
        <f t="shared" ref="D236:P236" si="188">SUMIF($B228:$B235,"L1",D228:D235)</f>
        <v>0</v>
      </c>
      <c r="E236" s="63">
        <f t="shared" si="188"/>
        <v>0</v>
      </c>
      <c r="F236" s="63">
        <f t="shared" si="188"/>
        <v>0</v>
      </c>
      <c r="G236" s="63">
        <f t="shared" si="188"/>
        <v>0</v>
      </c>
      <c r="H236" s="63">
        <f t="shared" si="188"/>
        <v>0</v>
      </c>
      <c r="I236" s="63">
        <f t="shared" si="188"/>
        <v>0</v>
      </c>
      <c r="J236" s="63">
        <f t="shared" si="188"/>
        <v>15800</v>
      </c>
      <c r="K236" s="63">
        <f t="shared" si="188"/>
        <v>0</v>
      </c>
      <c r="L236" s="63">
        <f t="shared" si="188"/>
        <v>0</v>
      </c>
      <c r="M236" s="63">
        <f t="shared" si="188"/>
        <v>14250</v>
      </c>
      <c r="N236" s="63">
        <f t="shared" si="188"/>
        <v>0</v>
      </c>
      <c r="O236" s="63">
        <f t="shared" si="188"/>
        <v>13000</v>
      </c>
      <c r="P236" s="63">
        <f t="shared" si="188"/>
        <v>43050</v>
      </c>
      <c r="Q236"/>
      <c r="R236" s="63"/>
      <c r="S236" s="63"/>
      <c r="T236" s="63"/>
      <c r="U236" s="276"/>
      <c r="V236" s="276"/>
      <c r="W236" s="276"/>
      <c r="X236" s="276"/>
      <c r="Y236" s="276"/>
      <c r="Z236" s="276"/>
      <c r="AA236" s="276"/>
      <c r="AB236" s="276"/>
      <c r="AC236" s="276"/>
      <c r="AD236" s="276"/>
      <c r="AE236"/>
      <c r="AF236" s="63">
        <f>SUMIF($B228:$B235,"L1",AF228:AF235)</f>
        <v>0</v>
      </c>
      <c r="AG236" s="63">
        <f t="shared" ref="AG236:AR236" si="189">SUMIF($B228:$B235,"L1",AG228:AG235)</f>
        <v>0</v>
      </c>
      <c r="AH236" s="63">
        <f t="shared" si="189"/>
        <v>0</v>
      </c>
      <c r="AI236" s="276">
        <f t="shared" si="189"/>
        <v>0</v>
      </c>
      <c r="AJ236" s="276">
        <f t="shared" si="189"/>
        <v>0</v>
      </c>
      <c r="AK236" s="276">
        <f t="shared" si="189"/>
        <v>0</v>
      </c>
      <c r="AL236" s="276">
        <f t="shared" si="189"/>
        <v>0</v>
      </c>
      <c r="AM236" s="276">
        <f t="shared" si="189"/>
        <v>0</v>
      </c>
      <c r="AN236" s="276">
        <f t="shared" si="189"/>
        <v>0</v>
      </c>
      <c r="AO236" s="276">
        <f t="shared" si="189"/>
        <v>0</v>
      </c>
      <c r="AP236" s="276">
        <f t="shared" si="189"/>
        <v>0</v>
      </c>
      <c r="AQ236" s="276">
        <f t="shared" si="189"/>
        <v>0</v>
      </c>
      <c r="AR236" s="276">
        <f t="shared" si="189"/>
        <v>0</v>
      </c>
      <c r="AS236"/>
    </row>
    <row r="237" spans="1:47" ht="15" customHeight="1" x14ac:dyDescent="0.2">
      <c r="A237" s="484" t="s">
        <v>369</v>
      </c>
      <c r="B237"/>
      <c r="C237"/>
      <c r="D237"/>
      <c r="E237"/>
      <c r="F237"/>
      <c r="G237"/>
      <c r="P237" s="92">
        <f>SUM(P228:P234)</f>
        <v>43050</v>
      </c>
      <c r="R237"/>
      <c r="S237"/>
      <c r="T237"/>
      <c r="U237" s="277"/>
      <c r="V237" s="295"/>
      <c r="W237" s="295"/>
      <c r="X237" s="295"/>
      <c r="Y237" s="295"/>
      <c r="Z237" s="295"/>
      <c r="AA237" s="295"/>
      <c r="AB237" s="295"/>
      <c r="AC237" s="295"/>
      <c r="AD237" s="278"/>
      <c r="AF237"/>
      <c r="AG237"/>
      <c r="AH237"/>
      <c r="AI237" s="277"/>
      <c r="AJ237" s="295"/>
      <c r="AK237" s="295"/>
      <c r="AL237" s="295"/>
      <c r="AM237" s="295"/>
      <c r="AN237" s="295"/>
      <c r="AO237" s="295"/>
      <c r="AP237" s="295"/>
      <c r="AQ237" s="295"/>
      <c r="AR237" s="278">
        <f>SUM(AR228:AR235)</f>
        <v>0</v>
      </c>
      <c r="AT237"/>
      <c r="AU237"/>
    </row>
    <row r="238" spans="1:47" ht="15" customHeight="1" x14ac:dyDescent="0.2">
      <c r="A238" s="486"/>
      <c r="B238"/>
      <c r="C238"/>
      <c r="D238"/>
      <c r="E238"/>
      <c r="F238"/>
      <c r="G238"/>
      <c r="R238"/>
      <c r="S238"/>
      <c r="T238"/>
      <c r="U238" s="277"/>
      <c r="V238" s="295"/>
      <c r="W238" s="295"/>
      <c r="X238" s="295"/>
      <c r="Y238" s="295"/>
      <c r="Z238" s="295"/>
      <c r="AA238" s="295"/>
      <c r="AB238" s="295"/>
      <c r="AC238" s="295"/>
      <c r="AD238" s="295"/>
      <c r="AF238"/>
      <c r="AG238"/>
      <c r="AH238"/>
      <c r="AI238" s="277"/>
      <c r="AJ238" s="295"/>
      <c r="AK238" s="295"/>
      <c r="AL238" s="295"/>
      <c r="AM238" s="295"/>
      <c r="AN238" s="295"/>
      <c r="AO238" s="295"/>
      <c r="AP238" s="295"/>
      <c r="AQ238" s="295"/>
      <c r="AR238" s="295"/>
    </row>
    <row r="239" spans="1:47" ht="15" customHeight="1" thickBot="1" x14ac:dyDescent="0.25">
      <c r="A239" s="487" t="s">
        <v>111</v>
      </c>
      <c r="B239" s="44"/>
      <c r="C239" s="44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6"/>
      <c r="R239" s="122"/>
      <c r="S239" s="122"/>
      <c r="T239" s="122"/>
      <c r="U239" s="279"/>
      <c r="V239" s="279"/>
      <c r="W239" s="279"/>
      <c r="X239" s="279"/>
      <c r="Y239" s="279"/>
      <c r="Z239" s="279"/>
      <c r="AA239" s="279"/>
      <c r="AB239" s="279"/>
      <c r="AC239" s="279"/>
      <c r="AD239" s="280"/>
      <c r="AF239" s="122"/>
      <c r="AG239" s="122"/>
      <c r="AH239" s="122"/>
      <c r="AI239" s="279"/>
      <c r="AJ239" s="279"/>
      <c r="AK239" s="279"/>
      <c r="AL239" s="279"/>
      <c r="AM239" s="279"/>
      <c r="AN239" s="279"/>
      <c r="AO239" s="279"/>
      <c r="AP239" s="279"/>
      <c r="AQ239" s="279"/>
      <c r="AR239" s="280"/>
    </row>
    <row r="240" spans="1:47" ht="15" customHeight="1" x14ac:dyDescent="0.2">
      <c r="A240" s="484" t="s">
        <v>506</v>
      </c>
      <c r="B240" s="41" t="s">
        <v>308</v>
      </c>
      <c r="C240" s="39">
        <f t="shared" ref="C240:C247" si="190">IF(B240="L1", 1, IF(B240="L2", 0.75, IF(B240= "L3", 0.5,IF(B240 = "L4", 0.25, 0))))</f>
        <v>1</v>
      </c>
      <c r="D240" s="42"/>
      <c r="E240" s="42"/>
      <c r="F240" s="42"/>
      <c r="G240" s="42"/>
      <c r="H240" s="42"/>
      <c r="I240" s="42"/>
      <c r="J240" s="42">
        <v>9000</v>
      </c>
      <c r="K240" s="42">
        <v>8171</v>
      </c>
      <c r="L240" s="42"/>
      <c r="M240" s="42"/>
      <c r="N240" s="42"/>
      <c r="O240" s="42"/>
      <c r="P240" s="42">
        <f t="shared" ref="P240:P246" si="191">SUM(D240:O240)</f>
        <v>17171</v>
      </c>
      <c r="R240" s="42"/>
      <c r="S240" s="42"/>
      <c r="T240" s="42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F240" s="42"/>
      <c r="AG240" s="42"/>
      <c r="AH240" s="42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>
        <f>SUM(AF240:AQ240)</f>
        <v>0</v>
      </c>
    </row>
    <row r="241" spans="1:47" ht="15" customHeight="1" x14ac:dyDescent="0.2">
      <c r="A241" s="484" t="s">
        <v>507</v>
      </c>
      <c r="B241" s="41" t="s">
        <v>308</v>
      </c>
      <c r="C241" s="39">
        <f t="shared" si="190"/>
        <v>1</v>
      </c>
      <c r="D241"/>
      <c r="E241"/>
      <c r="F241"/>
      <c r="G241"/>
      <c r="H241"/>
      <c r="I241"/>
      <c r="J241" s="42"/>
      <c r="K241" s="42"/>
      <c r="M241" s="42">
        <v>12500</v>
      </c>
      <c r="O241" s="42"/>
      <c r="P241" s="42">
        <f t="shared" si="191"/>
        <v>12500</v>
      </c>
      <c r="R241"/>
      <c r="S241"/>
      <c r="T241"/>
      <c r="U241" s="277"/>
      <c r="V241" s="277"/>
      <c r="W241" s="277"/>
      <c r="X241" s="294"/>
      <c r="Y241" s="294"/>
      <c r="Z241" s="295"/>
      <c r="AA241" s="294"/>
      <c r="AB241" s="294"/>
      <c r="AC241" s="294"/>
      <c r="AD241" s="294"/>
      <c r="AF241"/>
      <c r="AG241"/>
      <c r="AH241"/>
      <c r="AI241" s="277"/>
      <c r="AJ241" s="277"/>
      <c r="AK241" s="277"/>
      <c r="AL241" s="294"/>
      <c r="AM241" s="294"/>
      <c r="AN241" s="295"/>
      <c r="AO241" s="294"/>
      <c r="AP241" s="294"/>
      <c r="AQ241" s="294"/>
      <c r="AR241" s="294">
        <f>SUM(AF241:AQ241)</f>
        <v>0</v>
      </c>
    </row>
    <row r="242" spans="1:47" ht="15" customHeight="1" x14ac:dyDescent="0.2">
      <c r="A242" s="484" t="s">
        <v>508</v>
      </c>
      <c r="B242" s="41" t="s">
        <v>308</v>
      </c>
      <c r="C242" s="39">
        <f t="shared" si="190"/>
        <v>1</v>
      </c>
      <c r="D242"/>
      <c r="E242"/>
      <c r="F242"/>
      <c r="G242"/>
      <c r="H242"/>
      <c r="I242"/>
      <c r="J242" s="42"/>
      <c r="K242" s="42"/>
      <c r="M242" s="42"/>
      <c r="N242" s="42">
        <v>12500</v>
      </c>
      <c r="O242" s="42"/>
      <c r="P242" s="42">
        <f t="shared" si="191"/>
        <v>12500</v>
      </c>
      <c r="R242"/>
      <c r="S242"/>
      <c r="T242"/>
      <c r="U242" s="277"/>
      <c r="V242" s="277"/>
      <c r="W242" s="277"/>
      <c r="X242" s="294"/>
      <c r="Y242" s="294"/>
      <c r="Z242" s="295"/>
      <c r="AA242" s="294"/>
      <c r="AB242" s="294"/>
      <c r="AC242" s="294"/>
      <c r="AD242" s="294"/>
      <c r="AF242"/>
      <c r="AG242"/>
      <c r="AH242"/>
      <c r="AI242" s="277"/>
      <c r="AJ242" s="277"/>
      <c r="AK242" s="277"/>
      <c r="AL242" s="294"/>
      <c r="AM242" s="294"/>
      <c r="AN242" s="295"/>
      <c r="AO242" s="294"/>
      <c r="AP242" s="294"/>
      <c r="AQ242" s="294"/>
      <c r="AR242" s="294"/>
    </row>
    <row r="243" spans="1:47" ht="15" customHeight="1" x14ac:dyDescent="0.2">
      <c r="A243" s="484" t="s">
        <v>509</v>
      </c>
      <c r="B243" s="41" t="s">
        <v>308</v>
      </c>
      <c r="C243" s="39">
        <f t="shared" si="190"/>
        <v>1</v>
      </c>
      <c r="D243"/>
      <c r="E243"/>
      <c r="F243"/>
      <c r="G243"/>
      <c r="H243"/>
      <c r="I243"/>
      <c r="J243" s="42"/>
      <c r="K243"/>
      <c r="L243"/>
      <c r="M243" s="42"/>
      <c r="N243"/>
      <c r="O243" s="42">
        <v>12500</v>
      </c>
      <c r="P243" s="42">
        <f t="shared" si="191"/>
        <v>12500</v>
      </c>
      <c r="R243"/>
      <c r="S243"/>
      <c r="T243"/>
      <c r="U243" s="277"/>
      <c r="V243" s="277"/>
      <c r="W243" s="277"/>
      <c r="X243" s="294"/>
      <c r="Y243" s="277"/>
      <c r="Z243" s="277"/>
      <c r="AA243" s="294"/>
      <c r="AB243" s="277"/>
      <c r="AC243" s="294"/>
      <c r="AD243" s="294"/>
      <c r="AF243"/>
      <c r="AG243"/>
      <c r="AH243"/>
      <c r="AI243" s="277"/>
      <c r="AJ243" s="277"/>
      <c r="AK243" s="277"/>
      <c r="AL243" s="294"/>
      <c r="AM243" s="277"/>
      <c r="AN243" s="277"/>
      <c r="AO243" s="294"/>
      <c r="AP243" s="277"/>
      <c r="AQ243" s="294"/>
      <c r="AR243" s="294">
        <f>SUM(AF243:AQ243)</f>
        <v>0</v>
      </c>
    </row>
    <row r="244" spans="1:47" ht="15" customHeight="1" x14ac:dyDescent="0.2">
      <c r="A244" s="484" t="s">
        <v>510</v>
      </c>
      <c r="B244" s="41" t="s">
        <v>308</v>
      </c>
      <c r="C244" s="39">
        <f t="shared" si="190"/>
        <v>1</v>
      </c>
      <c r="D244"/>
      <c r="E244"/>
      <c r="F244"/>
      <c r="G244"/>
      <c r="H244"/>
      <c r="I244"/>
      <c r="J244" s="42"/>
      <c r="K244"/>
      <c r="L244"/>
      <c r="M244" s="42"/>
      <c r="N244"/>
      <c r="O244" s="42">
        <v>3500</v>
      </c>
      <c r="P244" s="42">
        <f t="shared" si="191"/>
        <v>3500</v>
      </c>
      <c r="R244"/>
      <c r="S244"/>
      <c r="T244"/>
      <c r="U244" s="277"/>
      <c r="V244" s="277"/>
      <c r="W244" s="277"/>
      <c r="X244" s="294"/>
      <c r="Y244" s="277"/>
      <c r="Z244" s="277"/>
      <c r="AA244" s="294"/>
      <c r="AB244" s="277"/>
      <c r="AC244" s="294"/>
      <c r="AD244" s="294"/>
      <c r="AF244"/>
      <c r="AG244"/>
      <c r="AH244"/>
      <c r="AI244" s="277"/>
      <c r="AJ244" s="277"/>
      <c r="AK244" s="277"/>
      <c r="AL244" s="294"/>
      <c r="AM244" s="277"/>
      <c r="AN244" s="277"/>
      <c r="AO244" s="294"/>
      <c r="AP244" s="277"/>
      <c r="AQ244" s="294"/>
      <c r="AR244" s="294"/>
    </row>
    <row r="245" spans="1:47" ht="15" customHeight="1" x14ac:dyDescent="0.2">
      <c r="A245" s="489" t="s">
        <v>511</v>
      </c>
      <c r="B245" s="48" t="s">
        <v>308</v>
      </c>
      <c r="C245" s="267">
        <f t="shared" si="190"/>
        <v>1</v>
      </c>
      <c r="D245" s="156"/>
      <c r="E245" s="156"/>
      <c r="F245" s="156"/>
      <c r="G245" s="156"/>
      <c r="H245" s="156"/>
      <c r="I245" s="156"/>
      <c r="J245" s="50"/>
      <c r="K245" s="156"/>
      <c r="L245" s="156"/>
      <c r="M245" s="50"/>
      <c r="N245" s="156"/>
      <c r="O245" s="50">
        <v>17500</v>
      </c>
      <c r="P245" s="50">
        <f t="shared" si="191"/>
        <v>17500</v>
      </c>
      <c r="Q245" s="5"/>
      <c r="R245" s="156"/>
      <c r="S245" s="156"/>
      <c r="T245" s="156"/>
      <c r="U245" s="321"/>
      <c r="V245" s="321"/>
      <c r="W245" s="321"/>
      <c r="X245" s="307"/>
      <c r="Y245" s="321"/>
      <c r="Z245" s="321"/>
      <c r="AA245" s="307"/>
      <c r="AB245" s="321"/>
      <c r="AC245" s="307"/>
      <c r="AD245" s="307"/>
      <c r="AE245" s="5"/>
      <c r="AF245" s="156"/>
      <c r="AG245" s="156"/>
      <c r="AH245" s="156"/>
      <c r="AI245" s="321"/>
      <c r="AJ245" s="321"/>
      <c r="AK245" s="321"/>
      <c r="AL245" s="307"/>
      <c r="AM245" s="321"/>
      <c r="AN245" s="321"/>
      <c r="AO245" s="307"/>
      <c r="AP245" s="321"/>
      <c r="AQ245" s="307"/>
      <c r="AR245" s="307"/>
      <c r="AS245" s="5"/>
    </row>
    <row r="246" spans="1:47" ht="15" customHeight="1" x14ac:dyDescent="0.2">
      <c r="A246" s="484" t="s">
        <v>401</v>
      </c>
      <c r="B246" s="41" t="s">
        <v>308</v>
      </c>
      <c r="C246" s="39">
        <f t="shared" si="190"/>
        <v>1</v>
      </c>
      <c r="D246"/>
      <c r="E246"/>
      <c r="F246"/>
      <c r="G246"/>
      <c r="H246"/>
      <c r="I246"/>
      <c r="J246" s="42"/>
      <c r="K246"/>
      <c r="L246"/>
      <c r="M246" s="42"/>
      <c r="N246"/>
      <c r="O246" s="42"/>
      <c r="P246" s="42">
        <f t="shared" si="191"/>
        <v>0</v>
      </c>
      <c r="R246" s="42"/>
      <c r="S246" s="42"/>
      <c r="T246" s="42"/>
      <c r="U246" s="295"/>
      <c r="V246" s="295"/>
      <c r="W246" s="295"/>
      <c r="X246" s="294"/>
      <c r="Y246" s="294"/>
      <c r="Z246" s="294"/>
      <c r="AA246" s="294"/>
      <c r="AB246" s="294"/>
      <c r="AC246" s="295"/>
      <c r="AD246" s="294"/>
      <c r="AF246" s="42">
        <v>376</v>
      </c>
      <c r="AG246" s="294">
        <v>583</v>
      </c>
      <c r="AH246" s="42"/>
      <c r="AI246" s="295"/>
      <c r="AJ246" s="295"/>
      <c r="AK246" s="295"/>
      <c r="AL246" s="294"/>
      <c r="AM246" s="294"/>
      <c r="AN246" s="294"/>
      <c r="AO246" s="295"/>
      <c r="AP246" s="295"/>
      <c r="AQ246" s="295"/>
      <c r="AR246" s="294">
        <f>SUM(AF246:AQ246)</f>
        <v>959</v>
      </c>
      <c r="AT246" s="5"/>
      <c r="AU246" s="5"/>
    </row>
    <row r="247" spans="1:47" ht="15" customHeight="1" x14ac:dyDescent="0.2">
      <c r="A247" s="484" t="s">
        <v>403</v>
      </c>
      <c r="B247" s="41" t="s">
        <v>317</v>
      </c>
      <c r="C247" s="39">
        <f t="shared" si="190"/>
        <v>0.75</v>
      </c>
      <c r="D247"/>
      <c r="E247"/>
      <c r="F247"/>
      <c r="G247"/>
      <c r="H247"/>
      <c r="I247"/>
      <c r="J247" s="42"/>
      <c r="K247"/>
      <c r="L247"/>
      <c r="M247" s="42"/>
      <c r="N247"/>
      <c r="O247" s="42"/>
      <c r="P247" s="42"/>
      <c r="R247"/>
      <c r="S247"/>
      <c r="T247" s="42"/>
      <c r="U247" s="294"/>
      <c r="V247" s="294"/>
      <c r="W247" s="294"/>
      <c r="X247" s="294"/>
      <c r="AA247" s="294"/>
      <c r="AC247" s="294"/>
      <c r="AD247" s="294"/>
      <c r="AF247" s="294"/>
      <c r="AH247" s="294">
        <v>1500</v>
      </c>
      <c r="AI247" s="294">
        <v>1500</v>
      </c>
      <c r="AJ247" s="294">
        <v>1500</v>
      </c>
      <c r="AK247" s="294">
        <v>1500</v>
      </c>
      <c r="AL247" s="294">
        <v>1500</v>
      </c>
      <c r="AM247" s="294">
        <v>1500</v>
      </c>
      <c r="AN247" s="294">
        <v>1500</v>
      </c>
      <c r="AO247" s="294">
        <v>1500</v>
      </c>
      <c r="AP247" s="294">
        <v>1500</v>
      </c>
      <c r="AQ247" s="294">
        <v>1500</v>
      </c>
      <c r="AR247" s="294">
        <f>SUM(AF247:AQ247)</f>
        <v>15000</v>
      </c>
      <c r="AS247" s="8" t="s">
        <v>402</v>
      </c>
    </row>
    <row r="248" spans="1:47" ht="15" customHeight="1" x14ac:dyDescent="0.2">
      <c r="A248" s="485" t="s">
        <v>370</v>
      </c>
      <c r="B248" s="62"/>
      <c r="C248" s="62"/>
      <c r="D248" s="63">
        <f t="shared" ref="D248:P248" si="192">SUMIF($B240:$B247,"L1",D240:D247)</f>
        <v>0</v>
      </c>
      <c r="E248" s="63">
        <f t="shared" si="192"/>
        <v>0</v>
      </c>
      <c r="F248" s="63">
        <f t="shared" si="192"/>
        <v>0</v>
      </c>
      <c r="G248" s="63">
        <f t="shared" si="192"/>
        <v>0</v>
      </c>
      <c r="H248" s="63">
        <f t="shared" si="192"/>
        <v>0</v>
      </c>
      <c r="I248" s="63">
        <f t="shared" si="192"/>
        <v>0</v>
      </c>
      <c r="J248" s="63">
        <f t="shared" si="192"/>
        <v>9000</v>
      </c>
      <c r="K248" s="63">
        <f t="shared" si="192"/>
        <v>8171</v>
      </c>
      <c r="L248" s="63">
        <f t="shared" si="192"/>
        <v>0</v>
      </c>
      <c r="M248" s="63">
        <f t="shared" si="192"/>
        <v>12500</v>
      </c>
      <c r="N248" s="63">
        <f t="shared" si="192"/>
        <v>12500</v>
      </c>
      <c r="O248" s="63">
        <f t="shared" si="192"/>
        <v>33500</v>
      </c>
      <c r="P248" s="63">
        <f t="shared" si="192"/>
        <v>75671</v>
      </c>
      <c r="R248" s="63"/>
      <c r="S248" s="63"/>
      <c r="T248" s="63"/>
      <c r="U248" s="276"/>
      <c r="V248" s="276"/>
      <c r="W248" s="276"/>
      <c r="X248" s="276"/>
      <c r="Y248" s="276"/>
      <c r="Z248" s="276"/>
      <c r="AA248" s="276"/>
      <c r="AB248" s="276"/>
      <c r="AC248" s="276"/>
      <c r="AD248" s="276"/>
      <c r="AF248" s="63">
        <f>SUMIF($B240:$B247,"L1",AF240:AF247)</f>
        <v>376</v>
      </c>
      <c r="AG248" s="63">
        <f ca="1">SUMIF($B240:$B247,"L1",AG240:AG246)</f>
        <v>583</v>
      </c>
      <c r="AH248" s="63">
        <f t="shared" ref="AH248:AL248" si="193">SUMIF($B240:$B247,"L1",AH240:AH247)</f>
        <v>0</v>
      </c>
      <c r="AI248" s="276">
        <f t="shared" si="193"/>
        <v>0</v>
      </c>
      <c r="AJ248" s="276">
        <f t="shared" si="193"/>
        <v>0</v>
      </c>
      <c r="AK248" s="276">
        <f t="shared" si="193"/>
        <v>0</v>
      </c>
      <c r="AL248" s="276">
        <f t="shared" si="193"/>
        <v>0</v>
      </c>
      <c r="AM248" s="276">
        <f ca="1">SUMIF($B240:$B247,"L1",AM240:AM246)</f>
        <v>0</v>
      </c>
      <c r="AN248" s="276">
        <f ca="1">SUMIF($B240:$B247,"L1",AN240:AN246)</f>
        <v>0</v>
      </c>
      <c r="AO248" s="276">
        <f>SUMIF($B240:$B247,"L1",AO240:AO247)</f>
        <v>0</v>
      </c>
      <c r="AP248" s="276">
        <f>SUMIF($B240:$B247,"L1",AP240:AP247)</f>
        <v>0</v>
      </c>
      <c r="AQ248" s="276">
        <f>SUMIF($B240:$B247,"L1",AQ240:AQ247)</f>
        <v>0</v>
      </c>
      <c r="AR248" s="276">
        <f>SUMIF($B240:$B247,"L1",AR240:AR247)</f>
        <v>959</v>
      </c>
      <c r="AT248" s="8"/>
      <c r="AU248" s="8"/>
    </row>
    <row r="249" spans="1:47" ht="15" customHeight="1" x14ac:dyDescent="0.2">
      <c r="A249" s="484" t="s">
        <v>371</v>
      </c>
      <c r="B249"/>
      <c r="C249"/>
      <c r="D249"/>
      <c r="E249"/>
      <c r="F249"/>
      <c r="G249"/>
      <c r="P249" s="92">
        <f>SUM(P240:P247)</f>
        <v>75671</v>
      </c>
      <c r="R249"/>
      <c r="S249"/>
      <c r="T249"/>
      <c r="U249" s="277"/>
      <c r="V249" s="295"/>
      <c r="W249" s="295"/>
      <c r="X249" s="295"/>
      <c r="Y249" s="295"/>
      <c r="Z249" s="295"/>
      <c r="AA249" s="295"/>
      <c r="AB249" s="295"/>
      <c r="AC249" s="295"/>
      <c r="AD249" s="278"/>
      <c r="AF249"/>
      <c r="AG249"/>
      <c r="AH249"/>
      <c r="AI249" s="277"/>
      <c r="AJ249" s="295"/>
      <c r="AK249" s="295"/>
      <c r="AL249" s="295"/>
      <c r="AM249" s="295"/>
      <c r="AN249" s="295"/>
      <c r="AO249" s="295"/>
      <c r="AP249" s="295"/>
      <c r="AQ249" s="295"/>
      <c r="AR249" s="278">
        <f>SUM(AR240:AR247)</f>
        <v>15959</v>
      </c>
    </row>
    <row r="250" spans="1:47" ht="15" customHeight="1" x14ac:dyDescent="0.2">
      <c r="A250" s="484"/>
      <c r="B250"/>
      <c r="C250"/>
      <c r="D250"/>
      <c r="E250"/>
      <c r="F250"/>
      <c r="G250"/>
      <c r="P250" s="92"/>
      <c r="R250"/>
      <c r="S250"/>
      <c r="T250"/>
      <c r="U250" s="277"/>
      <c r="V250" s="295"/>
      <c r="W250" s="295"/>
      <c r="X250" s="295"/>
      <c r="Y250" s="295"/>
      <c r="Z250" s="295"/>
      <c r="AA250" s="295"/>
      <c r="AB250" s="295"/>
      <c r="AC250" s="295"/>
      <c r="AD250" s="278"/>
      <c r="AF250"/>
      <c r="AG250"/>
      <c r="AH250"/>
      <c r="AI250" s="277"/>
      <c r="AJ250" s="295"/>
      <c r="AK250" s="295"/>
      <c r="AL250" s="295"/>
      <c r="AM250" s="295"/>
      <c r="AN250" s="295"/>
      <c r="AO250" s="295"/>
      <c r="AP250" s="295"/>
      <c r="AQ250" s="295"/>
      <c r="AR250" s="278"/>
    </row>
    <row r="251" spans="1:47" ht="15" customHeight="1" thickBot="1" x14ac:dyDescent="0.25">
      <c r="A251" s="487" t="s">
        <v>105</v>
      </c>
      <c r="B251" s="44"/>
      <c r="C251" s="44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6"/>
      <c r="R251" s="122"/>
      <c r="S251" s="122"/>
      <c r="T251" s="122"/>
      <c r="U251" s="279"/>
      <c r="V251" s="279"/>
      <c r="W251" s="279"/>
      <c r="X251" s="279"/>
      <c r="Y251" s="279"/>
      <c r="Z251" s="279"/>
      <c r="AA251" s="279"/>
      <c r="AB251" s="279"/>
      <c r="AC251" s="279"/>
      <c r="AD251" s="280"/>
      <c r="AF251" s="122"/>
      <c r="AG251" s="122"/>
      <c r="AH251" s="122"/>
      <c r="AI251" s="279"/>
      <c r="AJ251" s="279"/>
      <c r="AK251" s="279"/>
      <c r="AL251" s="279"/>
      <c r="AM251" s="279"/>
      <c r="AN251" s="279"/>
      <c r="AO251" s="279"/>
      <c r="AP251" s="279"/>
      <c r="AQ251" s="279"/>
      <c r="AR251" s="280"/>
    </row>
    <row r="252" spans="1:47" ht="15" customHeight="1" x14ac:dyDescent="0.2">
      <c r="A252" s="484" t="s">
        <v>512</v>
      </c>
      <c r="B252" s="41" t="s">
        <v>308</v>
      </c>
      <c r="C252" s="39">
        <f t="shared" ref="C252:C267" si="194">IF(B252="L1", 1, IF(B252="L2", 0.75, IF(B252= "L3", 0.5,IF(B252 = "L4", 0.25, 0))))</f>
        <v>1</v>
      </c>
      <c r="D252" s="42"/>
      <c r="E252" s="42"/>
      <c r="F252" s="42"/>
      <c r="G252" s="42"/>
      <c r="H252" s="42"/>
      <c r="I252" s="42"/>
      <c r="J252" s="42"/>
      <c r="K252" s="42"/>
      <c r="L252" s="42">
        <v>533</v>
      </c>
      <c r="M252" s="42">
        <v>850</v>
      </c>
      <c r="N252" s="42">
        <v>735</v>
      </c>
      <c r="O252" s="42">
        <v>750</v>
      </c>
      <c r="P252" s="42">
        <f>SUM(D252:O252)</f>
        <v>2868</v>
      </c>
      <c r="R252" s="42"/>
      <c r="S252" s="42"/>
      <c r="T252" s="42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F252" s="42"/>
      <c r="AG252" s="42"/>
      <c r="AH252" s="42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>
        <f t="shared" ref="AR252:AR269" si="195">SUM(AF252:AQ252)</f>
        <v>0</v>
      </c>
    </row>
    <row r="253" spans="1:47" ht="15" customHeight="1" x14ac:dyDescent="0.2">
      <c r="A253" s="489" t="s">
        <v>513</v>
      </c>
      <c r="B253" s="48" t="s">
        <v>308</v>
      </c>
      <c r="C253" s="267">
        <f t="shared" si="194"/>
        <v>1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"/>
      <c r="O253" s="50">
        <v>5000</v>
      </c>
      <c r="P253" s="50">
        <f>SUM(D253:O253)</f>
        <v>5000</v>
      </c>
      <c r="Q253" s="5"/>
      <c r="R253" s="50"/>
      <c r="S253" s="50"/>
      <c r="T253" s="50"/>
      <c r="U253" s="307"/>
      <c r="V253" s="307"/>
      <c r="W253" s="307"/>
      <c r="X253" s="307"/>
      <c r="Y253" s="307"/>
      <c r="Z253" s="307"/>
      <c r="AA253" s="307"/>
      <c r="AB253" s="307"/>
      <c r="AC253" s="307"/>
      <c r="AD253" s="307"/>
      <c r="AE253" s="5"/>
      <c r="AF253" s="50"/>
      <c r="AG253" s="50"/>
      <c r="AH253" s="50"/>
      <c r="AI253" s="307"/>
      <c r="AJ253" s="307"/>
      <c r="AK253" s="307"/>
      <c r="AL253" s="307"/>
      <c r="AM253" s="307"/>
      <c r="AN253" s="307"/>
      <c r="AO253" s="307"/>
      <c r="AP253" s="307"/>
      <c r="AQ253" s="307"/>
      <c r="AR253" s="307">
        <f t="shared" si="195"/>
        <v>0</v>
      </c>
      <c r="AS253" s="5"/>
    </row>
    <row r="254" spans="1:47" ht="15" customHeight="1" x14ac:dyDescent="0.2">
      <c r="A254" s="484" t="s">
        <v>514</v>
      </c>
      <c r="B254" s="41" t="s">
        <v>308</v>
      </c>
      <c r="C254" s="39">
        <f t="shared" si="194"/>
        <v>1</v>
      </c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O254" s="42"/>
      <c r="P254" s="42"/>
      <c r="R254" s="42"/>
      <c r="S254" s="42"/>
      <c r="T254" s="42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F254" s="42"/>
      <c r="AG254" s="42"/>
      <c r="AH254" s="42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>
        <f t="shared" si="195"/>
        <v>0</v>
      </c>
      <c r="AT254" s="5"/>
      <c r="AU254" s="5"/>
    </row>
    <row r="255" spans="1:47" ht="15" customHeight="1" x14ac:dyDescent="0.2">
      <c r="A255" s="484" t="s">
        <v>515</v>
      </c>
      <c r="B255" s="41" t="s">
        <v>308</v>
      </c>
      <c r="C255" s="39">
        <f t="shared" si="194"/>
        <v>1</v>
      </c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O255" s="42"/>
      <c r="P255" s="42"/>
      <c r="R255" s="42"/>
      <c r="S255" s="42"/>
      <c r="T255" s="42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42"/>
      <c r="AF255" s="42"/>
      <c r="AG255" s="42"/>
      <c r="AH255" s="42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>
        <f t="shared" si="195"/>
        <v>0</v>
      </c>
    </row>
    <row r="256" spans="1:47" ht="15" customHeight="1" x14ac:dyDescent="0.2">
      <c r="A256" s="484" t="s">
        <v>516</v>
      </c>
      <c r="B256" s="41" t="s">
        <v>308</v>
      </c>
      <c r="C256" s="39">
        <f t="shared" si="194"/>
        <v>1</v>
      </c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O256" s="42"/>
      <c r="P256" s="42"/>
      <c r="R256" s="42"/>
      <c r="S256" s="42"/>
      <c r="T256" s="42"/>
      <c r="U256" s="294"/>
      <c r="V256" s="294"/>
      <c r="W256" s="294"/>
      <c r="X256" s="294"/>
      <c r="Y256" s="294"/>
      <c r="Z256" s="294"/>
      <c r="AB256" s="294"/>
      <c r="AC256" s="294"/>
      <c r="AD256" s="294"/>
      <c r="AF256" s="42"/>
      <c r="AG256" s="42"/>
      <c r="AH256" s="42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>
        <f t="shared" si="195"/>
        <v>0</v>
      </c>
    </row>
    <row r="257" spans="1:47" ht="15" customHeight="1" x14ac:dyDescent="0.2">
      <c r="A257" s="484" t="s">
        <v>517</v>
      </c>
      <c r="B257" s="41" t="s">
        <v>308</v>
      </c>
      <c r="C257" s="39">
        <f t="shared" si="194"/>
        <v>1</v>
      </c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O257" s="42"/>
      <c r="P257" s="42"/>
      <c r="R257" s="42"/>
      <c r="S257" s="42"/>
      <c r="T257" s="42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F257" s="42"/>
      <c r="AG257" s="42"/>
      <c r="AH257" s="42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>
        <f t="shared" si="195"/>
        <v>0</v>
      </c>
    </row>
    <row r="258" spans="1:47" ht="15" customHeight="1" x14ac:dyDescent="0.2">
      <c r="A258" s="484" t="s">
        <v>518</v>
      </c>
      <c r="B258" s="41" t="s">
        <v>308</v>
      </c>
      <c r="C258" s="39">
        <f t="shared" si="194"/>
        <v>1</v>
      </c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O258" s="42"/>
      <c r="P258" s="42"/>
      <c r="R258" s="42"/>
      <c r="S258" s="42"/>
      <c r="T258" s="42"/>
      <c r="U258" s="294"/>
      <c r="V258" s="294"/>
      <c r="W258" s="294"/>
      <c r="X258" s="294"/>
      <c r="Y258" s="294"/>
      <c r="Z258" s="294"/>
      <c r="AA258" s="294"/>
      <c r="AD258" s="294"/>
      <c r="AF258" s="42"/>
      <c r="AG258" s="42"/>
      <c r="AH258" s="42"/>
      <c r="AI258" s="294"/>
      <c r="AJ258" s="294"/>
      <c r="AK258" s="294"/>
      <c r="AL258" s="294"/>
      <c r="AM258" s="294"/>
      <c r="AN258" s="294"/>
      <c r="AO258" s="294"/>
      <c r="AR258" s="294">
        <f t="shared" si="195"/>
        <v>0</v>
      </c>
    </row>
    <row r="259" spans="1:47" ht="15" customHeight="1" x14ac:dyDescent="0.2">
      <c r="A259" s="489" t="s">
        <v>519</v>
      </c>
      <c r="B259" s="48" t="s">
        <v>308</v>
      </c>
      <c r="C259" s="267">
        <f t="shared" si="194"/>
        <v>1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"/>
      <c r="O259" s="50"/>
      <c r="P259" s="50"/>
      <c r="Q259" s="5"/>
      <c r="R259" s="50"/>
      <c r="S259" s="50"/>
      <c r="T259" s="50"/>
      <c r="U259" s="307"/>
      <c r="V259" s="307"/>
      <c r="W259" s="307"/>
      <c r="X259" s="307"/>
      <c r="Y259" s="307"/>
      <c r="Z259" s="307"/>
      <c r="AA259" s="307"/>
      <c r="AB259" s="307"/>
      <c r="AC259" s="307"/>
      <c r="AD259" s="307"/>
      <c r="AE259" s="5"/>
      <c r="AF259" s="50"/>
      <c r="AG259" s="50"/>
      <c r="AH259" s="50"/>
      <c r="AI259" s="307"/>
      <c r="AJ259" s="307"/>
      <c r="AK259" s="307"/>
      <c r="AL259" s="307"/>
      <c r="AM259" s="307"/>
      <c r="AN259" s="307"/>
      <c r="AO259" s="307"/>
      <c r="AP259" s="307"/>
      <c r="AQ259" s="307"/>
      <c r="AR259" s="294">
        <f t="shared" si="195"/>
        <v>0</v>
      </c>
      <c r="AS259" s="5"/>
    </row>
    <row r="260" spans="1:47" ht="15" customHeight="1" x14ac:dyDescent="0.2">
      <c r="A260" s="489" t="s">
        <v>520</v>
      </c>
      <c r="B260" s="48" t="s">
        <v>308</v>
      </c>
      <c r="C260" s="267">
        <f t="shared" si="194"/>
        <v>1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"/>
      <c r="O260" s="50"/>
      <c r="P260" s="50"/>
      <c r="Q260" s="5"/>
      <c r="R260" s="50"/>
      <c r="S260" s="50"/>
      <c r="T260" s="50"/>
      <c r="U260" s="307"/>
      <c r="V260" s="307"/>
      <c r="W260" s="307"/>
      <c r="X260" s="307"/>
      <c r="Y260" s="307"/>
      <c r="Z260" s="307"/>
      <c r="AA260" s="307"/>
      <c r="AB260" s="307"/>
      <c r="AC260" s="307"/>
      <c r="AD260" s="307"/>
      <c r="AE260" s="5"/>
      <c r="AF260" s="50"/>
      <c r="AG260" s="50"/>
      <c r="AH260" s="50"/>
      <c r="AI260" s="307"/>
      <c r="AJ260" s="307"/>
      <c r="AK260" s="307"/>
      <c r="AL260" s="307"/>
      <c r="AM260" s="307"/>
      <c r="AN260" s="307"/>
      <c r="AO260" s="307"/>
      <c r="AP260" s="307"/>
      <c r="AQ260" s="307"/>
      <c r="AR260" s="294">
        <f t="shared" si="195"/>
        <v>0</v>
      </c>
      <c r="AS260" s="5"/>
      <c r="AT260" s="5"/>
      <c r="AU260" s="5"/>
    </row>
    <row r="261" spans="1:47" ht="15" customHeight="1" x14ac:dyDescent="0.2">
      <c r="A261" s="484" t="s">
        <v>404</v>
      </c>
      <c r="B261" s="41" t="s">
        <v>317</v>
      </c>
      <c r="C261" s="39">
        <f t="shared" si="194"/>
        <v>0.75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"/>
      <c r="O261" s="50"/>
      <c r="P261" s="50"/>
      <c r="Q261" s="5"/>
      <c r="R261" s="50"/>
      <c r="S261" s="50"/>
      <c r="T261" s="50"/>
      <c r="U261" s="307"/>
      <c r="V261" s="307"/>
      <c r="W261" s="307"/>
      <c r="X261" s="307"/>
      <c r="Y261" s="307"/>
      <c r="Z261" s="307"/>
      <c r="AA261" s="307"/>
      <c r="AB261" s="307"/>
      <c r="AC261" s="307"/>
      <c r="AD261" s="307"/>
      <c r="AE261" s="5"/>
      <c r="AF261" s="42">
        <v>150</v>
      </c>
      <c r="AG261" s="42"/>
      <c r="AH261" s="42">
        <v>600</v>
      </c>
      <c r="AI261" s="307"/>
      <c r="AJ261" s="307"/>
      <c r="AK261" s="307"/>
      <c r="AL261" s="307"/>
      <c r="AM261" s="307"/>
      <c r="AN261" s="307"/>
      <c r="AO261" s="307"/>
      <c r="AP261" s="307"/>
      <c r="AQ261" s="307"/>
      <c r="AR261" s="294">
        <f t="shared" si="195"/>
        <v>750</v>
      </c>
      <c r="AS261" s="8" t="s">
        <v>402</v>
      </c>
      <c r="AT261" s="5"/>
      <c r="AU261" s="5"/>
    </row>
    <row r="262" spans="1:47" ht="15" customHeight="1" x14ac:dyDescent="0.2">
      <c r="A262" s="484" t="s">
        <v>405</v>
      </c>
      <c r="B262" s="41" t="s">
        <v>317</v>
      </c>
      <c r="C262" s="39">
        <f t="shared" si="194"/>
        <v>0.75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"/>
      <c r="O262" s="50"/>
      <c r="P262" s="50"/>
      <c r="Q262" s="5"/>
      <c r="R262" s="50"/>
      <c r="S262" s="50"/>
      <c r="T262" s="50"/>
      <c r="U262" s="307"/>
      <c r="V262" s="307"/>
      <c r="W262" s="307"/>
      <c r="X262" s="307"/>
      <c r="Y262" s="307"/>
      <c r="Z262" s="307"/>
      <c r="AA262" s="307"/>
      <c r="AB262" s="307"/>
      <c r="AC262" s="307"/>
      <c r="AD262" s="307"/>
      <c r="AE262" s="5"/>
      <c r="AF262" s="50"/>
      <c r="AG262" s="50"/>
      <c r="AH262" s="50"/>
      <c r="AI262" s="42">
        <v>600</v>
      </c>
      <c r="AJ262" s="42">
        <v>600</v>
      </c>
      <c r="AK262" s="42">
        <v>600</v>
      </c>
      <c r="AL262" s="307"/>
      <c r="AM262" s="307"/>
      <c r="AN262" s="307"/>
      <c r="AO262" s="307"/>
      <c r="AP262" s="307"/>
      <c r="AQ262" s="307"/>
      <c r="AR262" s="294">
        <f t="shared" si="195"/>
        <v>1800</v>
      </c>
      <c r="AS262" s="8" t="s">
        <v>402</v>
      </c>
      <c r="AT262" s="8"/>
      <c r="AU262" s="8"/>
    </row>
    <row r="263" spans="1:47" ht="15" customHeight="1" x14ac:dyDescent="0.2">
      <c r="A263" s="484" t="s">
        <v>406</v>
      </c>
      <c r="B263" s="41" t="s">
        <v>317</v>
      </c>
      <c r="C263" s="39">
        <f t="shared" si="194"/>
        <v>0.75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"/>
      <c r="O263" s="50"/>
      <c r="P263" s="50"/>
      <c r="Q263" s="5"/>
      <c r="R263" s="50"/>
      <c r="S263" s="50"/>
      <c r="T263" s="50"/>
      <c r="U263" s="307"/>
      <c r="V263" s="307"/>
      <c r="W263" s="307"/>
      <c r="X263" s="307"/>
      <c r="Y263" s="307"/>
      <c r="Z263" s="307"/>
      <c r="AA263" s="307"/>
      <c r="AB263" s="307"/>
      <c r="AC263" s="307"/>
      <c r="AD263" s="307"/>
      <c r="AE263" s="5"/>
      <c r="AF263" s="50"/>
      <c r="AG263" s="50"/>
      <c r="AH263" s="50"/>
      <c r="AI263" s="307"/>
      <c r="AJ263" s="307"/>
      <c r="AK263" s="307"/>
      <c r="AL263" s="42">
        <v>600</v>
      </c>
      <c r="AM263" s="42">
        <v>600</v>
      </c>
      <c r="AN263" s="42">
        <v>600</v>
      </c>
      <c r="AO263" s="307"/>
      <c r="AP263" s="307"/>
      <c r="AQ263" s="307"/>
      <c r="AR263" s="294">
        <f t="shared" si="195"/>
        <v>1800</v>
      </c>
      <c r="AS263" s="8" t="s">
        <v>402</v>
      </c>
      <c r="AT263" s="8"/>
      <c r="AU263" s="8"/>
    </row>
    <row r="264" spans="1:47" ht="15" customHeight="1" x14ac:dyDescent="0.2">
      <c r="A264" s="484" t="s">
        <v>407</v>
      </c>
      <c r="B264" s="41" t="s">
        <v>317</v>
      </c>
      <c r="C264" s="39">
        <f t="shared" si="194"/>
        <v>0.75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"/>
      <c r="O264" s="50"/>
      <c r="P264" s="50"/>
      <c r="Q264" s="5"/>
      <c r="R264" s="50"/>
      <c r="S264" s="50"/>
      <c r="T264" s="50"/>
      <c r="U264" s="307"/>
      <c r="V264" s="307"/>
      <c r="W264" s="307"/>
      <c r="X264" s="307"/>
      <c r="Y264" s="307"/>
      <c r="Z264" s="307"/>
      <c r="AA264" s="307"/>
      <c r="AB264" s="307"/>
      <c r="AC264" s="307"/>
      <c r="AD264" s="307"/>
      <c r="AE264" s="5"/>
      <c r="AF264" s="50"/>
      <c r="AG264" s="50"/>
      <c r="AH264" s="50"/>
      <c r="AI264" s="307"/>
      <c r="AJ264" s="307"/>
      <c r="AK264" s="307"/>
      <c r="AL264" s="307"/>
      <c r="AM264" s="307"/>
      <c r="AN264" s="307"/>
      <c r="AO264" s="42">
        <v>600</v>
      </c>
      <c r="AP264" s="42">
        <v>600</v>
      </c>
      <c r="AQ264" s="42">
        <v>600</v>
      </c>
      <c r="AR264" s="294">
        <f t="shared" si="195"/>
        <v>1800</v>
      </c>
      <c r="AS264" s="8" t="s">
        <v>402</v>
      </c>
      <c r="AT264" s="8"/>
      <c r="AU264" s="8"/>
    </row>
    <row r="265" spans="1:47" ht="15" customHeight="1" x14ac:dyDescent="0.2">
      <c r="A265" s="484" t="s">
        <v>521</v>
      </c>
      <c r="B265" s="41" t="s">
        <v>308</v>
      </c>
      <c r="C265" s="39">
        <f t="shared" si="194"/>
        <v>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"/>
      <c r="O265" s="50"/>
      <c r="P265" s="50"/>
      <c r="Q265" s="5"/>
      <c r="R265" s="50"/>
      <c r="S265" s="50"/>
      <c r="T265" s="50"/>
      <c r="U265" s="307"/>
      <c r="V265" s="307"/>
      <c r="W265" s="307"/>
      <c r="X265" s="307"/>
      <c r="Y265" s="307"/>
      <c r="Z265" s="307"/>
      <c r="AA265" s="307"/>
      <c r="AB265" s="307"/>
      <c r="AC265" s="307"/>
      <c r="AD265" s="307"/>
      <c r="AE265" s="5"/>
      <c r="AF265" s="42">
        <v>1500</v>
      </c>
      <c r="AG265" s="42"/>
      <c r="AH265" s="42">
        <v>1500</v>
      </c>
      <c r="AI265" s="294"/>
      <c r="AJ265" s="294"/>
      <c r="AK265" s="294"/>
      <c r="AL265" s="307"/>
      <c r="AM265" s="307"/>
      <c r="AN265" s="307"/>
      <c r="AO265" s="42"/>
      <c r="AP265" s="42"/>
      <c r="AQ265" s="42"/>
      <c r="AR265" s="294">
        <f t="shared" si="195"/>
        <v>3000</v>
      </c>
      <c r="AS265" s="8" t="s">
        <v>402</v>
      </c>
      <c r="AT265" s="8"/>
      <c r="AU265" s="8"/>
    </row>
    <row r="266" spans="1:47" ht="15" customHeight="1" x14ac:dyDescent="0.2">
      <c r="A266" s="484" t="s">
        <v>522</v>
      </c>
      <c r="B266" s="41" t="s">
        <v>317</v>
      </c>
      <c r="C266" s="39">
        <f t="shared" si="194"/>
        <v>0.75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"/>
      <c r="O266" s="50"/>
      <c r="P266" s="50"/>
      <c r="Q266" s="5"/>
      <c r="R266" s="50"/>
      <c r="S266" s="50"/>
      <c r="T266" s="50"/>
      <c r="U266" s="307"/>
      <c r="V266" s="307"/>
      <c r="W266" s="307"/>
      <c r="X266" s="307"/>
      <c r="Y266" s="307"/>
      <c r="Z266" s="307"/>
      <c r="AA266" s="307"/>
      <c r="AB266" s="307"/>
      <c r="AC266" s="307"/>
      <c r="AD266" s="307"/>
      <c r="AE266" s="5"/>
      <c r="AF266" s="42"/>
      <c r="AG266" s="42"/>
      <c r="AH266" s="42"/>
      <c r="AI266" s="42">
        <v>1250</v>
      </c>
      <c r="AJ266" s="42">
        <v>1250</v>
      </c>
      <c r="AK266" s="42">
        <v>1250</v>
      </c>
      <c r="AL266" s="307"/>
      <c r="AM266" s="307"/>
      <c r="AN266" s="307"/>
      <c r="AO266" s="42"/>
      <c r="AP266" s="42"/>
      <c r="AQ266" s="42"/>
      <c r="AR266" s="294">
        <f t="shared" si="195"/>
        <v>3750</v>
      </c>
      <c r="AS266" s="8" t="s">
        <v>402</v>
      </c>
      <c r="AT266" s="8"/>
      <c r="AU266" s="8"/>
    </row>
    <row r="267" spans="1:47" ht="15" customHeight="1" x14ac:dyDescent="0.2">
      <c r="A267" s="489" t="s">
        <v>408</v>
      </c>
      <c r="B267" s="41" t="s">
        <v>317</v>
      </c>
      <c r="C267" s="39">
        <f t="shared" si="194"/>
        <v>0.75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"/>
      <c r="O267" s="50"/>
      <c r="P267" s="50"/>
      <c r="Q267" s="5"/>
      <c r="R267" s="50"/>
      <c r="S267" s="50"/>
      <c r="T267" s="50"/>
      <c r="U267" s="307"/>
      <c r="V267" s="307"/>
      <c r="W267" s="307"/>
      <c r="X267" s="307"/>
      <c r="Y267" s="307"/>
      <c r="Z267" s="307"/>
      <c r="AA267" s="307"/>
      <c r="AB267" s="307"/>
      <c r="AC267" s="307"/>
      <c r="AD267" s="307"/>
      <c r="AE267" s="5"/>
      <c r="AF267" s="42"/>
      <c r="AH267" s="50">
        <v>0</v>
      </c>
      <c r="AJ267" s="42"/>
      <c r="AK267" s="42"/>
      <c r="AL267" s="307"/>
      <c r="AM267" s="307"/>
      <c r="AN267" s="307"/>
      <c r="AO267" s="42"/>
      <c r="AP267" s="42"/>
      <c r="AQ267" s="42"/>
      <c r="AR267" s="294">
        <f t="shared" si="195"/>
        <v>0</v>
      </c>
      <c r="AS267" s="5" t="s">
        <v>400</v>
      </c>
      <c r="AT267" s="8"/>
      <c r="AU267" s="8"/>
    </row>
    <row r="268" spans="1:47" ht="15" customHeight="1" x14ac:dyDescent="0.2">
      <c r="A268" s="484"/>
      <c r="B268" s="41"/>
      <c r="C268" s="39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"/>
      <c r="O268" s="50"/>
      <c r="P268" s="50"/>
      <c r="Q268" s="5"/>
      <c r="R268" s="50"/>
      <c r="S268" s="50"/>
      <c r="T268" s="50"/>
      <c r="U268" s="307"/>
      <c r="V268" s="307"/>
      <c r="W268" s="307"/>
      <c r="X268" s="307"/>
      <c r="Y268" s="307"/>
      <c r="Z268" s="307"/>
      <c r="AA268" s="307"/>
      <c r="AB268" s="307"/>
      <c r="AC268" s="307"/>
      <c r="AD268" s="307"/>
      <c r="AE268" s="5"/>
      <c r="AF268" s="42"/>
      <c r="AG268" s="42"/>
      <c r="AH268" s="42"/>
      <c r="AI268" s="42"/>
      <c r="AJ268" s="42"/>
      <c r="AK268" s="42"/>
      <c r="AL268" s="307"/>
      <c r="AM268" s="307"/>
      <c r="AN268" s="307"/>
      <c r="AO268" s="42"/>
      <c r="AP268" s="42"/>
      <c r="AQ268" s="42"/>
      <c r="AR268" s="294">
        <f t="shared" si="195"/>
        <v>0</v>
      </c>
      <c r="AS268" s="5"/>
      <c r="AT268" s="5"/>
      <c r="AU268" s="5"/>
    </row>
    <row r="269" spans="1:47" ht="15" customHeight="1" x14ac:dyDescent="0.2">
      <c r="A269" s="484"/>
      <c r="B269" s="41"/>
      <c r="C269" s="39"/>
      <c r="D269"/>
      <c r="E269"/>
      <c r="F269"/>
      <c r="G269"/>
      <c r="H269"/>
      <c r="I269"/>
      <c r="J269" s="42"/>
      <c r="K269"/>
      <c r="L269"/>
      <c r="M269" s="42"/>
      <c r="N269"/>
      <c r="O269"/>
      <c r="P269" s="92"/>
      <c r="R269"/>
      <c r="S269"/>
      <c r="T269"/>
      <c r="U269" s="277"/>
      <c r="V269" s="277"/>
      <c r="W269" s="277"/>
      <c r="X269" s="294"/>
      <c r="Y269" s="277"/>
      <c r="Z269" s="277"/>
      <c r="AA269" s="294"/>
      <c r="AB269" s="277"/>
      <c r="AC269" s="277"/>
      <c r="AD269" s="294"/>
      <c r="AF269"/>
      <c r="AG269"/>
      <c r="AH269"/>
      <c r="AI269" s="277"/>
      <c r="AJ269" s="277"/>
      <c r="AK269" s="277"/>
      <c r="AL269" s="294"/>
      <c r="AM269" s="277"/>
      <c r="AN269" s="277"/>
      <c r="AO269" s="294"/>
      <c r="AP269" s="277"/>
      <c r="AQ269" s="277"/>
      <c r="AR269" s="294">
        <f t="shared" si="195"/>
        <v>0</v>
      </c>
      <c r="AT269" s="5"/>
      <c r="AU269" s="5"/>
    </row>
    <row r="270" spans="1:47" ht="15" customHeight="1" x14ac:dyDescent="0.2">
      <c r="A270" s="485" t="s">
        <v>385</v>
      </c>
      <c r="B270" s="62"/>
      <c r="C270" s="62"/>
      <c r="D270" s="63">
        <f t="shared" ref="D270:P270" si="196">SUMIF($B252:$B269,"L1",D252:D269)</f>
        <v>0</v>
      </c>
      <c r="E270" s="63">
        <f t="shared" si="196"/>
        <v>0</v>
      </c>
      <c r="F270" s="63">
        <f t="shared" si="196"/>
        <v>0</v>
      </c>
      <c r="G270" s="63">
        <f t="shared" si="196"/>
        <v>0</v>
      </c>
      <c r="H270" s="63">
        <f t="shared" si="196"/>
        <v>0</v>
      </c>
      <c r="I270" s="63">
        <f t="shared" si="196"/>
        <v>0</v>
      </c>
      <c r="J270" s="63">
        <f t="shared" si="196"/>
        <v>0</v>
      </c>
      <c r="K270" s="63">
        <f t="shared" si="196"/>
        <v>0</v>
      </c>
      <c r="L270" s="63">
        <f t="shared" si="196"/>
        <v>533</v>
      </c>
      <c r="M270" s="63">
        <f t="shared" si="196"/>
        <v>850</v>
      </c>
      <c r="N270" s="63">
        <f t="shared" si="196"/>
        <v>735</v>
      </c>
      <c r="O270" s="63">
        <f t="shared" si="196"/>
        <v>5750</v>
      </c>
      <c r="P270" s="63">
        <f t="shared" si="196"/>
        <v>7868</v>
      </c>
      <c r="R270" s="63"/>
      <c r="S270" s="63"/>
      <c r="T270" s="63"/>
      <c r="U270" s="276"/>
      <c r="V270" s="276"/>
      <c r="W270" s="276"/>
      <c r="X270" s="276"/>
      <c r="Y270" s="276"/>
      <c r="Z270" s="276"/>
      <c r="AA270" s="276"/>
      <c r="AB270" s="276"/>
      <c r="AC270" s="276"/>
      <c r="AD270" s="276"/>
      <c r="AF270" s="63">
        <f>SUMIF($B252:$B269,"L1",AF252:AF269)</f>
        <v>1500</v>
      </c>
      <c r="AG270" s="63">
        <f t="shared" ref="AG270:AR270" si="197">SUMIF($B252:$B269,"L1",AG252:AG269)</f>
        <v>0</v>
      </c>
      <c r="AH270" s="63">
        <f t="shared" si="197"/>
        <v>1500</v>
      </c>
      <c r="AI270" s="276">
        <f t="shared" si="197"/>
        <v>0</v>
      </c>
      <c r="AJ270" s="276">
        <f t="shared" si="197"/>
        <v>0</v>
      </c>
      <c r="AK270" s="276">
        <f t="shared" si="197"/>
        <v>0</v>
      </c>
      <c r="AL270" s="276">
        <f t="shared" si="197"/>
        <v>0</v>
      </c>
      <c r="AM270" s="276">
        <f t="shared" si="197"/>
        <v>0</v>
      </c>
      <c r="AN270" s="276">
        <f t="shared" si="197"/>
        <v>0</v>
      </c>
      <c r="AO270" s="276">
        <f t="shared" si="197"/>
        <v>0</v>
      </c>
      <c r="AP270" s="276">
        <f t="shared" si="197"/>
        <v>0</v>
      </c>
      <c r="AQ270" s="276">
        <f t="shared" si="197"/>
        <v>0</v>
      </c>
      <c r="AR270" s="276">
        <f t="shared" si="197"/>
        <v>3000</v>
      </c>
    </row>
    <row r="271" spans="1:47" ht="15" customHeight="1" x14ac:dyDescent="0.2">
      <c r="A271" s="484" t="s">
        <v>386</v>
      </c>
      <c r="B271"/>
      <c r="C271"/>
      <c r="D271"/>
      <c r="E271"/>
      <c r="F271"/>
      <c r="G271"/>
      <c r="P271" s="92">
        <f>SUM(P252:P269)</f>
        <v>7868</v>
      </c>
      <c r="R271"/>
      <c r="S271"/>
      <c r="T271"/>
      <c r="U271" s="277"/>
      <c r="V271" s="295"/>
      <c r="W271" s="295"/>
      <c r="X271" s="295"/>
      <c r="Y271" s="295"/>
      <c r="Z271" s="295"/>
      <c r="AA271" s="295"/>
      <c r="AB271" s="295"/>
      <c r="AC271" s="295"/>
      <c r="AD271" s="278"/>
      <c r="AF271"/>
      <c r="AG271"/>
      <c r="AH271"/>
      <c r="AI271" s="277"/>
      <c r="AJ271" s="295"/>
      <c r="AK271" s="295"/>
      <c r="AL271" s="295"/>
      <c r="AM271" s="295"/>
      <c r="AN271" s="295"/>
      <c r="AO271" s="295"/>
      <c r="AP271" s="295"/>
      <c r="AQ271" s="295"/>
      <c r="AR271" s="278">
        <f>SUM(AR252:AR269)</f>
        <v>12900</v>
      </c>
    </row>
    <row r="272" spans="1:47" ht="15" customHeight="1" x14ac:dyDescent="0.2">
      <c r="A272" s="484"/>
      <c r="B272"/>
      <c r="C272"/>
      <c r="D272"/>
      <c r="E272"/>
      <c r="F272"/>
      <c r="G272"/>
      <c r="P272" s="92"/>
      <c r="R272"/>
      <c r="S272"/>
      <c r="T272"/>
      <c r="U272" s="277"/>
      <c r="V272" s="295"/>
      <c r="W272" s="295"/>
      <c r="X272" s="295"/>
      <c r="Y272" s="295"/>
      <c r="Z272" s="295"/>
      <c r="AA272" s="295"/>
      <c r="AB272" s="295"/>
      <c r="AC272" s="295"/>
      <c r="AD272" s="278"/>
      <c r="AF272"/>
      <c r="AG272"/>
      <c r="AH272"/>
      <c r="AI272" s="277"/>
      <c r="AJ272" s="295"/>
      <c r="AK272" s="295"/>
      <c r="AL272" s="295"/>
      <c r="AM272" s="295"/>
      <c r="AN272" s="295"/>
      <c r="AO272" s="295"/>
      <c r="AP272" s="295"/>
      <c r="AQ272" s="295"/>
      <c r="AR272" s="278"/>
    </row>
    <row r="273" spans="1:47" ht="15" customHeight="1" thickBot="1" x14ac:dyDescent="0.25">
      <c r="A273" s="487" t="s">
        <v>237</v>
      </c>
      <c r="B273" s="44"/>
      <c r="C273" s="44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6"/>
      <c r="R273" s="122"/>
      <c r="S273" s="122"/>
      <c r="T273" s="122"/>
      <c r="U273" s="279"/>
      <c r="V273" s="279"/>
      <c r="W273" s="279"/>
      <c r="X273" s="279"/>
      <c r="Y273" s="279"/>
      <c r="Z273" s="279"/>
      <c r="AA273" s="279"/>
      <c r="AB273" s="279"/>
      <c r="AC273" s="279"/>
      <c r="AD273" s="280"/>
      <c r="AF273" s="122"/>
      <c r="AG273" s="122"/>
      <c r="AH273" s="122"/>
      <c r="AI273" s="279"/>
      <c r="AJ273" s="279"/>
      <c r="AK273" s="279"/>
      <c r="AL273" s="279"/>
      <c r="AM273" s="279"/>
      <c r="AN273" s="279"/>
      <c r="AO273" s="279"/>
      <c r="AP273" s="279"/>
      <c r="AQ273" s="279"/>
      <c r="AR273" s="280"/>
    </row>
    <row r="274" spans="1:47" ht="15" customHeight="1" x14ac:dyDescent="0.2">
      <c r="A274" s="484" t="s">
        <v>523</v>
      </c>
      <c r="B274" s="41" t="s">
        <v>308</v>
      </c>
      <c r="C274" s="39">
        <f t="shared" ref="C274:C289" si="198">IF(B274="L1", 1, IF(B274="L2", 0.75, IF(B274= "L3", 0.5,IF(B274 = "L4", 0.25, 0))))</f>
        <v>1</v>
      </c>
      <c r="D274" s="42"/>
      <c r="E274" s="42"/>
      <c r="F274" s="42"/>
      <c r="G274" s="42"/>
      <c r="H274" s="469">
        <v>6830</v>
      </c>
      <c r="I274" s="469">
        <v>7693</v>
      </c>
      <c r="J274" s="42"/>
      <c r="K274" s="42"/>
      <c r="L274" s="42"/>
      <c r="M274" s="42"/>
      <c r="N274" s="42"/>
      <c r="O274" s="42"/>
      <c r="P274" s="42">
        <f>SUM(D274:O274)</f>
        <v>14523</v>
      </c>
      <c r="R274" s="42"/>
      <c r="S274" s="42"/>
      <c r="T274" s="42"/>
      <c r="U274" s="294"/>
      <c r="V274" s="320"/>
      <c r="W274" s="320"/>
      <c r="X274" s="294"/>
      <c r="Y274" s="294"/>
      <c r="Z274" s="294"/>
      <c r="AA274" s="294"/>
      <c r="AB274" s="294"/>
      <c r="AC274" s="294"/>
      <c r="AD274" s="294"/>
      <c r="AF274" s="42"/>
      <c r="AG274" s="42"/>
      <c r="AH274" s="42"/>
      <c r="AI274" s="294"/>
      <c r="AJ274" s="320"/>
      <c r="AK274" s="320"/>
      <c r="AL274" s="294"/>
      <c r="AM274" s="294"/>
      <c r="AN274" s="294"/>
      <c r="AO274" s="294"/>
      <c r="AP274" s="294"/>
      <c r="AQ274" s="294"/>
      <c r="AR274" s="294">
        <f t="shared" ref="AR274:AR290" si="199">SUM(AF274:AQ274)</f>
        <v>0</v>
      </c>
    </row>
    <row r="275" spans="1:47" ht="15" customHeight="1" x14ac:dyDescent="0.2">
      <c r="A275" s="484" t="s">
        <v>524</v>
      </c>
      <c r="B275" s="41" t="s">
        <v>308</v>
      </c>
      <c r="C275" s="39">
        <f t="shared" si="198"/>
        <v>1</v>
      </c>
      <c r="D275" s="42"/>
      <c r="E275" s="42"/>
      <c r="F275" s="42"/>
      <c r="G275" s="42"/>
      <c r="H275" s="42"/>
      <c r="I275" s="42">
        <v>1182</v>
      </c>
      <c r="J275" s="42"/>
      <c r="K275" s="42"/>
      <c r="L275" s="42"/>
      <c r="M275" s="42"/>
      <c r="N275" s="42"/>
      <c r="O275" s="42"/>
      <c r="P275" s="42">
        <f>SUM(D275:O275)</f>
        <v>1182</v>
      </c>
      <c r="R275" s="42"/>
      <c r="S275" s="42"/>
      <c r="T275" s="42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F275" s="42"/>
      <c r="AG275" s="42"/>
      <c r="AH275" s="42"/>
      <c r="AI275" s="294"/>
      <c r="AJ275" s="294"/>
      <c r="AK275" s="294"/>
      <c r="AL275" s="294"/>
      <c r="AM275" s="294"/>
      <c r="AN275" s="294"/>
      <c r="AO275" s="294"/>
      <c r="AP275" s="294"/>
      <c r="AQ275" s="294"/>
      <c r="AR275" s="294">
        <f t="shared" si="199"/>
        <v>0</v>
      </c>
    </row>
    <row r="276" spans="1:47" ht="15" customHeight="1" x14ac:dyDescent="0.2">
      <c r="A276" s="484" t="s">
        <v>525</v>
      </c>
      <c r="B276" s="41" t="s">
        <v>308</v>
      </c>
      <c r="C276" s="39">
        <f t="shared" si="198"/>
        <v>1</v>
      </c>
      <c r="D276" s="42"/>
      <c r="E276" s="42"/>
      <c r="F276" s="42"/>
      <c r="G276" s="42"/>
      <c r="H276" s="42"/>
      <c r="I276" s="42"/>
      <c r="J276" s="42"/>
      <c r="K276" s="42"/>
      <c r="L276" s="42">
        <v>6500</v>
      </c>
      <c r="M276" s="42">
        <v>6000</v>
      </c>
      <c r="N276" s="42"/>
      <c r="O276" s="42"/>
      <c r="P276" s="42">
        <f>SUM(D276:O276)</f>
        <v>12500</v>
      </c>
      <c r="R276" s="42"/>
      <c r="S276" s="42"/>
      <c r="T276" s="42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F276" s="42"/>
      <c r="AG276" s="42"/>
      <c r="AH276" s="42"/>
      <c r="AI276" s="294"/>
      <c r="AJ276" s="294"/>
      <c r="AK276" s="294"/>
      <c r="AL276" s="294"/>
      <c r="AM276" s="294"/>
      <c r="AN276" s="294"/>
      <c r="AO276" s="294"/>
      <c r="AP276" s="294"/>
      <c r="AQ276" s="294"/>
      <c r="AR276" s="294">
        <f t="shared" si="199"/>
        <v>0</v>
      </c>
    </row>
    <row r="277" spans="1:47" ht="15" customHeight="1" x14ac:dyDescent="0.2">
      <c r="A277" s="484" t="s">
        <v>409</v>
      </c>
      <c r="B277" s="41" t="s">
        <v>308</v>
      </c>
      <c r="C277" s="39">
        <f t="shared" si="198"/>
        <v>1</v>
      </c>
      <c r="D277" s="42"/>
      <c r="E277" s="42"/>
      <c r="F277" s="42"/>
      <c r="G277" s="42"/>
      <c r="H277" s="42"/>
      <c r="I277" s="42"/>
      <c r="J277" s="42"/>
      <c r="K277" s="42"/>
      <c r="M277" s="42"/>
      <c r="N277" s="42"/>
      <c r="O277" s="42"/>
      <c r="P277" s="42">
        <f>SUM(D277:O277)</f>
        <v>0</v>
      </c>
      <c r="R277" s="42"/>
      <c r="S277" s="42"/>
      <c r="T277" s="42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F277" s="294">
        <v>0</v>
      </c>
      <c r="AG277" s="294">
        <v>0</v>
      </c>
      <c r="AH277" s="294">
        <v>0</v>
      </c>
      <c r="AI277" s="294">
        <v>0</v>
      </c>
      <c r="AJ277" s="294">
        <v>0</v>
      </c>
      <c r="AK277" s="294">
        <v>0</v>
      </c>
      <c r="AL277" s="294">
        <v>0</v>
      </c>
      <c r="AM277" s="294">
        <v>0</v>
      </c>
      <c r="AN277" s="294">
        <v>0</v>
      </c>
      <c r="AO277" s="294">
        <v>0</v>
      </c>
      <c r="AP277" s="294">
        <v>0</v>
      </c>
      <c r="AQ277" s="294">
        <v>0</v>
      </c>
      <c r="AR277" s="294">
        <f t="shared" si="199"/>
        <v>0</v>
      </c>
      <c r="AS277" s="8" t="s">
        <v>399</v>
      </c>
    </row>
    <row r="278" spans="1:47" ht="15" customHeight="1" x14ac:dyDescent="0.2">
      <c r="A278" s="484" t="s">
        <v>526</v>
      </c>
      <c r="B278" s="41" t="s">
        <v>308</v>
      </c>
      <c r="C278" s="39">
        <f t="shared" si="198"/>
        <v>1</v>
      </c>
      <c r="D278" s="42"/>
      <c r="E278" s="42"/>
      <c r="F278" s="42"/>
      <c r="G278" s="42"/>
      <c r="H278" s="42"/>
      <c r="I278" s="42"/>
      <c r="J278" s="42"/>
      <c r="K278" s="42"/>
      <c r="M278" s="42"/>
      <c r="N278" s="42"/>
      <c r="O278" s="42">
        <v>4000</v>
      </c>
      <c r="P278" s="42">
        <f>SUM(D278:O278)</f>
        <v>4000</v>
      </c>
      <c r="R278" s="42"/>
      <c r="S278" s="42"/>
      <c r="T278" s="42"/>
      <c r="U278" s="294"/>
      <c r="V278" s="294"/>
      <c r="W278" s="294"/>
      <c r="X278" s="294"/>
      <c r="Y278" s="294"/>
      <c r="Z278" s="295"/>
      <c r="AA278" s="294"/>
      <c r="AB278" s="294"/>
      <c r="AC278" s="294"/>
      <c r="AD278" s="294"/>
      <c r="AF278" s="42"/>
      <c r="AG278" s="42"/>
      <c r="AH278" s="42"/>
      <c r="AI278" s="294"/>
      <c r="AJ278" s="294"/>
      <c r="AK278" s="294"/>
      <c r="AL278" s="294"/>
      <c r="AM278" s="294"/>
      <c r="AN278" s="295"/>
      <c r="AO278" s="294"/>
      <c r="AP278" s="294"/>
      <c r="AQ278" s="294"/>
      <c r="AR278" s="294">
        <f t="shared" si="199"/>
        <v>0</v>
      </c>
      <c r="AT278" s="8"/>
      <c r="AU278" s="8"/>
    </row>
    <row r="279" spans="1:47" ht="15" customHeight="1" x14ac:dyDescent="0.2">
      <c r="A279" s="484" t="s">
        <v>410</v>
      </c>
      <c r="B279" s="41" t="s">
        <v>308</v>
      </c>
      <c r="C279" s="39">
        <f t="shared" si="198"/>
        <v>1</v>
      </c>
      <c r="D279" s="42"/>
      <c r="E279" s="42"/>
      <c r="F279" s="42"/>
      <c r="G279" s="42"/>
      <c r="H279" s="42"/>
      <c r="I279" s="42"/>
      <c r="J279" s="42"/>
      <c r="K279" s="42"/>
      <c r="M279" s="42"/>
      <c r="N279" s="42"/>
      <c r="O279" s="42"/>
      <c r="P279" s="42"/>
      <c r="R279" s="42"/>
      <c r="S279" s="42"/>
      <c r="T279" s="42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F279" s="294">
        <v>0</v>
      </c>
      <c r="AG279" s="294">
        <v>0</v>
      </c>
      <c r="AH279" s="294">
        <v>0</v>
      </c>
      <c r="AI279" s="294">
        <v>0</v>
      </c>
      <c r="AJ279" s="294">
        <v>0</v>
      </c>
      <c r="AK279" s="294">
        <v>0</v>
      </c>
      <c r="AL279" s="294">
        <v>0</v>
      </c>
      <c r="AM279" s="294">
        <v>0</v>
      </c>
      <c r="AN279" s="294">
        <v>0</v>
      </c>
      <c r="AO279" s="294">
        <v>0</v>
      </c>
      <c r="AP279" s="294">
        <v>0</v>
      </c>
      <c r="AQ279" s="294">
        <v>0</v>
      </c>
      <c r="AR279" s="294">
        <f t="shared" si="199"/>
        <v>0</v>
      </c>
      <c r="AS279" s="8" t="s">
        <v>402</v>
      </c>
    </row>
    <row r="280" spans="1:47" ht="15" customHeight="1" x14ac:dyDescent="0.2">
      <c r="A280" s="484" t="s">
        <v>527</v>
      </c>
      <c r="B280" s="41" t="s">
        <v>308</v>
      </c>
      <c r="C280" s="39">
        <f t="shared" si="198"/>
        <v>1</v>
      </c>
      <c r="D280" s="42"/>
      <c r="E280" s="42"/>
      <c r="F280" s="42"/>
      <c r="G280" s="42"/>
      <c r="H280" s="42"/>
      <c r="I280" s="42"/>
      <c r="J280" s="42"/>
      <c r="K280" s="42"/>
      <c r="M280" s="42"/>
      <c r="N280" s="42"/>
      <c r="O280" s="42"/>
      <c r="P280" s="42"/>
      <c r="R280" s="42"/>
      <c r="S280" s="42"/>
      <c r="T280" s="42"/>
      <c r="U280" s="294"/>
      <c r="V280" s="294"/>
      <c r="W280" s="294"/>
      <c r="X280" s="294"/>
      <c r="Y280" s="294"/>
      <c r="Z280" s="295"/>
      <c r="AA280" s="294"/>
      <c r="AB280" s="294"/>
      <c r="AC280" s="294"/>
      <c r="AD280" s="294"/>
      <c r="AF280" s="42"/>
      <c r="AG280" s="42"/>
      <c r="AH280" s="42"/>
      <c r="AI280" s="294"/>
      <c r="AJ280" s="294"/>
      <c r="AK280" s="294"/>
      <c r="AL280" s="294"/>
      <c r="AM280" s="294"/>
      <c r="AN280" s="295"/>
      <c r="AO280" s="294"/>
      <c r="AP280" s="294"/>
      <c r="AQ280" s="294"/>
      <c r="AR280" s="294">
        <f t="shared" si="199"/>
        <v>0</v>
      </c>
      <c r="AT280" s="8"/>
      <c r="AU280" s="8"/>
    </row>
    <row r="281" spans="1:47" ht="15" customHeight="1" x14ac:dyDescent="0.2">
      <c r="A281" s="489" t="s">
        <v>528</v>
      </c>
      <c r="B281" s="48" t="s">
        <v>308</v>
      </c>
      <c r="C281" s="267">
        <f t="shared" si="198"/>
        <v>1</v>
      </c>
      <c r="D281" s="50"/>
      <c r="E281" s="50"/>
      <c r="F281" s="50"/>
      <c r="G281" s="50"/>
      <c r="H281" s="50"/>
      <c r="I281" s="50"/>
      <c r="J281" s="50"/>
      <c r="K281" s="50"/>
      <c r="L281" s="5"/>
      <c r="M281" s="50"/>
      <c r="N281" s="50"/>
      <c r="O281" s="50"/>
      <c r="P281" s="50"/>
      <c r="Q281" s="5"/>
      <c r="R281" s="50"/>
      <c r="S281" s="50"/>
      <c r="T281" s="50"/>
      <c r="U281" s="307"/>
      <c r="V281" s="307"/>
      <c r="W281" s="307"/>
      <c r="X281" s="307"/>
      <c r="Y281" s="307"/>
      <c r="Z281" s="322"/>
      <c r="AA281" s="307"/>
      <c r="AB281" s="307"/>
      <c r="AC281" s="307"/>
      <c r="AD281" s="294"/>
      <c r="AE281" s="5"/>
      <c r="AF281" s="50"/>
      <c r="AG281" s="50"/>
      <c r="AH281" s="50"/>
      <c r="AI281" s="307"/>
      <c r="AJ281" s="307"/>
      <c r="AK281" s="307"/>
      <c r="AL281" s="307"/>
      <c r="AM281" s="307"/>
      <c r="AN281" s="322"/>
      <c r="AO281" s="307"/>
      <c r="AP281" s="307"/>
      <c r="AQ281" s="307"/>
      <c r="AR281" s="294">
        <f t="shared" si="199"/>
        <v>0</v>
      </c>
      <c r="AS281" s="5"/>
    </row>
    <row r="282" spans="1:47" ht="15" customHeight="1" x14ac:dyDescent="0.2">
      <c r="A282" s="489" t="s">
        <v>529</v>
      </c>
      <c r="B282" s="48" t="s">
        <v>308</v>
      </c>
      <c r="C282" s="267">
        <f t="shared" si="198"/>
        <v>1</v>
      </c>
      <c r="D282" s="50"/>
      <c r="E282" s="50"/>
      <c r="F282" s="50"/>
      <c r="G282" s="50"/>
      <c r="H282" s="50"/>
      <c r="I282" s="50"/>
      <c r="J282" s="50"/>
      <c r="K282" s="50"/>
      <c r="L282" s="5"/>
      <c r="M282" s="50"/>
      <c r="N282" s="50"/>
      <c r="O282" s="50"/>
      <c r="P282" s="50"/>
      <c r="Q282" s="5"/>
      <c r="R282" s="50"/>
      <c r="S282" s="50"/>
      <c r="T282" s="50"/>
      <c r="U282" s="307"/>
      <c r="V282" s="307"/>
      <c r="W282" s="307"/>
      <c r="X282" s="307"/>
      <c r="Y282" s="307"/>
      <c r="Z282" s="322"/>
      <c r="AA282" s="307"/>
      <c r="AB282" s="307"/>
      <c r="AC282" s="307"/>
      <c r="AD282" s="294"/>
      <c r="AE282" s="5"/>
      <c r="AF282" s="50"/>
      <c r="AG282" s="50"/>
      <c r="AH282" s="50"/>
      <c r="AI282" s="307"/>
      <c r="AJ282" s="307"/>
      <c r="AK282" s="307"/>
      <c r="AL282" s="307"/>
      <c r="AM282" s="307"/>
      <c r="AN282" s="322"/>
      <c r="AO282" s="307"/>
      <c r="AP282" s="307"/>
      <c r="AQ282" s="307"/>
      <c r="AR282" s="294">
        <f t="shared" si="199"/>
        <v>0</v>
      </c>
      <c r="AS282" s="5"/>
      <c r="AT282" s="5"/>
      <c r="AU282" s="5"/>
    </row>
    <row r="283" spans="1:47" ht="15" customHeight="1" x14ac:dyDescent="0.2">
      <c r="A283" s="484" t="s">
        <v>530</v>
      </c>
      <c r="B283" s="41" t="s">
        <v>308</v>
      </c>
      <c r="C283" s="39">
        <f t="shared" si="198"/>
        <v>1</v>
      </c>
      <c r="D283"/>
      <c r="E283"/>
      <c r="F283"/>
      <c r="G283"/>
      <c r="H283"/>
      <c r="I283"/>
      <c r="J283" s="42"/>
      <c r="K283"/>
      <c r="L283"/>
      <c r="M283" s="42"/>
      <c r="N283"/>
      <c r="O283"/>
      <c r="P283" s="92"/>
      <c r="R283"/>
      <c r="S283"/>
      <c r="T283"/>
      <c r="U283" s="295"/>
      <c r="V283" s="295"/>
      <c r="W283" s="277"/>
      <c r="X283" s="294"/>
      <c r="Y283" s="294"/>
      <c r="Z283" s="294"/>
      <c r="AA283" s="294"/>
      <c r="AB283" s="277"/>
      <c r="AC283" s="277"/>
      <c r="AD283" s="294"/>
      <c r="AE283" s="5"/>
      <c r="AF283"/>
      <c r="AG283"/>
      <c r="AH283"/>
      <c r="AI283" s="295"/>
      <c r="AJ283" s="295"/>
      <c r="AK283" s="277"/>
      <c r="AL283" s="294"/>
      <c r="AM283" s="294"/>
      <c r="AN283" s="294"/>
      <c r="AO283" s="294"/>
      <c r="AP283" s="277"/>
      <c r="AQ283" s="277"/>
      <c r="AR283" s="294">
        <f t="shared" si="199"/>
        <v>0</v>
      </c>
      <c r="AS283" s="5"/>
      <c r="AT283" s="5"/>
      <c r="AU283" s="5"/>
    </row>
    <row r="284" spans="1:47" ht="15" customHeight="1" x14ac:dyDescent="0.2">
      <c r="A284" s="484" t="s">
        <v>531</v>
      </c>
      <c r="B284" s="41" t="s">
        <v>308</v>
      </c>
      <c r="C284" s="39">
        <f t="shared" si="198"/>
        <v>1</v>
      </c>
      <c r="D284"/>
      <c r="E284"/>
      <c r="F284"/>
      <c r="G284"/>
      <c r="H284"/>
      <c r="I284"/>
      <c r="J284" s="42"/>
      <c r="K284"/>
      <c r="L284"/>
      <c r="M284" s="42"/>
      <c r="N284"/>
      <c r="O284"/>
      <c r="P284" s="92"/>
      <c r="R284"/>
      <c r="S284"/>
      <c r="T284"/>
      <c r="U284" s="295"/>
      <c r="V284" s="295"/>
      <c r="W284" s="277"/>
      <c r="X284" s="294"/>
      <c r="AA284" s="294"/>
      <c r="AB284" s="277"/>
      <c r="AC284" s="277"/>
      <c r="AD284" s="294"/>
      <c r="AE284" s="5"/>
      <c r="AF284"/>
      <c r="AG284"/>
      <c r="AH284"/>
      <c r="AI284" s="295"/>
      <c r="AJ284" s="295"/>
      <c r="AK284" s="277"/>
      <c r="AL284" s="294"/>
      <c r="AO284" s="294"/>
      <c r="AP284" s="277"/>
      <c r="AQ284" s="277"/>
      <c r="AR284" s="294">
        <f t="shared" si="199"/>
        <v>0</v>
      </c>
      <c r="AS284" s="5"/>
      <c r="AT284" s="5"/>
      <c r="AU284" s="5"/>
    </row>
    <row r="285" spans="1:47" ht="15" customHeight="1" x14ac:dyDescent="0.2">
      <c r="A285" s="489" t="s">
        <v>532</v>
      </c>
      <c r="B285" s="48" t="s">
        <v>308</v>
      </c>
      <c r="C285" s="267">
        <f t="shared" si="198"/>
        <v>1</v>
      </c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307"/>
      <c r="AD285" s="307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307"/>
      <c r="AR285" s="307">
        <f t="shared" si="199"/>
        <v>0</v>
      </c>
      <c r="AS285" s="5"/>
      <c r="AT285" s="5"/>
      <c r="AU285" s="5"/>
    </row>
    <row r="286" spans="1:47" ht="15" customHeight="1" x14ac:dyDescent="0.2">
      <c r="A286" s="484" t="s">
        <v>411</v>
      </c>
      <c r="B286" s="41" t="s">
        <v>308</v>
      </c>
      <c r="C286" s="39">
        <f t="shared" si="198"/>
        <v>1</v>
      </c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307"/>
      <c r="AD286" s="307"/>
      <c r="AE286" s="5"/>
      <c r="AF286" s="42">
        <v>6403.46</v>
      </c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307"/>
      <c r="AR286" s="294">
        <f t="shared" si="199"/>
        <v>6403.46</v>
      </c>
      <c r="AS286" s="8" t="s">
        <v>402</v>
      </c>
      <c r="AT286" s="5"/>
      <c r="AU286" s="5"/>
    </row>
    <row r="287" spans="1:47" ht="15" customHeight="1" x14ac:dyDescent="0.2">
      <c r="A287" s="484" t="s">
        <v>412</v>
      </c>
      <c r="B287" s="41" t="s">
        <v>317</v>
      </c>
      <c r="C287" s="39">
        <f t="shared" si="198"/>
        <v>0.75</v>
      </c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307"/>
      <c r="AD287" s="307"/>
      <c r="AE287" s="5"/>
      <c r="AF287" s="5"/>
      <c r="AG287" s="5"/>
      <c r="AH287" s="5"/>
      <c r="AI287" s="42">
        <v>2000</v>
      </c>
      <c r="AJ287" s="5"/>
      <c r="AK287" s="5"/>
      <c r="AL287" s="5"/>
      <c r="AM287" s="5"/>
      <c r="AN287" s="5"/>
      <c r="AO287" s="5"/>
      <c r="AP287" s="5"/>
      <c r="AQ287" s="307"/>
      <c r="AR287" s="294">
        <f t="shared" si="199"/>
        <v>2000</v>
      </c>
      <c r="AS287" s="8" t="s">
        <v>402</v>
      </c>
      <c r="AT287" s="8"/>
      <c r="AU287" s="8"/>
    </row>
    <row r="288" spans="1:47" ht="15" customHeight="1" x14ac:dyDescent="0.2">
      <c r="A288" s="484" t="s">
        <v>413</v>
      </c>
      <c r="B288" s="41" t="s">
        <v>317</v>
      </c>
      <c r="C288" s="39">
        <f t="shared" si="198"/>
        <v>0.75</v>
      </c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307"/>
      <c r="AD288" s="307"/>
      <c r="AE288" s="5"/>
      <c r="AF288" s="5"/>
      <c r="AG288" s="5"/>
      <c r="AH288" s="5"/>
      <c r="AI288" s="5"/>
      <c r="AJ288" s="5"/>
      <c r="AK288" s="5"/>
      <c r="AL288" s="42">
        <v>2000</v>
      </c>
      <c r="AM288" s="5"/>
      <c r="AN288" s="5"/>
      <c r="AO288" s="5"/>
      <c r="AP288" s="5"/>
      <c r="AQ288" s="307"/>
      <c r="AR288" s="294">
        <f t="shared" si="199"/>
        <v>2000</v>
      </c>
      <c r="AS288" s="8" t="s">
        <v>402</v>
      </c>
      <c r="AT288" s="8"/>
      <c r="AU288" s="8"/>
    </row>
    <row r="289" spans="1:47" ht="15" customHeight="1" x14ac:dyDescent="0.2">
      <c r="A289" s="484" t="s">
        <v>414</v>
      </c>
      <c r="B289" s="41" t="s">
        <v>317</v>
      </c>
      <c r="C289" s="39">
        <f t="shared" si="198"/>
        <v>0.75</v>
      </c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307"/>
      <c r="AD289" s="307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42">
        <v>2000</v>
      </c>
      <c r="AP289" s="5"/>
      <c r="AQ289" s="307"/>
      <c r="AR289" s="294">
        <f t="shared" si="199"/>
        <v>2000</v>
      </c>
      <c r="AS289" s="8" t="s">
        <v>402</v>
      </c>
      <c r="AT289" s="8"/>
      <c r="AU289" s="8"/>
    </row>
    <row r="290" spans="1:47" ht="15" customHeight="1" x14ac:dyDescent="0.2">
      <c r="A290" s="489"/>
      <c r="B290" s="48"/>
      <c r="C290" s="267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307"/>
      <c r="AD290" s="307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307"/>
      <c r="AR290" s="294">
        <f t="shared" si="199"/>
        <v>0</v>
      </c>
      <c r="AS290" s="5"/>
      <c r="AT290" s="8"/>
      <c r="AU290" s="8"/>
    </row>
    <row r="291" spans="1:47" ht="15" customHeight="1" x14ac:dyDescent="0.2">
      <c r="A291" s="485" t="s">
        <v>415</v>
      </c>
      <c r="B291" s="62"/>
      <c r="C291" s="62"/>
      <c r="D291" s="63">
        <f t="shared" ref="D291:P291" si="200">SUMIF($B274:$B283,"L1",D274:D283)</f>
        <v>0</v>
      </c>
      <c r="E291" s="63">
        <f t="shared" si="200"/>
        <v>0</v>
      </c>
      <c r="F291" s="63">
        <f t="shared" si="200"/>
        <v>0</v>
      </c>
      <c r="G291" s="63">
        <f t="shared" si="200"/>
        <v>0</v>
      </c>
      <c r="H291" s="63">
        <f t="shared" si="200"/>
        <v>6830</v>
      </c>
      <c r="I291" s="63">
        <f t="shared" si="200"/>
        <v>8875</v>
      </c>
      <c r="J291" s="63">
        <f t="shared" si="200"/>
        <v>0</v>
      </c>
      <c r="K291" s="63">
        <f t="shared" si="200"/>
        <v>0</v>
      </c>
      <c r="L291" s="63">
        <f t="shared" si="200"/>
        <v>6500</v>
      </c>
      <c r="M291" s="63">
        <f t="shared" si="200"/>
        <v>6000</v>
      </c>
      <c r="N291" s="63">
        <f t="shared" si="200"/>
        <v>0</v>
      </c>
      <c r="O291" s="63">
        <f t="shared" si="200"/>
        <v>4000</v>
      </c>
      <c r="P291" s="63">
        <f t="shared" si="200"/>
        <v>32205</v>
      </c>
      <c r="R291" s="63"/>
      <c r="S291" s="63"/>
      <c r="T291" s="63"/>
      <c r="U291" s="276"/>
      <c r="V291" s="276"/>
      <c r="W291" s="276"/>
      <c r="X291" s="276"/>
      <c r="Y291" s="276"/>
      <c r="Z291" s="276"/>
      <c r="AA291" s="276"/>
      <c r="AB291" s="276"/>
      <c r="AC291" s="276"/>
      <c r="AD291" s="276"/>
      <c r="AF291" s="63">
        <f t="shared" ref="AF291:AR291" si="201">SUMIF($B274:$B290,"L1",AF274:AF290)</f>
        <v>6403.46</v>
      </c>
      <c r="AG291" s="63">
        <f t="shared" si="201"/>
        <v>0</v>
      </c>
      <c r="AH291" s="63">
        <f t="shared" si="201"/>
        <v>0</v>
      </c>
      <c r="AI291" s="63">
        <f t="shared" si="201"/>
        <v>0</v>
      </c>
      <c r="AJ291" s="63">
        <f t="shared" si="201"/>
        <v>0</v>
      </c>
      <c r="AK291" s="63">
        <f t="shared" si="201"/>
        <v>0</v>
      </c>
      <c r="AL291" s="63">
        <f t="shared" si="201"/>
        <v>0</v>
      </c>
      <c r="AM291" s="63">
        <f t="shared" si="201"/>
        <v>0</v>
      </c>
      <c r="AN291" s="63">
        <f t="shared" si="201"/>
        <v>0</v>
      </c>
      <c r="AO291" s="63">
        <f t="shared" si="201"/>
        <v>0</v>
      </c>
      <c r="AP291" s="63">
        <f t="shared" si="201"/>
        <v>0</v>
      </c>
      <c r="AQ291" s="63">
        <f t="shared" si="201"/>
        <v>0</v>
      </c>
      <c r="AR291" s="276">
        <f t="shared" si="201"/>
        <v>6403.46</v>
      </c>
      <c r="AT291" s="5"/>
      <c r="AU291" s="5"/>
    </row>
    <row r="292" spans="1:47" ht="15" customHeight="1" x14ac:dyDescent="0.2">
      <c r="A292" s="484" t="s">
        <v>416</v>
      </c>
      <c r="B292"/>
      <c r="C292"/>
      <c r="D292"/>
      <c r="E292"/>
      <c r="F292"/>
      <c r="G292"/>
      <c r="P292" s="92">
        <f>SUM(P274:P283)</f>
        <v>32205</v>
      </c>
      <c r="R292"/>
      <c r="S292"/>
      <c r="T292"/>
      <c r="U292" s="277"/>
      <c r="V292" s="295"/>
      <c r="W292" s="295"/>
      <c r="X292" s="295"/>
      <c r="Y292" s="295"/>
      <c r="Z292" s="295"/>
      <c r="AA292" s="295"/>
      <c r="AB292" s="295"/>
      <c r="AC292" s="295"/>
      <c r="AD292" s="278"/>
      <c r="AF292"/>
      <c r="AG292"/>
      <c r="AH292"/>
      <c r="AI292" s="277"/>
      <c r="AJ292" s="295"/>
      <c r="AK292" s="295"/>
      <c r="AL292" s="295"/>
      <c r="AM292" s="295"/>
      <c r="AN292" s="295"/>
      <c r="AO292" s="295"/>
      <c r="AP292" s="295"/>
      <c r="AQ292" s="295"/>
      <c r="AR292" s="278">
        <f>SUM(AR274:AR290)</f>
        <v>12403.46</v>
      </c>
    </row>
    <row r="293" spans="1:47" ht="15" customHeight="1" x14ac:dyDescent="0.2">
      <c r="A293" s="484"/>
      <c r="B293"/>
      <c r="C293"/>
      <c r="D293"/>
      <c r="E293"/>
      <c r="F293"/>
      <c r="G293"/>
      <c r="P293" s="92"/>
      <c r="R293"/>
      <c r="S293"/>
      <c r="T293"/>
      <c r="U293" s="277"/>
      <c r="V293" s="295"/>
      <c r="W293" s="295"/>
      <c r="X293" s="295"/>
      <c r="Y293" s="295"/>
      <c r="Z293" s="295"/>
      <c r="AA293" s="295"/>
      <c r="AB293" s="295"/>
      <c r="AC293" s="295"/>
      <c r="AD293" s="278"/>
      <c r="AF293"/>
      <c r="AG293"/>
      <c r="AH293"/>
      <c r="AI293" s="277"/>
      <c r="AJ293" s="295"/>
      <c r="AK293" s="295"/>
      <c r="AL293" s="295"/>
      <c r="AM293" s="295"/>
      <c r="AN293" s="295"/>
      <c r="AO293" s="295"/>
      <c r="AP293" s="295"/>
      <c r="AQ293" s="295"/>
      <c r="AR293" s="278"/>
    </row>
    <row r="294" spans="1:47" ht="15" customHeight="1" thickBot="1" x14ac:dyDescent="0.25">
      <c r="A294" s="487" t="s">
        <v>86</v>
      </c>
      <c r="B294" s="44"/>
      <c r="C294" s="44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6"/>
      <c r="R294" s="122"/>
      <c r="S294" s="122"/>
      <c r="T294" s="122"/>
      <c r="U294" s="279"/>
      <c r="V294" s="279"/>
      <c r="W294" s="279"/>
      <c r="X294" s="279"/>
      <c r="Y294" s="279"/>
      <c r="Z294" s="279"/>
      <c r="AA294" s="279"/>
      <c r="AB294" s="279"/>
      <c r="AC294" s="279"/>
      <c r="AD294" s="280"/>
      <c r="AF294" s="122"/>
      <c r="AG294" s="122"/>
      <c r="AH294" s="122"/>
      <c r="AI294" s="279"/>
      <c r="AJ294" s="279"/>
      <c r="AK294" s="279"/>
      <c r="AL294" s="279"/>
      <c r="AM294" s="279"/>
      <c r="AN294" s="279"/>
      <c r="AO294" s="279"/>
      <c r="AP294" s="279"/>
      <c r="AQ294" s="279"/>
      <c r="AR294" s="280"/>
    </row>
    <row r="295" spans="1:47" ht="15" customHeight="1" x14ac:dyDescent="0.2">
      <c r="A295" s="484" t="s">
        <v>533</v>
      </c>
      <c r="B295" s="41" t="s">
        <v>308</v>
      </c>
      <c r="C295" s="39">
        <f>IF(B295="L1", 1, IF(B295="L2", 0.75, IF(B295= "L3", 0.5,IF(B295 = "L4", 0.25, 0))))</f>
        <v>1</v>
      </c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>
        <v>1100</v>
      </c>
      <c r="P295" s="42">
        <f>SUM(D295:O295)</f>
        <v>1100</v>
      </c>
      <c r="R295" s="42"/>
      <c r="S295" s="42"/>
      <c r="T295" s="42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F295" s="42"/>
      <c r="AG295" s="42"/>
      <c r="AH295" s="42"/>
      <c r="AI295" s="294"/>
      <c r="AJ295" s="294"/>
      <c r="AK295" s="294"/>
      <c r="AL295" s="294"/>
      <c r="AM295" s="294"/>
      <c r="AN295" s="294"/>
      <c r="AO295" s="294"/>
      <c r="AP295" s="294"/>
      <c r="AQ295" s="294"/>
      <c r="AR295" s="294">
        <f t="shared" ref="AR295:AR299" si="202">SUM(AF295:AQ295)</f>
        <v>0</v>
      </c>
    </row>
    <row r="296" spans="1:47" ht="15" customHeight="1" x14ac:dyDescent="0.2">
      <c r="A296" s="489" t="s">
        <v>534</v>
      </c>
      <c r="B296" s="48" t="s">
        <v>308</v>
      </c>
      <c r="C296" s="39">
        <f>IF(B296="L1", 1, IF(B296="L2", 0.75, IF(B296= "L3", 0.5,IF(B296 = "L4", 0.25, 0))))</f>
        <v>1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"/>
      <c r="R296" s="50"/>
      <c r="S296" s="50"/>
      <c r="T296" s="50"/>
      <c r="U296" s="307"/>
      <c r="V296" s="307"/>
      <c r="W296" s="307"/>
      <c r="X296" s="307"/>
      <c r="Y296" s="307"/>
      <c r="Z296" s="307"/>
      <c r="AA296" s="307"/>
      <c r="AB296" s="307"/>
      <c r="AC296" s="307"/>
      <c r="AD296" s="307"/>
      <c r="AE296" s="5"/>
      <c r="AF296" s="50"/>
      <c r="AG296" s="50"/>
      <c r="AH296" s="50"/>
      <c r="AI296" s="307"/>
      <c r="AJ296" s="307"/>
      <c r="AK296" s="307"/>
      <c r="AL296" s="307"/>
      <c r="AM296" s="307"/>
      <c r="AN296" s="307"/>
      <c r="AO296" s="307"/>
      <c r="AP296" s="307"/>
      <c r="AQ296" s="307"/>
      <c r="AR296" s="307">
        <f t="shared" si="202"/>
        <v>0</v>
      </c>
      <c r="AS296" s="5"/>
    </row>
    <row r="297" spans="1:47" ht="15" customHeight="1" x14ac:dyDescent="0.2">
      <c r="A297" s="489" t="s">
        <v>535</v>
      </c>
      <c r="B297" s="48" t="s">
        <v>308</v>
      </c>
      <c r="C297" s="39">
        <f>IF(B297="L1", 1, IF(B297="L2", 0.75, IF(B297= "L3", 0.5,IF(B297 = "L4", 0.25, 0))))</f>
        <v>1</v>
      </c>
      <c r="D297" s="156"/>
      <c r="E297" s="156"/>
      <c r="F297" s="156"/>
      <c r="G297" s="156"/>
      <c r="H297" s="156"/>
      <c r="I297" s="156"/>
      <c r="J297" s="50"/>
      <c r="K297" s="156"/>
      <c r="L297" s="156"/>
      <c r="M297" s="50"/>
      <c r="N297" s="156"/>
      <c r="O297" s="156"/>
      <c r="P297" s="139"/>
      <c r="Q297" s="5"/>
      <c r="R297" s="156"/>
      <c r="S297" s="156"/>
      <c r="T297" s="156"/>
      <c r="U297" s="307"/>
      <c r="V297" s="307"/>
      <c r="W297" s="307"/>
      <c r="X297" s="307"/>
      <c r="Y297" s="307"/>
      <c r="Z297" s="307"/>
      <c r="AA297" s="307"/>
      <c r="AB297" s="307"/>
      <c r="AC297" s="307"/>
      <c r="AD297" s="307"/>
      <c r="AE297" s="5"/>
      <c r="AF297" s="156"/>
      <c r="AG297" s="156"/>
      <c r="AH297" s="156"/>
      <c r="AI297" s="307"/>
      <c r="AJ297" s="307"/>
      <c r="AK297" s="307"/>
      <c r="AL297" s="307"/>
      <c r="AM297" s="307"/>
      <c r="AN297" s="307"/>
      <c r="AO297" s="307"/>
      <c r="AP297" s="307"/>
      <c r="AQ297" s="307"/>
      <c r="AR297" s="307">
        <f t="shared" si="202"/>
        <v>0</v>
      </c>
      <c r="AS297" s="5"/>
      <c r="AT297" s="5"/>
      <c r="AU297" s="5"/>
    </row>
    <row r="298" spans="1:47" ht="15" customHeight="1" x14ac:dyDescent="0.2">
      <c r="A298" s="489" t="s">
        <v>536</v>
      </c>
      <c r="B298" s="48" t="s">
        <v>308</v>
      </c>
      <c r="C298" s="39">
        <f>IF(B298="L1", 1, IF(B298="L2", 0.75, IF(B298= "L3", 0.5,IF(B298 = "L4", 0.25, 0))))</f>
        <v>1</v>
      </c>
      <c r="D298" s="156"/>
      <c r="E298" s="156"/>
      <c r="F298" s="156"/>
      <c r="G298" s="156"/>
      <c r="H298" s="156"/>
      <c r="I298" s="156"/>
      <c r="J298" s="50"/>
      <c r="K298" s="156"/>
      <c r="L298" s="156"/>
      <c r="M298" s="50"/>
      <c r="N298" s="156"/>
      <c r="O298" s="156"/>
      <c r="P298" s="139"/>
      <c r="Q298" s="5"/>
      <c r="R298" s="156"/>
      <c r="S298" s="156"/>
      <c r="T298" s="156"/>
      <c r="U298" s="307"/>
      <c r="V298" s="307"/>
      <c r="W298" s="307"/>
      <c r="X298" s="307"/>
      <c r="Y298" s="307"/>
      <c r="Z298" s="307"/>
      <c r="AA298" s="307"/>
      <c r="AB298" s="307"/>
      <c r="AC298" s="307"/>
      <c r="AD298" s="307"/>
      <c r="AE298" s="5"/>
      <c r="AF298" s="156"/>
      <c r="AG298" s="156"/>
      <c r="AH298" s="156"/>
      <c r="AI298" s="307"/>
      <c r="AJ298" s="307"/>
      <c r="AK298" s="307"/>
      <c r="AL298" s="307"/>
      <c r="AM298" s="307"/>
      <c r="AN298" s="307"/>
      <c r="AO298" s="307"/>
      <c r="AP298" s="307"/>
      <c r="AQ298" s="307"/>
      <c r="AR298" s="307">
        <f t="shared" si="202"/>
        <v>0</v>
      </c>
      <c r="AS298" s="5"/>
      <c r="AT298" s="5"/>
      <c r="AU298" s="5"/>
    </row>
    <row r="299" spans="1:47" ht="15" customHeight="1" x14ac:dyDescent="0.2">
      <c r="A299" s="484"/>
      <c r="B299" s="41"/>
      <c r="C299" s="39"/>
      <c r="D299"/>
      <c r="E299"/>
      <c r="F299"/>
      <c r="G299"/>
      <c r="H299"/>
      <c r="I299"/>
      <c r="J299" s="42"/>
      <c r="K299"/>
      <c r="L299"/>
      <c r="M299" s="42"/>
      <c r="N299"/>
      <c r="O299"/>
      <c r="P299" s="92"/>
      <c r="R299"/>
      <c r="S299"/>
      <c r="T299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F299"/>
      <c r="AG299"/>
      <c r="AH299"/>
      <c r="AI299" s="294"/>
      <c r="AJ299" s="294"/>
      <c r="AK299" s="294"/>
      <c r="AL299" s="294"/>
      <c r="AM299" s="294"/>
      <c r="AN299" s="294"/>
      <c r="AO299" s="294"/>
      <c r="AP299" s="294"/>
      <c r="AQ299" s="294"/>
      <c r="AR299" s="294">
        <f t="shared" si="202"/>
        <v>0</v>
      </c>
      <c r="AT299" s="8"/>
      <c r="AU299" s="8"/>
    </row>
    <row r="300" spans="1:47" ht="15" customHeight="1" x14ac:dyDescent="0.2">
      <c r="A300" s="485" t="s">
        <v>390</v>
      </c>
      <c r="B300" s="62"/>
      <c r="C300" s="62"/>
      <c r="D300" s="63">
        <f t="shared" ref="D300:P300" si="203">SUMIF($B295:$B295,"L1",D295:D295)</f>
        <v>0</v>
      </c>
      <c r="E300" s="63">
        <f t="shared" si="203"/>
        <v>0</v>
      </c>
      <c r="F300" s="63">
        <f t="shared" si="203"/>
        <v>0</v>
      </c>
      <c r="G300" s="63">
        <f t="shared" si="203"/>
        <v>0</v>
      </c>
      <c r="H300" s="63">
        <f t="shared" si="203"/>
        <v>0</v>
      </c>
      <c r="I300" s="63">
        <f t="shared" si="203"/>
        <v>0</v>
      </c>
      <c r="J300" s="63">
        <f t="shared" si="203"/>
        <v>0</v>
      </c>
      <c r="K300" s="63">
        <f t="shared" si="203"/>
        <v>0</v>
      </c>
      <c r="L300" s="63">
        <f t="shared" si="203"/>
        <v>0</v>
      </c>
      <c r="M300" s="63">
        <f t="shared" si="203"/>
        <v>0</v>
      </c>
      <c r="N300" s="63">
        <f t="shared" si="203"/>
        <v>0</v>
      </c>
      <c r="O300" s="63">
        <f t="shared" si="203"/>
        <v>1100</v>
      </c>
      <c r="P300" s="63">
        <f t="shared" si="203"/>
        <v>1100</v>
      </c>
      <c r="R300" s="63"/>
      <c r="S300" s="63"/>
      <c r="T300" s="63"/>
      <c r="U300" s="276"/>
      <c r="V300" s="276"/>
      <c r="W300" s="276"/>
      <c r="X300" s="276"/>
      <c r="Y300" s="276"/>
      <c r="Z300" s="276"/>
      <c r="AA300" s="276"/>
      <c r="AB300" s="276"/>
      <c r="AC300" s="276"/>
      <c r="AD300" s="276"/>
      <c r="AF300" s="63">
        <f t="shared" ref="AF300:AR300" si="204">SUMIF($B295:$B299,"L1",AF295:AF299)</f>
        <v>0</v>
      </c>
      <c r="AG300" s="63">
        <f t="shared" si="204"/>
        <v>0</v>
      </c>
      <c r="AH300" s="63">
        <f t="shared" si="204"/>
        <v>0</v>
      </c>
      <c r="AI300" s="276">
        <f t="shared" si="204"/>
        <v>0</v>
      </c>
      <c r="AJ300" s="276">
        <f t="shared" si="204"/>
        <v>0</v>
      </c>
      <c r="AK300" s="276">
        <f t="shared" si="204"/>
        <v>0</v>
      </c>
      <c r="AL300" s="276">
        <f t="shared" si="204"/>
        <v>0</v>
      </c>
      <c r="AM300" s="276">
        <f t="shared" si="204"/>
        <v>0</v>
      </c>
      <c r="AN300" s="276">
        <f t="shared" si="204"/>
        <v>0</v>
      </c>
      <c r="AO300" s="276">
        <f t="shared" si="204"/>
        <v>0</v>
      </c>
      <c r="AP300" s="276">
        <f t="shared" si="204"/>
        <v>0</v>
      </c>
      <c r="AQ300" s="276">
        <f t="shared" si="204"/>
        <v>0</v>
      </c>
      <c r="AR300" s="276">
        <f t="shared" si="204"/>
        <v>0</v>
      </c>
    </row>
    <row r="301" spans="1:47" ht="15" customHeight="1" x14ac:dyDescent="0.2">
      <c r="A301" s="484" t="s">
        <v>391</v>
      </c>
      <c r="B301"/>
      <c r="C301"/>
      <c r="D301"/>
      <c r="E301"/>
      <c r="F301"/>
      <c r="G301"/>
      <c r="P301" s="92">
        <f>SUM(P295:P299)</f>
        <v>1100</v>
      </c>
      <c r="R301"/>
      <c r="S301"/>
      <c r="T301"/>
      <c r="U301" s="277"/>
      <c r="V301" s="295"/>
      <c r="W301" s="295"/>
      <c r="X301" s="295"/>
      <c r="Y301" s="295"/>
      <c r="Z301" s="295"/>
      <c r="AA301" s="295"/>
      <c r="AB301" s="295"/>
      <c r="AC301" s="295"/>
      <c r="AD301" s="278"/>
      <c r="AF301"/>
      <c r="AG301"/>
      <c r="AH301"/>
      <c r="AI301" s="277"/>
      <c r="AJ301" s="295"/>
      <c r="AK301" s="295"/>
      <c r="AL301" s="295"/>
      <c r="AM301" s="295"/>
      <c r="AN301" s="295"/>
      <c r="AO301" s="295"/>
      <c r="AP301" s="295"/>
      <c r="AQ301" s="295"/>
      <c r="AR301" s="278">
        <f>SUM(AR295:AR299)</f>
        <v>0</v>
      </c>
    </row>
    <row r="302" spans="1:47" ht="15" customHeight="1" x14ac:dyDescent="0.2">
      <c r="A302" s="484"/>
      <c r="B302"/>
      <c r="C302"/>
      <c r="D302"/>
      <c r="E302"/>
      <c r="F302"/>
      <c r="G302"/>
      <c r="P302" s="92"/>
      <c r="R302"/>
      <c r="S302"/>
      <c r="T302"/>
      <c r="U302" s="277"/>
      <c r="V302" s="295"/>
      <c r="W302" s="295"/>
      <c r="X302" s="295"/>
      <c r="Y302" s="295"/>
      <c r="Z302" s="295"/>
      <c r="AA302" s="295"/>
      <c r="AB302" s="295"/>
      <c r="AC302" s="295"/>
      <c r="AD302" s="278"/>
      <c r="AF302"/>
      <c r="AG302"/>
      <c r="AH302"/>
      <c r="AI302" s="277"/>
      <c r="AJ302" s="295"/>
      <c r="AK302" s="295"/>
      <c r="AL302" s="295"/>
      <c r="AM302" s="295"/>
      <c r="AN302" s="295"/>
      <c r="AO302" s="295"/>
      <c r="AP302" s="295"/>
      <c r="AQ302" s="295"/>
      <c r="AR302" s="278"/>
    </row>
    <row r="303" spans="1:47" ht="15" customHeight="1" thickBot="1" x14ac:dyDescent="0.25">
      <c r="A303" s="487" t="s">
        <v>80</v>
      </c>
      <c r="B303" s="44"/>
      <c r="C303" s="44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6"/>
      <c r="R303" s="122"/>
      <c r="S303" s="122"/>
      <c r="T303" s="122"/>
      <c r="U303" s="279"/>
      <c r="V303" s="279"/>
      <c r="W303" s="279"/>
      <c r="X303" s="279"/>
      <c r="Y303" s="279"/>
      <c r="Z303" s="279"/>
      <c r="AA303" s="279"/>
      <c r="AB303" s="279"/>
      <c r="AC303" s="279"/>
      <c r="AD303" s="280"/>
      <c r="AF303" s="122"/>
      <c r="AG303" s="122"/>
      <c r="AH303" s="122"/>
      <c r="AI303" s="279"/>
      <c r="AJ303" s="279"/>
      <c r="AK303" s="279"/>
      <c r="AL303" s="279"/>
      <c r="AM303" s="279"/>
      <c r="AN303" s="279"/>
      <c r="AO303" s="279"/>
      <c r="AP303" s="279"/>
      <c r="AQ303" s="279"/>
      <c r="AR303" s="280"/>
    </row>
    <row r="304" spans="1:47" ht="15" customHeight="1" x14ac:dyDescent="0.2">
      <c r="A304" s="484" t="s">
        <v>537</v>
      </c>
      <c r="B304" s="41" t="s">
        <v>308</v>
      </c>
      <c r="C304" s="39">
        <f>IF(B304="L1", 1, IF(B304="L2", 0.75, IF(B304= "L3", 0.5,IF(B304 = "L4", 0.25, 0))))</f>
        <v>1</v>
      </c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8"/>
      <c r="P304" s="42"/>
      <c r="Q304" s="8"/>
      <c r="R304" s="42"/>
      <c r="S304" s="42"/>
      <c r="T304" s="42"/>
      <c r="U304" s="294"/>
      <c r="V304" s="8"/>
      <c r="W304" s="294"/>
      <c r="X304" s="294"/>
      <c r="Y304" s="294"/>
      <c r="Z304" s="294"/>
      <c r="AA304" s="294"/>
      <c r="AB304" s="294"/>
      <c r="AC304" s="294"/>
      <c r="AD304" s="294"/>
      <c r="AF304" s="42">
        <v>9763.2099999999991</v>
      </c>
      <c r="AG304" s="42"/>
      <c r="AH304" s="42">
        <f>10000-1560</f>
        <v>8440</v>
      </c>
      <c r="AI304" s="294"/>
      <c r="AJ304" s="42">
        <v>10000</v>
      </c>
      <c r="AK304" s="294"/>
      <c r="AQ304" s="294"/>
      <c r="AR304" s="294">
        <f>SUM(AF304:AQ304)</f>
        <v>28203.21</v>
      </c>
      <c r="AS304" s="8" t="s">
        <v>402</v>
      </c>
    </row>
    <row r="305" spans="1:47" ht="15" customHeight="1" x14ac:dyDescent="0.2">
      <c r="A305" s="489" t="s">
        <v>366</v>
      </c>
      <c r="B305" s="48" t="s">
        <v>308</v>
      </c>
      <c r="C305" s="267">
        <f>IF(B305="L1", 1, IF(B305="L2", 0.75, IF(B305= "L3", 0.5,IF(B305 = "L4", 0.25, 0))))</f>
        <v>1</v>
      </c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8"/>
      <c r="P305" s="42"/>
      <c r="Q305" s="8"/>
      <c r="R305" s="42"/>
      <c r="S305" s="42"/>
      <c r="T305" s="42"/>
      <c r="U305" s="294"/>
      <c r="V305" s="8"/>
      <c r="W305" s="294"/>
      <c r="X305" s="294"/>
      <c r="Y305" s="294"/>
      <c r="Z305" s="294"/>
      <c r="AA305" s="294"/>
      <c r="AB305" s="307"/>
      <c r="AC305" s="307"/>
      <c r="AD305" s="307"/>
      <c r="AF305" s="42"/>
      <c r="AG305" s="307">
        <v>0</v>
      </c>
      <c r="AH305" s="42"/>
      <c r="AI305" s="307">
        <v>0</v>
      </c>
      <c r="AJ305" s="8"/>
      <c r="AK305" s="294"/>
      <c r="AL305" s="294"/>
      <c r="AM305" s="294"/>
      <c r="AN305" s="294"/>
      <c r="AO305" s="294"/>
      <c r="AP305" s="307"/>
      <c r="AQ305" s="307"/>
      <c r="AR305" s="307">
        <f>SUM(AF305:AQ305)</f>
        <v>0</v>
      </c>
      <c r="AS305" s="5" t="s">
        <v>400</v>
      </c>
      <c r="AT305" s="8"/>
      <c r="AU305" s="8"/>
    </row>
    <row r="306" spans="1:47" ht="15" customHeight="1" x14ac:dyDescent="0.2">
      <c r="A306" s="484" t="s">
        <v>538</v>
      </c>
      <c r="B306" s="41" t="s">
        <v>317</v>
      </c>
      <c r="C306" s="267">
        <f>IF(B306="L1", 1, IF(B306="L2", 0.75, IF(B306= "L3", 0.5,IF(B306 = "L4", 0.25, 0))))</f>
        <v>0.75</v>
      </c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P306" s="42"/>
      <c r="R306" s="42"/>
      <c r="S306" s="42"/>
      <c r="T306" s="42"/>
      <c r="U306" s="294"/>
      <c r="V306" s="294"/>
      <c r="Y306" s="294"/>
      <c r="Z306" s="294"/>
      <c r="AA306" s="294"/>
      <c r="AB306" s="294"/>
      <c r="AC306" s="294"/>
      <c r="AD306" s="294"/>
      <c r="AF306" s="42"/>
      <c r="AG306" s="42"/>
      <c r="AH306" s="42"/>
      <c r="AI306" s="294"/>
      <c r="AJ306" s="294"/>
      <c r="AL306" s="42">
        <v>10000</v>
      </c>
      <c r="AM306" s="42"/>
      <c r="AN306" s="42">
        <v>10000</v>
      </c>
      <c r="AO306" s="294"/>
      <c r="AP306" s="42">
        <v>10000</v>
      </c>
      <c r="AQ306" s="294"/>
      <c r="AR306" s="294">
        <f>SUM(AF306:AQ306)</f>
        <v>30000</v>
      </c>
      <c r="AS306" s="8" t="s">
        <v>402</v>
      </c>
      <c r="AT306" s="5"/>
      <c r="AU306" s="5"/>
    </row>
    <row r="307" spans="1:47" ht="15" customHeight="1" x14ac:dyDescent="0.2">
      <c r="A307" s="489" t="s">
        <v>539</v>
      </c>
      <c r="B307" s="48" t="s">
        <v>317</v>
      </c>
      <c r="C307" s="267">
        <f>IF(B307="L1", 1, IF(B307="L2", 0.75, IF(B307= "L3", 0.5,IF(B307 = "L4", 0.25, 0))))</f>
        <v>0.75</v>
      </c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P307" s="42"/>
      <c r="R307" s="42"/>
      <c r="S307" s="42"/>
      <c r="T307" s="42"/>
      <c r="U307" s="294"/>
      <c r="V307" s="294"/>
      <c r="Y307" s="294"/>
      <c r="Z307" s="294"/>
      <c r="AA307" s="294"/>
      <c r="AB307" s="294"/>
      <c r="AC307" s="294"/>
      <c r="AD307" s="294"/>
      <c r="AF307" s="42"/>
      <c r="AG307" s="42"/>
      <c r="AH307" s="42"/>
      <c r="AI307" s="294"/>
      <c r="AJ307" s="294"/>
      <c r="AK307" s="307">
        <v>0</v>
      </c>
      <c r="AL307" s="42"/>
      <c r="AM307" s="307">
        <v>0</v>
      </c>
      <c r="AN307" s="294"/>
      <c r="AO307" s="307">
        <v>0</v>
      </c>
      <c r="AP307" s="42"/>
      <c r="AQ307" s="307"/>
      <c r="AR307" s="307">
        <f>SUM(AF307:AQ307)</f>
        <v>0</v>
      </c>
      <c r="AS307" s="5" t="s">
        <v>400</v>
      </c>
      <c r="AT307" s="8"/>
      <c r="AU307" s="8"/>
    </row>
    <row r="308" spans="1:47" ht="15" customHeight="1" x14ac:dyDescent="0.2">
      <c r="A308" s="484"/>
      <c r="B308" s="41"/>
      <c r="C308" s="39"/>
      <c r="D308"/>
      <c r="E308"/>
      <c r="F308"/>
      <c r="G308"/>
      <c r="H308"/>
      <c r="I308"/>
      <c r="J308" s="42"/>
      <c r="K308"/>
      <c r="L308"/>
      <c r="M308" s="42"/>
      <c r="N308"/>
      <c r="O308"/>
      <c r="P308" s="92"/>
      <c r="R308"/>
      <c r="S308"/>
      <c r="T308"/>
      <c r="U308" s="277"/>
      <c r="V308" s="277"/>
      <c r="W308" s="277"/>
      <c r="X308" s="294"/>
      <c r="Y308" s="277"/>
      <c r="Z308" s="277"/>
      <c r="AA308" s="294"/>
      <c r="AB308" s="277"/>
      <c r="AC308" s="277"/>
      <c r="AD308" s="294"/>
      <c r="AF308"/>
      <c r="AG308"/>
      <c r="AH308"/>
      <c r="AI308" s="277"/>
      <c r="AJ308" s="277"/>
      <c r="AK308" s="277"/>
      <c r="AL308" s="294"/>
      <c r="AM308" s="277"/>
      <c r="AN308" s="277"/>
      <c r="AO308" s="294"/>
      <c r="AP308" s="277"/>
      <c r="AQ308" s="277"/>
      <c r="AR308" s="294">
        <f>SUM(AF308:AQ308)</f>
        <v>0</v>
      </c>
      <c r="AT308" s="5"/>
      <c r="AU308" s="5"/>
    </row>
    <row r="309" spans="1:47" ht="15" customHeight="1" x14ac:dyDescent="0.2">
      <c r="A309" s="485" t="s">
        <v>382</v>
      </c>
      <c r="B309" s="62"/>
      <c r="C309" s="62"/>
      <c r="D309" s="63">
        <f t="shared" ref="D309:P309" si="205">SUMIF($B304:$B308,"L1",D304:D308)</f>
        <v>0</v>
      </c>
      <c r="E309" s="63">
        <f t="shared" si="205"/>
        <v>0</v>
      </c>
      <c r="F309" s="63">
        <f t="shared" si="205"/>
        <v>0</v>
      </c>
      <c r="G309" s="63">
        <f t="shared" si="205"/>
        <v>0</v>
      </c>
      <c r="H309" s="63">
        <f t="shared" si="205"/>
        <v>0</v>
      </c>
      <c r="I309" s="63">
        <f t="shared" si="205"/>
        <v>0</v>
      </c>
      <c r="J309" s="63">
        <f t="shared" si="205"/>
        <v>0</v>
      </c>
      <c r="K309" s="63">
        <f t="shared" si="205"/>
        <v>0</v>
      </c>
      <c r="L309" s="63">
        <f t="shared" si="205"/>
        <v>0</v>
      </c>
      <c r="M309" s="63">
        <f t="shared" si="205"/>
        <v>0</v>
      </c>
      <c r="N309" s="63">
        <f t="shared" si="205"/>
        <v>0</v>
      </c>
      <c r="O309" s="63">
        <f t="shared" si="205"/>
        <v>0</v>
      </c>
      <c r="P309" s="63">
        <f t="shared" si="205"/>
        <v>0</v>
      </c>
      <c r="R309" s="63"/>
      <c r="S309" s="63"/>
      <c r="T309" s="63"/>
      <c r="U309" s="276"/>
      <c r="V309" s="276"/>
      <c r="W309" s="276"/>
      <c r="X309" s="276"/>
      <c r="Y309" s="276"/>
      <c r="Z309" s="276"/>
      <c r="AA309" s="276"/>
      <c r="AB309" s="276"/>
      <c r="AC309" s="276"/>
      <c r="AD309" s="276"/>
      <c r="AF309" s="63">
        <f>SUMIF($B304:$B308,"L1",AF304:AF308)</f>
        <v>9763.2099999999991</v>
      </c>
      <c r="AG309" s="63">
        <f t="shared" ref="AG309:AK309" si="206">SUMIF($B304:$B308,"L1",AG304:AG308)</f>
        <v>0</v>
      </c>
      <c r="AH309" s="63">
        <f t="shared" si="206"/>
        <v>8440</v>
      </c>
      <c r="AI309" s="276">
        <f t="shared" si="206"/>
        <v>0</v>
      </c>
      <c r="AJ309" s="276">
        <f t="shared" si="206"/>
        <v>10000</v>
      </c>
      <c r="AK309" s="276">
        <f t="shared" si="206"/>
        <v>0</v>
      </c>
      <c r="AL309" s="276">
        <f ca="1">SUMIF($B304:$B308,"L1",AL305:AL308)</f>
        <v>10000</v>
      </c>
      <c r="AM309" s="276">
        <f ca="1">SUMIF($B304:$B308,"L1",AM305:AM308)</f>
        <v>0</v>
      </c>
      <c r="AN309" s="276">
        <f ca="1">SUMIF($B304:$B308,"L1",AN305:AN308)</f>
        <v>10000</v>
      </c>
      <c r="AO309" s="276">
        <f ca="1">SUMIF($B304:$B308,"L1",AO305:AO308)</f>
        <v>0</v>
      </c>
      <c r="AP309" s="276">
        <f ca="1">SUMIF($B304:$B308,"L1",AP305:AP308)</f>
        <v>10000</v>
      </c>
      <c r="AQ309" s="276">
        <f>SUMIF($B304:$B308,"L1",AQ304:AQ308)</f>
        <v>0</v>
      </c>
      <c r="AR309" s="276">
        <f>SUMIF($B304:$B308,"L1",AR304:AR308)</f>
        <v>28203.21</v>
      </c>
    </row>
    <row r="310" spans="1:47" ht="15" customHeight="1" x14ac:dyDescent="0.2">
      <c r="A310" s="484" t="s">
        <v>383</v>
      </c>
      <c r="B310"/>
      <c r="C310"/>
      <c r="D310"/>
      <c r="E310"/>
      <c r="F310"/>
      <c r="G310"/>
      <c r="P310" s="92">
        <f>SUM(P304:P308)</f>
        <v>0</v>
      </c>
      <c r="R310"/>
      <c r="S310"/>
      <c r="T310"/>
      <c r="U310" s="277"/>
      <c r="V310" s="295"/>
      <c r="W310" s="295"/>
      <c r="X310" s="295"/>
      <c r="Y310" s="295"/>
      <c r="Z310" s="295"/>
      <c r="AA310" s="295"/>
      <c r="AB310" s="295"/>
      <c r="AC310" s="295"/>
      <c r="AD310" s="278"/>
      <c r="AF310"/>
      <c r="AG310"/>
      <c r="AH310"/>
      <c r="AI310" s="277"/>
      <c r="AJ310" s="295"/>
      <c r="AK310" s="295"/>
      <c r="AL310" s="295"/>
      <c r="AM310" s="295"/>
      <c r="AN310" s="295"/>
      <c r="AO310" s="295"/>
      <c r="AP310" s="295"/>
      <c r="AQ310" s="295"/>
      <c r="AR310" s="278">
        <f>SUM(AR304:AR308)</f>
        <v>58203.21</v>
      </c>
    </row>
    <row r="311" spans="1:47" ht="15" customHeight="1" x14ac:dyDescent="0.2">
      <c r="A311" s="484"/>
      <c r="B311"/>
      <c r="C311"/>
      <c r="D311"/>
      <c r="E311"/>
      <c r="F311"/>
      <c r="G311"/>
      <c r="P311" s="92"/>
      <c r="R311"/>
      <c r="S311"/>
      <c r="T311"/>
      <c r="U311" s="277"/>
      <c r="V311" s="295"/>
      <c r="W311" s="295"/>
      <c r="X311" s="295"/>
      <c r="Y311" s="295"/>
      <c r="Z311" s="295"/>
      <c r="AA311" s="295"/>
      <c r="AB311" s="295"/>
      <c r="AC311" s="295"/>
      <c r="AD311" s="278"/>
      <c r="AF311"/>
      <c r="AG311"/>
      <c r="AH311"/>
      <c r="AI311" s="277"/>
      <c r="AJ311" s="295"/>
      <c r="AK311" s="295"/>
      <c r="AL311" s="295"/>
      <c r="AM311" s="295"/>
      <c r="AN311" s="295"/>
      <c r="AO311" s="295"/>
      <c r="AP311" s="295"/>
      <c r="AQ311" s="295"/>
      <c r="AR311" s="278"/>
    </row>
    <row r="312" spans="1:47" ht="15" customHeight="1" thickBot="1" x14ac:dyDescent="0.25">
      <c r="A312" s="487" t="s">
        <v>540</v>
      </c>
      <c r="B312" s="44"/>
      <c r="C312" s="44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6"/>
      <c r="R312" s="122"/>
      <c r="S312" s="122"/>
      <c r="T312" s="122"/>
      <c r="U312" s="279"/>
      <c r="V312" s="279"/>
      <c r="W312" s="279"/>
      <c r="X312" s="279"/>
      <c r="Y312" s="279"/>
      <c r="Z312" s="279"/>
      <c r="AA312" s="279"/>
      <c r="AB312" s="279"/>
      <c r="AC312" s="279"/>
      <c r="AD312" s="280"/>
      <c r="AF312" s="122"/>
      <c r="AG312" s="122"/>
      <c r="AH312" s="122"/>
      <c r="AI312" s="279"/>
      <c r="AJ312" s="279"/>
      <c r="AK312" s="279"/>
      <c r="AL312" s="279"/>
      <c r="AM312" s="279"/>
      <c r="AN312" s="279"/>
      <c r="AO312" s="279"/>
      <c r="AP312" s="279"/>
      <c r="AQ312" s="279"/>
      <c r="AR312" s="280"/>
    </row>
    <row r="313" spans="1:47" ht="15" customHeight="1" x14ac:dyDescent="0.2">
      <c r="A313" s="484" t="s">
        <v>372</v>
      </c>
      <c r="B313" s="41" t="s">
        <v>308</v>
      </c>
      <c r="C313" s="39">
        <f>IF(B313="L1", 1, IF(B313="L2", 0.75, IF(B313= "L3", 0.5,IF(B313 = "L4", 0.25, 0))))</f>
        <v>1</v>
      </c>
      <c r="D313" s="42"/>
      <c r="E313" s="42"/>
      <c r="F313" s="42"/>
      <c r="G313" s="42"/>
      <c r="H313" s="35"/>
      <c r="I313" s="42"/>
      <c r="J313" s="42"/>
      <c r="K313" s="42"/>
      <c r="L313" s="42"/>
      <c r="M313" s="42"/>
      <c r="N313" s="42"/>
      <c r="O313" s="42"/>
      <c r="P313" s="42"/>
      <c r="R313" s="42"/>
      <c r="S313" s="42"/>
      <c r="T313" s="42"/>
      <c r="U313" s="294"/>
      <c r="V313" s="274"/>
      <c r="W313" s="294"/>
      <c r="X313" s="294"/>
      <c r="Y313" s="294"/>
      <c r="Z313" s="294"/>
      <c r="AA313" s="294"/>
      <c r="AB313" s="294"/>
      <c r="AC313" s="294"/>
      <c r="AD313" s="294"/>
      <c r="AF313" s="42"/>
      <c r="AG313" s="42"/>
      <c r="AH313" s="42"/>
      <c r="AI313" s="294"/>
      <c r="AJ313" s="274"/>
      <c r="AK313" s="294"/>
      <c r="AL313" s="294"/>
      <c r="AM313" s="294"/>
      <c r="AN313" s="294"/>
      <c r="AO313" s="294"/>
      <c r="AP313" s="294"/>
      <c r="AQ313" s="294"/>
      <c r="AR313" s="294">
        <f>SUM(AF313:AQ313)</f>
        <v>0</v>
      </c>
    </row>
    <row r="314" spans="1:47" ht="15" customHeight="1" x14ac:dyDescent="0.2">
      <c r="A314" s="484" t="s">
        <v>541</v>
      </c>
      <c r="B314" s="41" t="s">
        <v>311</v>
      </c>
      <c r="C314" s="39">
        <f>IF(B314="L1", 1, IF(B314="L2", 0.75, IF(B314= "L3", 0.5,IF(B314 = "L4", 0.25, 0))))</f>
        <v>0.5</v>
      </c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P314" s="42"/>
      <c r="R314" s="42"/>
      <c r="S314" s="42"/>
      <c r="T314" s="42"/>
      <c r="U314" s="294"/>
      <c r="V314" s="294"/>
      <c r="Y314" s="294"/>
      <c r="Z314" s="294"/>
      <c r="AB314" s="294"/>
      <c r="AD314" s="294"/>
      <c r="AF314" s="294"/>
      <c r="AG314" s="42"/>
      <c r="AH314" s="42"/>
      <c r="AI314" s="294"/>
      <c r="AJ314" s="294"/>
      <c r="AM314" s="294"/>
      <c r="AN314" s="294"/>
      <c r="AP314" s="294"/>
      <c r="AQ314" s="294"/>
      <c r="AR314" s="294">
        <f>SUM(AF314:AQ314)</f>
        <v>0</v>
      </c>
    </row>
    <row r="315" spans="1:47" ht="15" customHeight="1" x14ac:dyDescent="0.2">
      <c r="A315" s="484"/>
      <c r="B315" s="41"/>
      <c r="C315" s="39"/>
      <c r="D315"/>
      <c r="E315"/>
      <c r="F315"/>
      <c r="G315"/>
      <c r="H315"/>
      <c r="I315"/>
      <c r="J315" s="42"/>
      <c r="K315"/>
      <c r="L315"/>
      <c r="M315" s="42"/>
      <c r="N315"/>
      <c r="O315"/>
      <c r="P315" s="92"/>
      <c r="R315"/>
      <c r="S315"/>
      <c r="T315"/>
      <c r="U315" s="277"/>
      <c r="V315" s="277"/>
      <c r="W315" s="277"/>
      <c r="X315" s="294"/>
      <c r="Y315" s="277"/>
      <c r="Z315" s="277"/>
      <c r="AA315" s="294"/>
      <c r="AB315" s="277"/>
      <c r="AC315" s="277"/>
      <c r="AD315" s="294"/>
      <c r="AF315"/>
      <c r="AG315"/>
      <c r="AH315"/>
      <c r="AI315" s="277"/>
      <c r="AJ315" s="277"/>
      <c r="AK315" s="277"/>
      <c r="AL315" s="294"/>
      <c r="AM315" s="277"/>
      <c r="AN315" s="277"/>
      <c r="AO315" s="294"/>
      <c r="AP315" s="277"/>
      <c r="AQ315" s="277"/>
      <c r="AR315" s="294">
        <f>SUM(AF315:AQ315)</f>
        <v>0</v>
      </c>
    </row>
    <row r="316" spans="1:47" ht="15" customHeight="1" x14ac:dyDescent="0.2">
      <c r="A316" s="485" t="s">
        <v>542</v>
      </c>
      <c r="B316" s="62"/>
      <c r="C316" s="62"/>
      <c r="D316" s="63">
        <f t="shared" ref="D316:P316" si="207">SUMIF($B313:$B315,"L1",D313:D315)</f>
        <v>0</v>
      </c>
      <c r="E316" s="63">
        <f t="shared" si="207"/>
        <v>0</v>
      </c>
      <c r="F316" s="63">
        <f t="shared" si="207"/>
        <v>0</v>
      </c>
      <c r="G316" s="63">
        <f t="shared" si="207"/>
        <v>0</v>
      </c>
      <c r="H316" s="63">
        <f t="shared" si="207"/>
        <v>0</v>
      </c>
      <c r="I316" s="63">
        <f t="shared" si="207"/>
        <v>0</v>
      </c>
      <c r="J316" s="63">
        <f t="shared" si="207"/>
        <v>0</v>
      </c>
      <c r="K316" s="63">
        <f t="shared" si="207"/>
        <v>0</v>
      </c>
      <c r="L316" s="63">
        <f t="shared" si="207"/>
        <v>0</v>
      </c>
      <c r="M316" s="63">
        <f t="shared" si="207"/>
        <v>0</v>
      </c>
      <c r="N316" s="63">
        <f t="shared" si="207"/>
        <v>0</v>
      </c>
      <c r="O316" s="63">
        <f t="shared" si="207"/>
        <v>0</v>
      </c>
      <c r="P316" s="63">
        <f t="shared" si="207"/>
        <v>0</v>
      </c>
      <c r="R316" s="63"/>
      <c r="S316" s="63"/>
      <c r="T316" s="63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F316" s="63">
        <f>SUMIF($B313:$B315,"L1",AF313:AF315)</f>
        <v>0</v>
      </c>
      <c r="AG316" s="63">
        <f t="shared" ref="AG316:AR316" si="208">SUMIF($B313:$B315,"L1",AG313:AG315)</f>
        <v>0</v>
      </c>
      <c r="AH316" s="63">
        <f t="shared" si="208"/>
        <v>0</v>
      </c>
      <c r="AI316" s="276">
        <f t="shared" si="208"/>
        <v>0</v>
      </c>
      <c r="AJ316" s="276">
        <f t="shared" si="208"/>
        <v>0</v>
      </c>
      <c r="AK316" s="276">
        <f t="shared" si="208"/>
        <v>0</v>
      </c>
      <c r="AL316" s="276">
        <f t="shared" si="208"/>
        <v>0</v>
      </c>
      <c r="AM316" s="276">
        <f t="shared" si="208"/>
        <v>0</v>
      </c>
      <c r="AN316" s="276">
        <f t="shared" si="208"/>
        <v>0</v>
      </c>
      <c r="AO316" s="276">
        <f t="shared" si="208"/>
        <v>0</v>
      </c>
      <c r="AP316" s="276">
        <f t="shared" si="208"/>
        <v>0</v>
      </c>
      <c r="AQ316" s="276">
        <f t="shared" si="208"/>
        <v>0</v>
      </c>
      <c r="AR316" s="276">
        <f t="shared" si="208"/>
        <v>0</v>
      </c>
    </row>
    <row r="317" spans="1:47" ht="15" customHeight="1" x14ac:dyDescent="0.2">
      <c r="A317" s="484" t="s">
        <v>543</v>
      </c>
      <c r="B317"/>
      <c r="C317"/>
      <c r="D317"/>
      <c r="E317"/>
      <c r="F317"/>
      <c r="G317"/>
      <c r="P317" s="92">
        <f>SUM(P313:P315)</f>
        <v>0</v>
      </c>
      <c r="R317"/>
      <c r="S317"/>
      <c r="T317"/>
      <c r="U317" s="277"/>
      <c r="V317" s="295"/>
      <c r="W317" s="295"/>
      <c r="X317" s="295"/>
      <c r="Y317" s="295"/>
      <c r="Z317" s="295"/>
      <c r="AA317" s="295"/>
      <c r="AB317" s="295"/>
      <c r="AC317" s="295"/>
      <c r="AD317" s="278"/>
      <c r="AF317"/>
      <c r="AG317"/>
      <c r="AH317"/>
      <c r="AI317" s="277"/>
      <c r="AJ317" s="295"/>
      <c r="AK317" s="295"/>
      <c r="AL317" s="295"/>
      <c r="AM317" s="295"/>
      <c r="AN317" s="295"/>
      <c r="AO317" s="295"/>
      <c r="AP317" s="295"/>
      <c r="AQ317" s="295"/>
      <c r="AR317" s="278">
        <f>SUM(AR313:AR315)</f>
        <v>0</v>
      </c>
    </row>
    <row r="318" spans="1:47" ht="15" hidden="1" customHeight="1" x14ac:dyDescent="0.2">
      <c r="A318" s="484"/>
      <c r="B318"/>
      <c r="C318"/>
      <c r="D318"/>
      <c r="E318"/>
      <c r="F318"/>
      <c r="G318"/>
      <c r="P318" s="92"/>
      <c r="R318"/>
      <c r="S318"/>
      <c r="T318"/>
      <c r="U318" s="277"/>
      <c r="V318" s="295"/>
      <c r="W318" s="295"/>
      <c r="X318" s="295"/>
      <c r="Y318" s="295"/>
      <c r="Z318" s="295"/>
      <c r="AA318" s="295"/>
      <c r="AB318" s="295"/>
      <c r="AC318" s="295"/>
      <c r="AD318" s="278"/>
      <c r="AF318"/>
      <c r="AG318"/>
      <c r="AH318"/>
      <c r="AI318" s="277"/>
      <c r="AJ318" s="295"/>
      <c r="AK318" s="295"/>
      <c r="AL318" s="295"/>
      <c r="AM318" s="295"/>
      <c r="AN318" s="295"/>
      <c r="AO318" s="295"/>
      <c r="AP318" s="295"/>
      <c r="AQ318" s="295"/>
      <c r="AR318" s="278"/>
    </row>
    <row r="319" spans="1:47" ht="15" hidden="1" customHeight="1" thickBot="1" x14ac:dyDescent="0.25">
      <c r="A319" s="487" t="s">
        <v>156</v>
      </c>
      <c r="B319" s="44"/>
      <c r="C319" s="44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6"/>
      <c r="R319" s="122"/>
      <c r="S319" s="122"/>
      <c r="T319" s="122"/>
      <c r="U319" s="279"/>
      <c r="V319" s="279"/>
      <c r="W319" s="279"/>
      <c r="X319" s="279"/>
      <c r="Y319" s="279"/>
      <c r="Z319" s="279"/>
      <c r="AA319" s="279"/>
      <c r="AB319" s="279"/>
      <c r="AC319" s="279"/>
      <c r="AD319" s="280"/>
      <c r="AF319" s="122"/>
      <c r="AG319" s="122"/>
      <c r="AH319" s="122"/>
      <c r="AI319" s="279"/>
      <c r="AJ319" s="279"/>
      <c r="AK319" s="279"/>
      <c r="AL319" s="279"/>
      <c r="AM319" s="279"/>
      <c r="AN319" s="279"/>
      <c r="AO319" s="279"/>
      <c r="AP319" s="279"/>
      <c r="AQ319" s="279"/>
      <c r="AR319" s="280"/>
    </row>
    <row r="320" spans="1:47" ht="15" hidden="1" customHeight="1" x14ac:dyDescent="0.2">
      <c r="A320" s="484" t="s">
        <v>544</v>
      </c>
      <c r="B320" s="41" t="s">
        <v>308</v>
      </c>
      <c r="C320" s="39">
        <f>IF(B320="L1", 1, IF(B320="L2", 0.75, IF(B320= "L3", 0.5,IF(B320 = "L4", 0.25, 0))))</f>
        <v>1</v>
      </c>
      <c r="D320" s="42"/>
      <c r="E320" s="42"/>
      <c r="F320" s="42"/>
      <c r="G320" s="42"/>
      <c r="H320" s="35">
        <v>12750</v>
      </c>
      <c r="I320" s="42"/>
      <c r="J320" s="42"/>
      <c r="K320" s="42"/>
      <c r="L320" s="42"/>
      <c r="M320" s="42"/>
      <c r="N320" s="42"/>
      <c r="O320" s="42"/>
      <c r="P320" s="42">
        <f>SUM(D320:O320)</f>
        <v>12750</v>
      </c>
      <c r="R320" s="42"/>
      <c r="S320" s="42"/>
      <c r="T320" s="42"/>
      <c r="U320" s="294"/>
      <c r="V320" s="274"/>
      <c r="W320" s="294"/>
      <c r="X320" s="294"/>
      <c r="Y320" s="294"/>
      <c r="Z320" s="294"/>
      <c r="AA320" s="294"/>
      <c r="AB320" s="294"/>
      <c r="AC320" s="294"/>
      <c r="AD320" s="294"/>
      <c r="AF320" s="42"/>
      <c r="AG320" s="42"/>
      <c r="AH320" s="42"/>
      <c r="AI320" s="294"/>
      <c r="AJ320" s="274"/>
      <c r="AK320" s="294"/>
      <c r="AL320" s="294"/>
      <c r="AM320" s="294"/>
      <c r="AN320" s="294"/>
      <c r="AO320" s="294"/>
      <c r="AP320" s="294"/>
      <c r="AQ320" s="294"/>
      <c r="AR320" s="294">
        <f>SUM(AF320:AQ320)</f>
        <v>0</v>
      </c>
    </row>
    <row r="321" spans="1:44" ht="15" hidden="1" customHeight="1" x14ac:dyDescent="0.2">
      <c r="A321" s="484"/>
      <c r="B321" s="41"/>
      <c r="C321" s="39"/>
      <c r="D321"/>
      <c r="E321"/>
      <c r="F321"/>
      <c r="G321"/>
      <c r="H321"/>
      <c r="I321"/>
      <c r="J321" s="42"/>
      <c r="K321"/>
      <c r="L321"/>
      <c r="M321" s="42"/>
      <c r="N321"/>
      <c r="O321"/>
      <c r="P321" s="92"/>
      <c r="R321"/>
      <c r="S321"/>
      <c r="T321"/>
      <c r="U321" s="277"/>
      <c r="V321" s="277"/>
      <c r="W321" s="277"/>
      <c r="X321" s="294"/>
      <c r="Y321" s="277"/>
      <c r="Z321" s="277"/>
      <c r="AA321" s="294"/>
      <c r="AB321" s="277"/>
      <c r="AC321" s="277"/>
      <c r="AD321" s="294"/>
      <c r="AF321"/>
      <c r="AG321"/>
      <c r="AH321"/>
      <c r="AI321" s="277"/>
      <c r="AJ321" s="277"/>
      <c r="AK321" s="277"/>
      <c r="AL321" s="294"/>
      <c r="AM321" s="277"/>
      <c r="AN321" s="277"/>
      <c r="AO321" s="294"/>
      <c r="AP321" s="277"/>
      <c r="AQ321" s="277"/>
      <c r="AR321" s="294">
        <f>SUM(AF321:AQ321)</f>
        <v>0</v>
      </c>
    </row>
    <row r="322" spans="1:44" ht="15" hidden="1" customHeight="1" x14ac:dyDescent="0.2">
      <c r="A322" s="485" t="s">
        <v>392</v>
      </c>
      <c r="B322" s="62"/>
      <c r="C322" s="62"/>
      <c r="D322" s="63">
        <f t="shared" ref="D322:P322" si="209">SUMIF($B320:$B321,"L1",D320:D321)</f>
        <v>0</v>
      </c>
      <c r="E322" s="63">
        <f t="shared" si="209"/>
        <v>0</v>
      </c>
      <c r="F322" s="63">
        <f t="shared" si="209"/>
        <v>0</v>
      </c>
      <c r="G322" s="63">
        <f t="shared" si="209"/>
        <v>0</v>
      </c>
      <c r="H322" s="63">
        <f t="shared" si="209"/>
        <v>12750</v>
      </c>
      <c r="I322" s="63">
        <f t="shared" si="209"/>
        <v>0</v>
      </c>
      <c r="J322" s="63">
        <f t="shared" si="209"/>
        <v>0</v>
      </c>
      <c r="K322" s="63">
        <f t="shared" si="209"/>
        <v>0</v>
      </c>
      <c r="L322" s="63">
        <f t="shared" si="209"/>
        <v>0</v>
      </c>
      <c r="M322" s="63">
        <f t="shared" si="209"/>
        <v>0</v>
      </c>
      <c r="N322" s="63">
        <f t="shared" si="209"/>
        <v>0</v>
      </c>
      <c r="O322" s="63">
        <f t="shared" si="209"/>
        <v>0</v>
      </c>
      <c r="P322" s="63">
        <f t="shared" si="209"/>
        <v>12750</v>
      </c>
      <c r="R322" s="63"/>
      <c r="S322" s="63"/>
      <c r="T322" s="63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F322" s="63">
        <f t="shared" ref="AF322:AR322" si="210">SUMIF($B320:$B321,"L1",AF320:AF321)</f>
        <v>0</v>
      </c>
      <c r="AG322" s="63">
        <f t="shared" si="210"/>
        <v>0</v>
      </c>
      <c r="AH322" s="63">
        <f t="shared" si="210"/>
        <v>0</v>
      </c>
      <c r="AI322" s="276">
        <f t="shared" si="210"/>
        <v>0</v>
      </c>
      <c r="AJ322" s="276">
        <f t="shared" si="210"/>
        <v>0</v>
      </c>
      <c r="AK322" s="276">
        <f t="shared" si="210"/>
        <v>0</v>
      </c>
      <c r="AL322" s="276">
        <f t="shared" si="210"/>
        <v>0</v>
      </c>
      <c r="AM322" s="276">
        <f t="shared" si="210"/>
        <v>0</v>
      </c>
      <c r="AN322" s="276">
        <f t="shared" si="210"/>
        <v>0</v>
      </c>
      <c r="AO322" s="276">
        <f t="shared" si="210"/>
        <v>0</v>
      </c>
      <c r="AP322" s="276">
        <f t="shared" si="210"/>
        <v>0</v>
      </c>
      <c r="AQ322" s="276">
        <f t="shared" si="210"/>
        <v>0</v>
      </c>
      <c r="AR322" s="276">
        <f t="shared" si="210"/>
        <v>0</v>
      </c>
    </row>
    <row r="323" spans="1:44" ht="15" hidden="1" customHeight="1" x14ac:dyDescent="0.2">
      <c r="A323" s="484" t="s">
        <v>393</v>
      </c>
      <c r="B323"/>
      <c r="C323"/>
      <c r="D323"/>
      <c r="E323"/>
      <c r="F323"/>
      <c r="G323"/>
      <c r="P323" s="92">
        <f>SUM(P320:P321)</f>
        <v>12750</v>
      </c>
      <c r="R323"/>
      <c r="S323"/>
      <c r="T323"/>
      <c r="U323" s="277"/>
      <c r="V323" s="295"/>
      <c r="W323" s="295"/>
      <c r="X323" s="295"/>
      <c r="Y323" s="295"/>
      <c r="Z323" s="295"/>
      <c r="AA323" s="295"/>
      <c r="AB323" s="295"/>
      <c r="AC323" s="295"/>
      <c r="AD323" s="278"/>
      <c r="AF323"/>
      <c r="AG323"/>
      <c r="AH323"/>
      <c r="AI323" s="277"/>
      <c r="AJ323" s="295"/>
      <c r="AK323" s="295"/>
      <c r="AL323" s="295"/>
      <c r="AM323" s="295"/>
      <c r="AN323" s="295"/>
      <c r="AO323" s="295"/>
      <c r="AP323" s="295"/>
      <c r="AQ323" s="295"/>
      <c r="AR323" s="278">
        <f>SUM(AR320:AR321)</f>
        <v>0</v>
      </c>
    </row>
    <row r="324" spans="1:44" ht="15" hidden="1" customHeight="1" x14ac:dyDescent="0.2">
      <c r="A324" s="484"/>
      <c r="B324"/>
      <c r="C324"/>
      <c r="D324"/>
      <c r="E324"/>
      <c r="F324"/>
      <c r="G324"/>
      <c r="P324" s="92"/>
      <c r="R324"/>
      <c r="S324"/>
      <c r="T324"/>
      <c r="U324" s="277"/>
      <c r="V324" s="295"/>
      <c r="W324" s="295"/>
      <c r="X324" s="295"/>
      <c r="Y324" s="295"/>
      <c r="Z324" s="295"/>
      <c r="AA324" s="295"/>
      <c r="AB324" s="295"/>
      <c r="AC324" s="295"/>
      <c r="AD324" s="278"/>
      <c r="AF324"/>
      <c r="AG324"/>
      <c r="AH324"/>
      <c r="AI324" s="277"/>
      <c r="AJ324" s="295"/>
      <c r="AK324" s="295"/>
      <c r="AL324" s="295"/>
      <c r="AM324" s="295"/>
      <c r="AN324" s="295"/>
      <c r="AO324" s="295"/>
      <c r="AP324" s="295"/>
      <c r="AQ324" s="295"/>
      <c r="AR324" s="278"/>
    </row>
    <row r="325" spans="1:44" ht="15" hidden="1" customHeight="1" thickBot="1" x14ac:dyDescent="0.25">
      <c r="A325" s="487" t="s">
        <v>545</v>
      </c>
      <c r="B325" s="44"/>
      <c r="C325" s="44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6"/>
      <c r="R325" s="122"/>
      <c r="S325" s="122"/>
      <c r="T325" s="122"/>
      <c r="U325" s="279"/>
      <c r="V325" s="279"/>
      <c r="W325" s="279"/>
      <c r="X325" s="279"/>
      <c r="Y325" s="279"/>
      <c r="Z325" s="279"/>
      <c r="AA325" s="279"/>
      <c r="AB325" s="279"/>
      <c r="AC325" s="279"/>
      <c r="AD325" s="280"/>
      <c r="AF325" s="122"/>
      <c r="AG325" s="122"/>
      <c r="AH325" s="122"/>
      <c r="AI325" s="279"/>
      <c r="AJ325" s="279"/>
      <c r="AK325" s="279"/>
      <c r="AL325" s="279"/>
      <c r="AM325" s="279"/>
      <c r="AN325" s="279"/>
      <c r="AO325" s="279"/>
      <c r="AP325" s="279"/>
      <c r="AQ325" s="279"/>
      <c r="AR325" s="280"/>
    </row>
    <row r="326" spans="1:44" ht="15" hidden="1" customHeight="1" x14ac:dyDescent="0.2">
      <c r="A326" s="484" t="s">
        <v>409</v>
      </c>
      <c r="B326" s="41" t="s">
        <v>308</v>
      </c>
      <c r="C326" s="39">
        <f>IF(B326="L1", 1, IF(B326="L2", 0.75, IF(B326= "L3", 0.5,IF(B326 = "L4", 0.25, 0))))</f>
        <v>1</v>
      </c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8"/>
      <c r="P326" s="42"/>
      <c r="R326" s="42"/>
      <c r="S326" s="42"/>
      <c r="T326" s="42"/>
      <c r="U326" s="294"/>
      <c r="V326" s="274"/>
      <c r="W326" s="294"/>
      <c r="X326" s="294"/>
      <c r="Y326" s="294"/>
      <c r="Z326" s="294"/>
      <c r="AA326" s="294"/>
      <c r="AB326" s="294"/>
      <c r="AC326" s="294"/>
      <c r="AD326" s="294"/>
      <c r="AF326" s="42"/>
      <c r="AG326" s="42"/>
      <c r="AH326" s="42"/>
      <c r="AI326" s="294"/>
      <c r="AJ326" s="274"/>
      <c r="AK326" s="294"/>
      <c r="AL326" s="294"/>
      <c r="AM326" s="294"/>
      <c r="AN326" s="294"/>
      <c r="AO326" s="294"/>
      <c r="AP326" s="294"/>
      <c r="AQ326" s="294"/>
      <c r="AR326" s="294">
        <f>SUM(AF326:AQ326)</f>
        <v>0</v>
      </c>
    </row>
    <row r="327" spans="1:44" ht="15" hidden="1" customHeight="1" x14ac:dyDescent="0.2">
      <c r="A327" s="484" t="s">
        <v>546</v>
      </c>
      <c r="B327" s="41" t="s">
        <v>308</v>
      </c>
      <c r="C327" s="39">
        <f>IF(B327="L1", 1, IF(B327="L2", 0.75, IF(B327= "L3", 0.5,IF(B327 = "L4", 0.25, 0))))</f>
        <v>1</v>
      </c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8"/>
      <c r="P327" s="42"/>
      <c r="R327" s="42"/>
      <c r="S327" s="42"/>
      <c r="T327" s="42"/>
      <c r="U327" s="294"/>
      <c r="V327" s="274"/>
      <c r="Y327" s="294"/>
      <c r="Z327" s="294"/>
      <c r="AA327" s="294"/>
      <c r="AB327" s="294"/>
      <c r="AC327" s="294"/>
      <c r="AD327" s="294"/>
      <c r="AF327" s="42"/>
      <c r="AG327" s="42"/>
      <c r="AH327" s="42"/>
      <c r="AI327" s="294"/>
      <c r="AJ327" s="274"/>
      <c r="AM327" s="294"/>
      <c r="AN327" s="294"/>
      <c r="AO327" s="294"/>
      <c r="AP327" s="294"/>
      <c r="AQ327" s="294"/>
      <c r="AR327" s="294">
        <f>SUM(AF327:AQ327)</f>
        <v>0</v>
      </c>
    </row>
    <row r="328" spans="1:44" ht="15" hidden="1" customHeight="1" x14ac:dyDescent="0.2">
      <c r="A328" s="484"/>
      <c r="B328" s="41"/>
      <c r="C328" s="39"/>
      <c r="D328"/>
      <c r="E328"/>
      <c r="F328"/>
      <c r="G328"/>
      <c r="H328"/>
      <c r="I328"/>
      <c r="J328" s="42"/>
      <c r="K328"/>
      <c r="L328"/>
      <c r="M328" s="42"/>
      <c r="N328"/>
      <c r="O328"/>
      <c r="P328" s="92"/>
      <c r="R328"/>
      <c r="S328"/>
      <c r="T328"/>
      <c r="U328" s="277"/>
      <c r="V328" s="277"/>
      <c r="W328" s="277"/>
      <c r="X328" s="294"/>
      <c r="Y328" s="277"/>
      <c r="Z328" s="277"/>
      <c r="AA328" s="294"/>
      <c r="AB328" s="277"/>
      <c r="AC328" s="277"/>
      <c r="AD328" s="294"/>
      <c r="AF328"/>
      <c r="AG328"/>
      <c r="AH328"/>
      <c r="AI328" s="277"/>
      <c r="AJ328" s="277"/>
      <c r="AK328" s="277"/>
      <c r="AL328" s="294"/>
      <c r="AM328" s="277"/>
      <c r="AN328" s="277"/>
      <c r="AO328" s="294"/>
      <c r="AP328" s="277"/>
      <c r="AQ328" s="277"/>
      <c r="AR328" s="294">
        <f>SUM(AF328:AQ328)</f>
        <v>0</v>
      </c>
    </row>
    <row r="329" spans="1:44" ht="15" hidden="1" customHeight="1" x14ac:dyDescent="0.2">
      <c r="A329" s="485" t="s">
        <v>547</v>
      </c>
      <c r="B329" s="62"/>
      <c r="C329" s="62"/>
      <c r="D329" s="63">
        <f t="shared" ref="D329:P329" si="211">SUMIF($B325:$B328,"L1",D325:D328)</f>
        <v>0</v>
      </c>
      <c r="E329" s="63">
        <f t="shared" si="211"/>
        <v>0</v>
      </c>
      <c r="F329" s="63">
        <f t="shared" si="211"/>
        <v>0</v>
      </c>
      <c r="G329" s="63">
        <f t="shared" si="211"/>
        <v>0</v>
      </c>
      <c r="H329" s="63">
        <f t="shared" si="211"/>
        <v>0</v>
      </c>
      <c r="I329" s="63">
        <f t="shared" si="211"/>
        <v>0</v>
      </c>
      <c r="J329" s="63">
        <f t="shared" si="211"/>
        <v>0</v>
      </c>
      <c r="K329" s="63">
        <f t="shared" si="211"/>
        <v>0</v>
      </c>
      <c r="L329" s="63">
        <f t="shared" si="211"/>
        <v>0</v>
      </c>
      <c r="M329" s="63">
        <f t="shared" si="211"/>
        <v>0</v>
      </c>
      <c r="N329" s="63">
        <f t="shared" si="211"/>
        <v>0</v>
      </c>
      <c r="O329" s="63">
        <f t="shared" si="211"/>
        <v>0</v>
      </c>
      <c r="P329" s="63">
        <f t="shared" si="211"/>
        <v>0</v>
      </c>
      <c r="R329" s="63"/>
      <c r="S329" s="63"/>
      <c r="T329" s="63"/>
      <c r="U329" s="276"/>
      <c r="V329" s="276"/>
      <c r="W329" s="276"/>
      <c r="X329" s="276"/>
      <c r="Y329" s="276"/>
      <c r="Z329" s="276"/>
      <c r="AA329" s="276"/>
      <c r="AB329" s="276"/>
      <c r="AC329" s="276"/>
      <c r="AD329" s="276"/>
      <c r="AF329" s="63">
        <f t="shared" ref="AF329:AR329" si="212">SUMIF($B326:$B328,"L1",AF326:AF328)</f>
        <v>0</v>
      </c>
      <c r="AG329" s="63">
        <f t="shared" si="212"/>
        <v>0</v>
      </c>
      <c r="AH329" s="63">
        <f t="shared" si="212"/>
        <v>0</v>
      </c>
      <c r="AI329" s="276">
        <f t="shared" si="212"/>
        <v>0</v>
      </c>
      <c r="AJ329" s="276">
        <f t="shared" si="212"/>
        <v>0</v>
      </c>
      <c r="AK329" s="276">
        <f t="shared" si="212"/>
        <v>0</v>
      </c>
      <c r="AL329" s="276">
        <f t="shared" si="212"/>
        <v>0</v>
      </c>
      <c r="AM329" s="276">
        <f t="shared" si="212"/>
        <v>0</v>
      </c>
      <c r="AN329" s="276">
        <f t="shared" si="212"/>
        <v>0</v>
      </c>
      <c r="AO329" s="276">
        <f t="shared" si="212"/>
        <v>0</v>
      </c>
      <c r="AP329" s="276">
        <f t="shared" si="212"/>
        <v>0</v>
      </c>
      <c r="AQ329" s="276">
        <f t="shared" si="212"/>
        <v>0</v>
      </c>
      <c r="AR329" s="276">
        <f t="shared" si="212"/>
        <v>0</v>
      </c>
    </row>
    <row r="330" spans="1:44" ht="15" hidden="1" customHeight="1" x14ac:dyDescent="0.2">
      <c r="A330" s="484" t="s">
        <v>548</v>
      </c>
      <c r="B330"/>
      <c r="C330"/>
      <c r="D330"/>
      <c r="E330"/>
      <c r="F330"/>
      <c r="G330"/>
      <c r="H330" s="8"/>
      <c r="I330" s="8"/>
      <c r="J330" s="8"/>
      <c r="K330" s="8"/>
      <c r="L330" s="8"/>
      <c r="M330" s="8"/>
      <c r="N330" s="8"/>
      <c r="O330" s="8"/>
      <c r="P330" s="92">
        <f>SUM(P325:P328)</f>
        <v>0</v>
      </c>
      <c r="R330"/>
      <c r="S330"/>
      <c r="T330"/>
      <c r="U330" s="277"/>
      <c r="V330" s="295"/>
      <c r="W330" s="295"/>
      <c r="X330" s="295"/>
      <c r="Y330" s="295"/>
      <c r="Z330" s="295"/>
      <c r="AA330" s="295"/>
      <c r="AB330" s="295"/>
      <c r="AC330" s="295"/>
      <c r="AD330" s="278"/>
      <c r="AF330"/>
      <c r="AG330"/>
      <c r="AH330"/>
      <c r="AI330" s="277"/>
      <c r="AJ330" s="295"/>
      <c r="AK330" s="295"/>
      <c r="AL330" s="295"/>
      <c r="AM330" s="295"/>
      <c r="AN330" s="295"/>
      <c r="AO330" s="295"/>
      <c r="AP330" s="295"/>
      <c r="AQ330" s="295"/>
      <c r="AR330" s="278">
        <f>SUM(AR326:AR328)</f>
        <v>0</v>
      </c>
    </row>
    <row r="331" spans="1:44" ht="15" customHeight="1" x14ac:dyDescent="0.2">
      <c r="A331" s="484"/>
      <c r="B331"/>
      <c r="C331"/>
      <c r="D331"/>
      <c r="E331"/>
      <c r="F331"/>
      <c r="G331"/>
      <c r="H331" s="8"/>
      <c r="I331" s="8"/>
      <c r="J331" s="8"/>
      <c r="K331" s="8"/>
      <c r="L331" s="8"/>
      <c r="M331" s="8"/>
      <c r="N331" s="8"/>
      <c r="O331" s="8"/>
      <c r="P331" s="92"/>
      <c r="R331"/>
      <c r="S331"/>
      <c r="T331"/>
      <c r="U331" s="277"/>
      <c r="V331" s="295"/>
      <c r="W331" s="295"/>
      <c r="X331" s="295"/>
      <c r="Y331" s="295"/>
      <c r="Z331" s="295"/>
      <c r="AA331" s="295"/>
      <c r="AB331" s="295"/>
      <c r="AC331" s="295"/>
      <c r="AD331" s="278"/>
      <c r="AF331"/>
      <c r="AG331"/>
      <c r="AH331"/>
      <c r="AI331" s="277"/>
      <c r="AJ331" s="295"/>
      <c r="AK331" s="295"/>
      <c r="AL331" s="295"/>
      <c r="AM331" s="295"/>
      <c r="AN331" s="295"/>
      <c r="AO331" s="295"/>
      <c r="AP331" s="295"/>
      <c r="AQ331" s="295"/>
      <c r="AR331" s="278"/>
    </row>
    <row r="332" spans="1:44" ht="15" hidden="1" customHeight="1" thickBot="1" x14ac:dyDescent="0.25">
      <c r="A332" s="487" t="s">
        <v>549</v>
      </c>
      <c r="B332" s="44"/>
      <c r="C332" s="44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6"/>
      <c r="R332" s="122"/>
      <c r="S332" s="122"/>
      <c r="T332" s="122"/>
      <c r="U332" s="279"/>
      <c r="V332" s="279"/>
      <c r="W332" s="279"/>
      <c r="X332" s="279"/>
      <c r="Y332" s="279"/>
      <c r="Z332" s="279"/>
      <c r="AA332" s="279"/>
      <c r="AB332" s="279"/>
      <c r="AC332" s="279"/>
      <c r="AD332" s="280"/>
      <c r="AF332" s="122"/>
      <c r="AG332" s="122"/>
      <c r="AH332" s="122"/>
      <c r="AI332" s="279"/>
      <c r="AJ332" s="279"/>
      <c r="AK332" s="279"/>
      <c r="AL332" s="279"/>
      <c r="AM332" s="279"/>
      <c r="AN332" s="279"/>
      <c r="AO332" s="279"/>
      <c r="AP332" s="279"/>
      <c r="AQ332" s="279"/>
      <c r="AR332" s="280"/>
    </row>
    <row r="333" spans="1:44" ht="15" hidden="1" customHeight="1" x14ac:dyDescent="0.2">
      <c r="A333" s="484" t="s">
        <v>381</v>
      </c>
      <c r="B333" s="41" t="s">
        <v>308</v>
      </c>
      <c r="C333" s="39">
        <f>IF(B333="L1", 1, IF(B333="L2", 0.75, IF(B333= "L3", 0.5,IF(B333 = "L4", 0.25, 0))))</f>
        <v>1</v>
      </c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8"/>
      <c r="P333" s="42"/>
      <c r="R333" s="42"/>
      <c r="S333" s="42"/>
      <c r="T333" s="42"/>
      <c r="U333" s="294"/>
      <c r="W333" s="274"/>
      <c r="X333" s="294"/>
      <c r="Y333" s="441"/>
      <c r="Z333" s="294"/>
      <c r="AA333" s="294"/>
      <c r="AB333" s="294"/>
      <c r="AC333" s="294"/>
      <c r="AD333" s="294"/>
      <c r="AF333" s="42"/>
      <c r="AG333" s="42"/>
      <c r="AH333" s="42"/>
      <c r="AI333" s="294"/>
      <c r="AK333" s="274"/>
      <c r="AL333" s="294"/>
      <c r="AM333" s="441"/>
      <c r="AN333" s="294"/>
      <c r="AO333" s="294"/>
      <c r="AP333" s="294"/>
      <c r="AQ333" s="294"/>
      <c r="AR333" s="294">
        <f>SUM(AF333:AQ333)</f>
        <v>0</v>
      </c>
    </row>
    <row r="334" spans="1:44" ht="15" hidden="1" customHeight="1" x14ac:dyDescent="0.2">
      <c r="A334" s="484" t="s">
        <v>550</v>
      </c>
      <c r="B334" s="41" t="s">
        <v>308</v>
      </c>
      <c r="C334" s="39">
        <f>IF(B334="L1", 1, IF(B334="L2", 0.75, IF(B334= "L3", 0.5,IF(B334 = "L4", 0.25, 0))))</f>
        <v>1</v>
      </c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8"/>
      <c r="P334" s="42"/>
      <c r="R334" s="42"/>
      <c r="S334" s="42"/>
      <c r="T334" s="42"/>
      <c r="U334" s="294"/>
      <c r="W334" s="274"/>
      <c r="X334" s="294"/>
      <c r="Y334" s="294"/>
      <c r="Z334" s="294"/>
      <c r="AA334" s="294"/>
      <c r="AB334" s="294"/>
      <c r="AC334" s="294"/>
      <c r="AD334" s="294"/>
      <c r="AF334" s="42"/>
      <c r="AG334" s="42"/>
      <c r="AH334" s="42"/>
      <c r="AI334" s="294"/>
      <c r="AK334" s="274"/>
      <c r="AL334" s="294"/>
      <c r="AM334" s="294"/>
      <c r="AN334" s="294"/>
      <c r="AO334" s="294"/>
      <c r="AP334" s="294"/>
      <c r="AQ334" s="294"/>
      <c r="AR334" s="294">
        <f>SUM(AF334:AQ334)</f>
        <v>0</v>
      </c>
    </row>
    <row r="335" spans="1:44" ht="15" hidden="1" customHeight="1" x14ac:dyDescent="0.2">
      <c r="A335" s="484"/>
      <c r="B335" s="41"/>
      <c r="C335" s="39"/>
      <c r="D335"/>
      <c r="E335"/>
      <c r="F335"/>
      <c r="G335"/>
      <c r="H335"/>
      <c r="I335"/>
      <c r="J335" s="42"/>
      <c r="K335"/>
      <c r="L335"/>
      <c r="M335" s="42"/>
      <c r="N335"/>
      <c r="O335"/>
      <c r="P335" s="92"/>
      <c r="R335"/>
      <c r="S335"/>
      <c r="T335"/>
      <c r="U335" s="277"/>
      <c r="V335" s="277"/>
      <c r="W335" s="277"/>
      <c r="X335" s="294"/>
      <c r="Y335" s="277"/>
      <c r="Z335" s="277"/>
      <c r="AA335" s="294"/>
      <c r="AB335" s="277"/>
      <c r="AC335" s="277"/>
      <c r="AD335" s="294"/>
      <c r="AF335"/>
      <c r="AG335"/>
      <c r="AH335"/>
      <c r="AI335" s="277"/>
      <c r="AJ335" s="277"/>
      <c r="AK335" s="277"/>
      <c r="AL335" s="294"/>
      <c r="AM335" s="277"/>
      <c r="AN335" s="277"/>
      <c r="AO335" s="294"/>
      <c r="AP335" s="277"/>
      <c r="AQ335" s="277"/>
      <c r="AR335" s="294">
        <f>SUM(AF335:AQ335)</f>
        <v>0</v>
      </c>
    </row>
    <row r="336" spans="1:44" ht="15" hidden="1" customHeight="1" x14ac:dyDescent="0.2">
      <c r="A336" s="485" t="s">
        <v>551</v>
      </c>
      <c r="B336" s="62"/>
      <c r="C336" s="62"/>
      <c r="D336" s="63">
        <f t="shared" ref="D336:P336" si="213">SUMIF($B332:$B335,"L1",D332:D335)</f>
        <v>0</v>
      </c>
      <c r="E336" s="63">
        <f t="shared" si="213"/>
        <v>0</v>
      </c>
      <c r="F336" s="63">
        <f t="shared" si="213"/>
        <v>0</v>
      </c>
      <c r="G336" s="63">
        <f t="shared" si="213"/>
        <v>0</v>
      </c>
      <c r="H336" s="63">
        <f t="shared" si="213"/>
        <v>0</v>
      </c>
      <c r="I336" s="63">
        <f t="shared" si="213"/>
        <v>0</v>
      </c>
      <c r="J336" s="63">
        <f t="shared" si="213"/>
        <v>0</v>
      </c>
      <c r="K336" s="63">
        <f t="shared" si="213"/>
        <v>0</v>
      </c>
      <c r="L336" s="63">
        <f t="shared" si="213"/>
        <v>0</v>
      </c>
      <c r="M336" s="63">
        <f t="shared" si="213"/>
        <v>0</v>
      </c>
      <c r="N336" s="63">
        <f t="shared" si="213"/>
        <v>0</v>
      </c>
      <c r="O336" s="63">
        <f t="shared" si="213"/>
        <v>0</v>
      </c>
      <c r="P336" s="63">
        <f t="shared" si="213"/>
        <v>0</v>
      </c>
      <c r="R336" s="63"/>
      <c r="S336" s="63"/>
      <c r="T336" s="63"/>
      <c r="U336" s="276"/>
      <c r="V336" s="276"/>
      <c r="W336" s="276"/>
      <c r="X336" s="276"/>
      <c r="Y336" s="276"/>
      <c r="Z336" s="276"/>
      <c r="AA336" s="276"/>
      <c r="AB336" s="276"/>
      <c r="AC336" s="276"/>
      <c r="AD336" s="276"/>
      <c r="AF336" s="63">
        <f t="shared" ref="AF336:AR336" si="214">SUMIF($B333:$B335,"L1",AF333:AF335)</f>
        <v>0</v>
      </c>
      <c r="AG336" s="63">
        <f t="shared" si="214"/>
        <v>0</v>
      </c>
      <c r="AH336" s="63">
        <f t="shared" si="214"/>
        <v>0</v>
      </c>
      <c r="AI336" s="276">
        <f t="shared" si="214"/>
        <v>0</v>
      </c>
      <c r="AJ336" s="276">
        <f t="shared" si="214"/>
        <v>0</v>
      </c>
      <c r="AK336" s="276">
        <f t="shared" si="214"/>
        <v>0</v>
      </c>
      <c r="AL336" s="276">
        <f t="shared" si="214"/>
        <v>0</v>
      </c>
      <c r="AM336" s="276">
        <f t="shared" si="214"/>
        <v>0</v>
      </c>
      <c r="AN336" s="276">
        <f t="shared" si="214"/>
        <v>0</v>
      </c>
      <c r="AO336" s="276">
        <f t="shared" si="214"/>
        <v>0</v>
      </c>
      <c r="AP336" s="276">
        <f t="shared" si="214"/>
        <v>0</v>
      </c>
      <c r="AQ336" s="276">
        <f t="shared" si="214"/>
        <v>0</v>
      </c>
      <c r="AR336" s="276">
        <f t="shared" si="214"/>
        <v>0</v>
      </c>
    </row>
    <row r="337" spans="1:47" ht="15" hidden="1" customHeight="1" x14ac:dyDescent="0.2">
      <c r="A337" s="484" t="s">
        <v>552</v>
      </c>
      <c r="B337"/>
      <c r="C337"/>
      <c r="D337"/>
      <c r="E337"/>
      <c r="F337"/>
      <c r="G337"/>
      <c r="H337" s="8"/>
      <c r="I337" s="8"/>
      <c r="J337" s="8"/>
      <c r="K337" s="8"/>
      <c r="L337" s="8"/>
      <c r="M337" s="8"/>
      <c r="N337" s="8"/>
      <c r="O337" s="8"/>
      <c r="P337" s="92">
        <f>SUM(P332:P335)</f>
        <v>0</v>
      </c>
      <c r="R337"/>
      <c r="S337"/>
      <c r="T337"/>
      <c r="U337" s="277"/>
      <c r="V337" s="295"/>
      <c r="W337" s="295"/>
      <c r="X337" s="295"/>
      <c r="Y337" s="295"/>
      <c r="Z337" s="295"/>
      <c r="AA337" s="295"/>
      <c r="AB337" s="295"/>
      <c r="AC337" s="295"/>
      <c r="AD337" s="278"/>
      <c r="AF337"/>
      <c r="AG337"/>
      <c r="AH337"/>
      <c r="AI337" s="277"/>
      <c r="AJ337" s="295"/>
      <c r="AK337" s="295"/>
      <c r="AL337" s="295"/>
      <c r="AM337" s="295"/>
      <c r="AN337" s="295"/>
      <c r="AO337" s="295"/>
      <c r="AP337" s="295"/>
      <c r="AQ337" s="295"/>
      <c r="AR337" s="278">
        <f>SUM(AR333:AR335)</f>
        <v>0</v>
      </c>
    </row>
    <row r="338" spans="1:47" ht="15" hidden="1" customHeight="1" x14ac:dyDescent="0.2">
      <c r="A338" s="484"/>
      <c r="B338"/>
      <c r="C338"/>
      <c r="D338"/>
      <c r="E338"/>
      <c r="F338"/>
      <c r="G338"/>
      <c r="H338" s="8"/>
      <c r="I338" s="8"/>
      <c r="J338" s="8"/>
      <c r="K338" s="8"/>
      <c r="L338" s="8"/>
      <c r="M338" s="8"/>
      <c r="N338" s="8"/>
      <c r="O338" s="8"/>
      <c r="P338" s="92"/>
      <c r="R338"/>
      <c r="S338"/>
      <c r="T338"/>
      <c r="U338" s="277"/>
      <c r="V338" s="295"/>
      <c r="W338" s="295"/>
      <c r="X338" s="295"/>
      <c r="Y338" s="295"/>
      <c r="Z338" s="295"/>
      <c r="AA338" s="295"/>
      <c r="AB338" s="295"/>
      <c r="AC338" s="295"/>
      <c r="AD338" s="278"/>
      <c r="AF338"/>
      <c r="AG338"/>
      <c r="AH338"/>
      <c r="AI338" s="277"/>
      <c r="AJ338" s="295"/>
      <c r="AK338" s="295"/>
      <c r="AL338" s="295"/>
      <c r="AM338" s="295"/>
      <c r="AN338" s="295"/>
      <c r="AO338" s="295"/>
      <c r="AP338" s="295"/>
      <c r="AQ338" s="295"/>
      <c r="AR338" s="278"/>
    </row>
    <row r="339" spans="1:47" ht="15" customHeight="1" thickBot="1" x14ac:dyDescent="0.25">
      <c r="A339" s="487" t="s">
        <v>82</v>
      </c>
      <c r="B339" s="44"/>
      <c r="C339" s="44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6"/>
      <c r="R339" s="122"/>
      <c r="S339" s="122"/>
      <c r="T339" s="122"/>
      <c r="U339" s="279"/>
      <c r="V339" s="279"/>
      <c r="W339" s="279"/>
      <c r="X339" s="279"/>
      <c r="Y339" s="279"/>
      <c r="Z339" s="279"/>
      <c r="AA339" s="279"/>
      <c r="AB339" s="279"/>
      <c r="AC339" s="279"/>
      <c r="AD339" s="280"/>
      <c r="AF339" s="122"/>
      <c r="AG339" s="122"/>
      <c r="AH339" s="122"/>
      <c r="AI339" s="279"/>
      <c r="AJ339" s="279"/>
      <c r="AK339" s="279"/>
      <c r="AL339" s="279"/>
      <c r="AM339" s="279"/>
      <c r="AN339" s="279"/>
      <c r="AO339" s="279"/>
      <c r="AP339" s="279"/>
      <c r="AQ339" s="279"/>
      <c r="AR339" s="280"/>
    </row>
    <row r="340" spans="1:47" ht="15" customHeight="1" x14ac:dyDescent="0.2">
      <c r="A340" s="484" t="s">
        <v>553</v>
      </c>
      <c r="B340" s="41" t="s">
        <v>308</v>
      </c>
      <c r="C340" s="39">
        <f t="shared" ref="C340:C345" si="215">IF(B340="L1", 1, IF(B340="L2", 0.75, IF(B340= "L3", 0.5,IF(B340 = "L4", 0.25, 0))))</f>
        <v>1</v>
      </c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8"/>
      <c r="P340" s="42"/>
      <c r="Q340" s="8"/>
      <c r="R340" s="42"/>
      <c r="S340" s="42"/>
      <c r="T340" s="42"/>
      <c r="U340" s="294"/>
      <c r="V340" s="8"/>
      <c r="W340" s="294"/>
      <c r="X340" s="8"/>
      <c r="Y340" s="294"/>
      <c r="Z340" s="294"/>
      <c r="AA340" s="294"/>
      <c r="AB340" s="294"/>
      <c r="AC340" s="294"/>
      <c r="AD340" s="294"/>
      <c r="AF340" s="42"/>
      <c r="AG340" s="42"/>
      <c r="AH340" s="42"/>
      <c r="AI340" s="294"/>
      <c r="AJ340" s="8"/>
      <c r="AK340" s="294"/>
      <c r="AL340" s="8"/>
      <c r="AM340" s="294"/>
      <c r="AN340" s="294"/>
      <c r="AO340" s="294"/>
      <c r="AP340" s="294"/>
      <c r="AQ340" s="294"/>
      <c r="AR340" s="294">
        <f>SUM(AF340:AQ340)</f>
        <v>0</v>
      </c>
    </row>
    <row r="341" spans="1:47" ht="15" customHeight="1" x14ac:dyDescent="0.2">
      <c r="A341" s="484" t="s">
        <v>554</v>
      </c>
      <c r="B341" s="41" t="s">
        <v>308</v>
      </c>
      <c r="C341" s="39">
        <f t="shared" si="215"/>
        <v>1</v>
      </c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8"/>
      <c r="P341" s="42"/>
      <c r="Q341" s="8"/>
      <c r="R341" s="42"/>
      <c r="S341" s="42"/>
      <c r="T341" s="42"/>
      <c r="U341" s="294"/>
      <c r="V341" s="8"/>
      <c r="W341" s="294"/>
      <c r="X341" s="8"/>
      <c r="Y341" s="8"/>
      <c r="Z341" s="8"/>
      <c r="AA341" s="294"/>
      <c r="AB341" s="294"/>
      <c r="AD341" s="294"/>
      <c r="AF341" s="42"/>
      <c r="AG341" s="42"/>
      <c r="AH341" s="42"/>
      <c r="AI341" s="294"/>
      <c r="AJ341" s="8"/>
      <c r="AK341" s="294"/>
      <c r="AL341" s="8"/>
      <c r="AM341" s="8"/>
      <c r="AN341" s="8"/>
      <c r="AO341" s="294"/>
      <c r="AP341" s="294"/>
      <c r="AR341" s="294">
        <f>SUM(AF341:AQ341)</f>
        <v>0</v>
      </c>
    </row>
    <row r="342" spans="1:47" ht="15" customHeight="1" x14ac:dyDescent="0.2">
      <c r="A342" s="484" t="s">
        <v>555</v>
      </c>
      <c r="B342" s="41" t="s">
        <v>308</v>
      </c>
      <c r="C342" s="39">
        <f t="shared" si="215"/>
        <v>1</v>
      </c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8"/>
      <c r="P342" s="42"/>
      <c r="R342" s="42"/>
      <c r="S342" s="42"/>
      <c r="T342" s="42"/>
      <c r="U342" s="294"/>
      <c r="W342" s="274"/>
      <c r="X342" s="294"/>
      <c r="Y342" s="294"/>
      <c r="Z342" s="294"/>
      <c r="AA342" s="294"/>
      <c r="AC342" s="294"/>
      <c r="AD342" s="294"/>
      <c r="AG342" s="42"/>
      <c r="AH342" s="42"/>
      <c r="AI342" s="294"/>
      <c r="AK342" s="274"/>
      <c r="AL342" s="294"/>
      <c r="AM342" s="294"/>
      <c r="AN342" s="294"/>
      <c r="AO342" s="294"/>
      <c r="AQ342" s="294"/>
      <c r="AR342" s="294">
        <f>SUM(AF342:AQ342)</f>
        <v>0</v>
      </c>
    </row>
    <row r="343" spans="1:47" ht="15" customHeight="1" x14ac:dyDescent="0.2">
      <c r="A343" s="484" t="s">
        <v>417</v>
      </c>
      <c r="B343" s="41" t="s">
        <v>308</v>
      </c>
      <c r="C343" s="39">
        <f t="shared" si="215"/>
        <v>1</v>
      </c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8"/>
      <c r="P343" s="42"/>
      <c r="R343" s="42"/>
      <c r="S343" s="42"/>
      <c r="T343" s="42"/>
      <c r="U343" s="294"/>
      <c r="W343" s="274"/>
      <c r="X343" s="294"/>
      <c r="Y343" s="294"/>
      <c r="Z343" s="294"/>
      <c r="AA343" s="294"/>
      <c r="AB343" s="294"/>
      <c r="AC343" s="294"/>
      <c r="AD343" s="294"/>
      <c r="AF343" s="294">
        <v>14265</v>
      </c>
      <c r="AG343" s="42">
        <v>14265</v>
      </c>
      <c r="AH343" s="42">
        <v>14265</v>
      </c>
      <c r="AI343" s="294"/>
      <c r="AK343" s="274"/>
      <c r="AL343" s="294"/>
      <c r="AM343" s="294"/>
      <c r="AN343" s="294"/>
      <c r="AO343" s="294"/>
      <c r="AP343" s="294"/>
      <c r="AQ343" s="294"/>
      <c r="AR343" s="294">
        <f>SUM(AF343:AQ343)</f>
        <v>42795</v>
      </c>
      <c r="AS343" s="8" t="s">
        <v>402</v>
      </c>
    </row>
    <row r="344" spans="1:47" ht="15" customHeight="1" x14ac:dyDescent="0.2">
      <c r="A344" s="484" t="s">
        <v>573</v>
      </c>
      <c r="B344" s="41" t="s">
        <v>308</v>
      </c>
      <c r="C344" s="39">
        <f t="shared" si="215"/>
        <v>1</v>
      </c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8"/>
      <c r="P344" s="42"/>
      <c r="R344" s="42"/>
      <c r="S344" s="42"/>
      <c r="T344" s="42"/>
      <c r="U344" s="294"/>
      <c r="W344" s="274"/>
      <c r="X344" s="294"/>
      <c r="Y344" s="294"/>
      <c r="Z344" s="294"/>
      <c r="AA344" s="294"/>
      <c r="AB344" s="294"/>
      <c r="AC344" s="294"/>
      <c r="AD344" s="294"/>
      <c r="AF344" s="294">
        <v>16130</v>
      </c>
      <c r="AG344" s="42"/>
      <c r="AH344" s="42"/>
      <c r="AI344" s="294"/>
      <c r="AK344" s="274"/>
      <c r="AL344" s="294"/>
      <c r="AM344" s="294"/>
      <c r="AN344" s="294"/>
      <c r="AO344" s="294"/>
      <c r="AP344" s="294"/>
      <c r="AQ344" s="294"/>
      <c r="AR344" s="294"/>
      <c r="AS344" s="8"/>
      <c r="AT344" s="8"/>
      <c r="AU344" s="8"/>
    </row>
    <row r="345" spans="1:47" ht="15" customHeight="1" x14ac:dyDescent="0.2">
      <c r="A345" s="484" t="s">
        <v>574</v>
      </c>
      <c r="B345" s="41" t="s">
        <v>308</v>
      </c>
      <c r="C345" s="39">
        <f t="shared" si="215"/>
        <v>1</v>
      </c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8"/>
      <c r="P345" s="42"/>
      <c r="R345" s="42"/>
      <c r="S345" s="42"/>
      <c r="T345" s="42"/>
      <c r="U345" s="294"/>
      <c r="W345" s="274"/>
      <c r="X345" s="294"/>
      <c r="Y345" s="294"/>
      <c r="Z345" s="294"/>
      <c r="AA345" s="294"/>
      <c r="AB345" s="294"/>
      <c r="AC345" s="294"/>
      <c r="AD345" s="294"/>
      <c r="AF345" s="42"/>
      <c r="AG345" s="42">
        <v>14725</v>
      </c>
      <c r="AH345" s="42">
        <v>20000</v>
      </c>
      <c r="AI345" s="42">
        <v>20000</v>
      </c>
      <c r="AJ345" s="42">
        <v>15000</v>
      </c>
      <c r="AK345" s="42">
        <v>15000</v>
      </c>
      <c r="AL345" s="42">
        <v>15000</v>
      </c>
      <c r="AM345" s="42">
        <v>20000</v>
      </c>
      <c r="AN345" s="42">
        <v>40000</v>
      </c>
      <c r="AO345" s="42">
        <v>50000</v>
      </c>
      <c r="AP345" s="42">
        <v>60000</v>
      </c>
      <c r="AQ345" s="42">
        <v>60000</v>
      </c>
      <c r="AR345" s="294">
        <f>SUM(AF345:AQ345)</f>
        <v>329725</v>
      </c>
      <c r="AS345" s="8" t="s">
        <v>402</v>
      </c>
      <c r="AT345" s="8"/>
      <c r="AU345" s="8"/>
    </row>
    <row r="346" spans="1:47" ht="15" customHeight="1" x14ac:dyDescent="0.2">
      <c r="A346" s="484"/>
      <c r="B346" s="41"/>
      <c r="C346" s="39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8"/>
      <c r="P346" s="42"/>
      <c r="R346" s="42"/>
      <c r="S346" s="42"/>
      <c r="T346" s="42"/>
      <c r="U346" s="294"/>
      <c r="W346" s="274"/>
      <c r="X346" s="294"/>
      <c r="Y346" s="294"/>
      <c r="Z346" s="294"/>
      <c r="AA346" s="294"/>
      <c r="AB346" s="294"/>
      <c r="AC346" s="294"/>
      <c r="AD346" s="294"/>
      <c r="AF346" s="42"/>
      <c r="AG346" s="42"/>
      <c r="AH346" s="42"/>
      <c r="AI346" s="294"/>
      <c r="AK346" s="274"/>
      <c r="AL346" s="294"/>
      <c r="AM346" s="294"/>
      <c r="AN346" s="294"/>
      <c r="AO346" s="294"/>
      <c r="AP346" s="294"/>
      <c r="AQ346" s="294"/>
      <c r="AR346" s="294"/>
      <c r="AT346" s="8"/>
      <c r="AU346" s="8"/>
    </row>
    <row r="347" spans="1:47" ht="15" customHeight="1" x14ac:dyDescent="0.2">
      <c r="A347" s="485" t="s">
        <v>318</v>
      </c>
      <c r="B347" s="62"/>
      <c r="C347" s="62"/>
      <c r="D347" s="63">
        <f t="shared" ref="D347:P347" si="216">SUMIF($B339:$B343,"L1",D339:D343)</f>
        <v>0</v>
      </c>
      <c r="E347" s="63">
        <f t="shared" si="216"/>
        <v>0</v>
      </c>
      <c r="F347" s="63">
        <f t="shared" si="216"/>
        <v>0</v>
      </c>
      <c r="G347" s="63">
        <f t="shared" si="216"/>
        <v>0</v>
      </c>
      <c r="H347" s="63">
        <f t="shared" si="216"/>
        <v>0</v>
      </c>
      <c r="I347" s="63">
        <f t="shared" si="216"/>
        <v>0</v>
      </c>
      <c r="J347" s="63">
        <f t="shared" si="216"/>
        <v>0</v>
      </c>
      <c r="K347" s="63">
        <f t="shared" si="216"/>
        <v>0</v>
      </c>
      <c r="L347" s="63">
        <f t="shared" si="216"/>
        <v>0</v>
      </c>
      <c r="M347" s="63">
        <f t="shared" si="216"/>
        <v>0</v>
      </c>
      <c r="N347" s="63">
        <f t="shared" si="216"/>
        <v>0</v>
      </c>
      <c r="O347" s="63">
        <f t="shared" si="216"/>
        <v>0</v>
      </c>
      <c r="P347" s="63">
        <f t="shared" si="216"/>
        <v>0</v>
      </c>
      <c r="R347" s="63"/>
      <c r="S347" s="63"/>
      <c r="T347" s="63"/>
      <c r="U347" s="276"/>
      <c r="V347" s="276"/>
      <c r="W347" s="276"/>
      <c r="X347" s="276"/>
      <c r="Y347" s="276"/>
      <c r="Z347" s="276"/>
      <c r="AA347" s="276"/>
      <c r="AB347" s="276"/>
      <c r="AC347" s="276"/>
      <c r="AD347" s="276"/>
      <c r="AF347" s="63">
        <f t="shared" ref="AF347:AQ347" si="217">SUMIF($B340:$B346,"L1",AF340:AF346)</f>
        <v>30395</v>
      </c>
      <c r="AG347" s="63">
        <f t="shared" si="217"/>
        <v>28990</v>
      </c>
      <c r="AH347" s="63">
        <f t="shared" si="217"/>
        <v>34265</v>
      </c>
      <c r="AI347" s="63">
        <f t="shared" si="217"/>
        <v>20000</v>
      </c>
      <c r="AJ347" s="63">
        <f t="shared" si="217"/>
        <v>15000</v>
      </c>
      <c r="AK347" s="63">
        <f t="shared" si="217"/>
        <v>15000</v>
      </c>
      <c r="AL347" s="63">
        <f t="shared" si="217"/>
        <v>15000</v>
      </c>
      <c r="AM347" s="63">
        <f t="shared" si="217"/>
        <v>20000</v>
      </c>
      <c r="AN347" s="63">
        <f t="shared" si="217"/>
        <v>40000</v>
      </c>
      <c r="AO347" s="63">
        <f t="shared" si="217"/>
        <v>50000</v>
      </c>
      <c r="AP347" s="63">
        <f t="shared" si="217"/>
        <v>60000</v>
      </c>
      <c r="AQ347" s="63">
        <f t="shared" si="217"/>
        <v>60000</v>
      </c>
      <c r="AR347" s="276">
        <f>SUMIF($B340:$B345,"L1",AR340:AR345)</f>
        <v>372520</v>
      </c>
    </row>
    <row r="348" spans="1:47" ht="15" customHeight="1" x14ac:dyDescent="0.2">
      <c r="A348" s="484" t="s">
        <v>319</v>
      </c>
      <c r="B348"/>
      <c r="C348"/>
      <c r="D348"/>
      <c r="E348"/>
      <c r="F348"/>
      <c r="G348"/>
      <c r="H348" s="8"/>
      <c r="I348" s="8"/>
      <c r="J348" s="8"/>
      <c r="K348" s="8"/>
      <c r="L348" s="8"/>
      <c r="M348" s="8"/>
      <c r="N348" s="8"/>
      <c r="O348" s="8"/>
      <c r="P348" s="92">
        <f>SUM(P339:P343)</f>
        <v>0</v>
      </c>
      <c r="R348"/>
      <c r="S348"/>
      <c r="T348"/>
      <c r="U348" s="277"/>
      <c r="V348" s="295"/>
      <c r="W348" s="295"/>
      <c r="X348" s="295"/>
      <c r="Y348" s="295"/>
      <c r="Z348" s="295"/>
      <c r="AA348" s="295"/>
      <c r="AB348" s="295"/>
      <c r="AC348" s="295"/>
      <c r="AD348" s="278"/>
      <c r="AF348"/>
      <c r="AG348"/>
      <c r="AH348"/>
      <c r="AI348" s="277"/>
      <c r="AJ348" s="295"/>
      <c r="AK348" s="295"/>
      <c r="AL348" s="295"/>
      <c r="AM348" s="295"/>
      <c r="AN348" s="295"/>
      <c r="AO348" s="295"/>
      <c r="AP348" s="295"/>
      <c r="AQ348" s="295"/>
      <c r="AR348" s="278">
        <f>SUM(AR340:AR345)</f>
        <v>372520</v>
      </c>
    </row>
    <row r="349" spans="1:47" ht="15" customHeight="1" x14ac:dyDescent="0.2">
      <c r="A349" s="484"/>
      <c r="B349"/>
      <c r="C349"/>
      <c r="D349"/>
      <c r="E349"/>
      <c r="F349"/>
      <c r="G349"/>
      <c r="H349" s="8"/>
      <c r="I349" s="8"/>
      <c r="J349" s="8"/>
      <c r="K349" s="8"/>
      <c r="L349" s="8"/>
      <c r="M349" s="8"/>
      <c r="N349" s="8"/>
      <c r="O349" s="8"/>
      <c r="P349" s="92"/>
      <c r="R349"/>
      <c r="S349"/>
      <c r="T349"/>
      <c r="U349" s="277"/>
      <c r="V349" s="295"/>
      <c r="W349" s="295"/>
      <c r="X349" s="295"/>
      <c r="Y349" s="295"/>
      <c r="Z349" s="295"/>
      <c r="AA349" s="295"/>
      <c r="AB349" s="295"/>
      <c r="AC349" s="295"/>
      <c r="AD349" s="278"/>
      <c r="AF349"/>
      <c r="AG349"/>
      <c r="AH349"/>
      <c r="AI349" s="277"/>
      <c r="AJ349" s="295"/>
      <c r="AK349" s="295"/>
      <c r="AL349" s="295"/>
      <c r="AM349" s="295"/>
      <c r="AN349" s="295"/>
      <c r="AO349" s="295"/>
      <c r="AP349" s="295"/>
      <c r="AQ349" s="295"/>
      <c r="AR349" s="278"/>
    </row>
    <row r="350" spans="1:47" ht="15" customHeight="1" thickBot="1" x14ac:dyDescent="0.25">
      <c r="A350" s="487" t="s">
        <v>420</v>
      </c>
      <c r="B350" s="44"/>
      <c r="C350" s="44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6"/>
      <c r="R350" s="122"/>
      <c r="S350" s="122"/>
      <c r="T350" s="122"/>
      <c r="U350" s="279"/>
      <c r="V350" s="279"/>
      <c r="W350" s="279"/>
      <c r="X350" s="279"/>
      <c r="Y350" s="279"/>
      <c r="Z350" s="279"/>
      <c r="AA350" s="279"/>
      <c r="AB350" s="279"/>
      <c r="AC350" s="279"/>
      <c r="AD350" s="280"/>
      <c r="AF350" s="122"/>
      <c r="AG350" s="122"/>
      <c r="AH350" s="122"/>
      <c r="AI350" s="279"/>
      <c r="AJ350" s="279"/>
      <c r="AK350" s="279"/>
      <c r="AL350" s="279"/>
      <c r="AM350" s="279"/>
      <c r="AN350" s="279"/>
      <c r="AO350" s="279"/>
      <c r="AP350" s="279"/>
      <c r="AQ350" s="279"/>
      <c r="AR350" s="280"/>
    </row>
    <row r="351" spans="1:47" ht="15" customHeight="1" x14ac:dyDescent="0.2">
      <c r="A351" s="489" t="s">
        <v>422</v>
      </c>
      <c r="B351" s="48" t="s">
        <v>308</v>
      </c>
      <c r="C351" s="267">
        <f>IF(B351="L1", 1, IF(B351="L2", 0.75, IF(B351= "L3", 0.5,IF(B351 = "L4", 0.25, 0))))</f>
        <v>1</v>
      </c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8"/>
      <c r="P351" s="42"/>
      <c r="R351" s="42"/>
      <c r="S351" s="42"/>
      <c r="T351" s="42"/>
      <c r="W351" s="274"/>
      <c r="X351" s="294"/>
      <c r="Y351" s="294"/>
      <c r="Z351" s="307"/>
      <c r="AA351" s="294"/>
      <c r="AB351" s="294"/>
      <c r="AC351" s="307"/>
      <c r="AD351" s="294"/>
      <c r="AF351" s="307">
        <v>0</v>
      </c>
      <c r="AG351" s="307">
        <v>0</v>
      </c>
      <c r="AH351" s="42"/>
      <c r="AK351" s="274"/>
      <c r="AL351" s="294"/>
      <c r="AM351" s="294"/>
      <c r="AN351" s="307"/>
      <c r="AO351" s="294"/>
      <c r="AP351" s="294"/>
      <c r="AQ351" s="294"/>
      <c r="AR351" s="294">
        <f>SUM(AF351:AQ351)</f>
        <v>0</v>
      </c>
      <c r="AS351" s="8" t="s">
        <v>400</v>
      </c>
    </row>
    <row r="352" spans="1:47" ht="15" customHeight="1" x14ac:dyDescent="0.2">
      <c r="A352" s="484" t="s">
        <v>556</v>
      </c>
      <c r="B352" s="41" t="s">
        <v>317</v>
      </c>
      <c r="C352" s="39">
        <f>IF(B352="L1", 1, IF(B352="L2", 0.75, IF(B352= "L3", 0.5,IF(B352 = "L4", 0.25, 0))))</f>
        <v>0.75</v>
      </c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8"/>
      <c r="P352" s="42"/>
      <c r="R352" s="42"/>
      <c r="S352" s="42"/>
      <c r="T352" s="42"/>
      <c r="W352" s="274"/>
      <c r="X352" s="294"/>
      <c r="Y352" s="294"/>
      <c r="Z352" s="294"/>
      <c r="AA352" s="294"/>
      <c r="AD352" s="294"/>
      <c r="AI352" s="294">
        <v>7500</v>
      </c>
      <c r="AR352" s="294">
        <f>SUM(AH352:AQ352)</f>
        <v>7500</v>
      </c>
      <c r="AS352" s="8" t="s">
        <v>402</v>
      </c>
      <c r="AT352" s="8"/>
      <c r="AU352" s="8"/>
    </row>
    <row r="353" spans="1:47" ht="15" customHeight="1" x14ac:dyDescent="0.2">
      <c r="A353" s="489" t="s">
        <v>423</v>
      </c>
      <c r="B353" s="48" t="s">
        <v>317</v>
      </c>
      <c r="C353" s="267">
        <f>IF(B353="L1", 1, IF(B353="L2", 0.75, IF(B353= "L3", 0.5,IF(B353 = "L4", 0.25, 0))))</f>
        <v>0.75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"/>
      <c r="P353" s="50"/>
      <c r="Q353" s="5"/>
      <c r="R353" s="50"/>
      <c r="S353" s="50"/>
      <c r="T353" s="50"/>
      <c r="U353" s="307"/>
      <c r="V353" s="5"/>
      <c r="W353" s="311"/>
      <c r="X353" s="307"/>
      <c r="Y353" s="307"/>
      <c r="Z353" s="307"/>
      <c r="AA353" s="307"/>
      <c r="AB353" s="5"/>
      <c r="AD353" s="307"/>
      <c r="AF353" s="307">
        <v>0</v>
      </c>
      <c r="AG353" s="42"/>
      <c r="AH353" s="42"/>
      <c r="AI353" s="294"/>
      <c r="AK353" s="274"/>
      <c r="AL353" s="294"/>
      <c r="AM353" s="294"/>
      <c r="AN353" s="294"/>
      <c r="AO353" s="294"/>
      <c r="AP353" s="294"/>
      <c r="AQ353" s="294"/>
      <c r="AR353" s="307">
        <f>SUM(AF353:AQ353)</f>
        <v>0</v>
      </c>
      <c r="AS353" s="8" t="s">
        <v>400</v>
      </c>
      <c r="AT353" s="8"/>
      <c r="AU353" s="8"/>
    </row>
    <row r="354" spans="1:47" ht="15" customHeight="1" x14ac:dyDescent="0.2">
      <c r="A354" s="484" t="s">
        <v>421</v>
      </c>
      <c r="B354" s="41" t="s">
        <v>311</v>
      </c>
      <c r="C354" s="39">
        <f>IF(B354="L1", 1, IF(B354="L2", 0.75, IF(B354= "L3", 0.5,IF(B354 = "L4", 0.25, 0))))</f>
        <v>0.5</v>
      </c>
      <c r="D354"/>
      <c r="E354"/>
      <c r="F354"/>
      <c r="G354"/>
      <c r="H354"/>
      <c r="I354"/>
      <c r="J354" s="42"/>
      <c r="K354"/>
      <c r="L354"/>
      <c r="M354" s="42"/>
      <c r="N354"/>
      <c r="O354"/>
      <c r="P354" s="92"/>
      <c r="R354"/>
      <c r="S354"/>
      <c r="T354"/>
      <c r="U354" s="277"/>
      <c r="V354" s="277"/>
      <c r="W354" s="277"/>
      <c r="X354" s="294"/>
      <c r="Y354" s="277"/>
      <c r="Z354" s="277"/>
      <c r="AA354" s="294"/>
      <c r="AB354" s="277"/>
      <c r="AC354" s="277"/>
      <c r="AD354" s="294"/>
      <c r="AF354"/>
      <c r="AI354" s="294"/>
      <c r="AJ354" s="42"/>
      <c r="AK354" s="294">
        <v>7500</v>
      </c>
      <c r="AM354" s="294">
        <v>7500</v>
      </c>
      <c r="AN354" s="294"/>
      <c r="AO354" s="294">
        <v>7500</v>
      </c>
      <c r="AP354" s="294"/>
      <c r="AQ354" s="294">
        <v>7500</v>
      </c>
      <c r="AR354" s="294">
        <f>SUM(AF354:AQ354)</f>
        <v>30000</v>
      </c>
      <c r="AS354" s="8" t="s">
        <v>402</v>
      </c>
      <c r="AT354" s="8"/>
      <c r="AU354" s="8"/>
    </row>
    <row r="355" spans="1:47" ht="15" customHeight="1" x14ac:dyDescent="0.2">
      <c r="A355" s="484"/>
      <c r="B355" s="41"/>
      <c r="C355" s="39"/>
      <c r="D355"/>
      <c r="E355"/>
      <c r="F355"/>
      <c r="G355"/>
      <c r="H355"/>
      <c r="I355"/>
      <c r="J355" s="42"/>
      <c r="K355"/>
      <c r="L355"/>
      <c r="M355" s="42"/>
      <c r="N355"/>
      <c r="O355"/>
      <c r="P355" s="92"/>
      <c r="R355"/>
      <c r="S355"/>
      <c r="T355"/>
      <c r="U355" s="277"/>
      <c r="V355" s="277"/>
      <c r="W355" s="277"/>
      <c r="X355" s="294"/>
      <c r="Y355" s="277"/>
      <c r="Z355" s="277"/>
      <c r="AA355" s="294"/>
      <c r="AB355" s="277"/>
      <c r="AC355" s="277"/>
      <c r="AD355" s="294"/>
      <c r="AF355"/>
      <c r="AG355" s="294"/>
      <c r="AH355" s="42"/>
      <c r="AI355" s="294"/>
      <c r="AK355" s="294"/>
      <c r="AL355" s="294"/>
      <c r="AM355" s="294"/>
      <c r="AN355" s="294"/>
      <c r="AO355" s="294"/>
      <c r="AP355" s="294"/>
      <c r="AQ355" s="294"/>
      <c r="AR355" s="294"/>
      <c r="AT355" s="8"/>
      <c r="AU355" s="8"/>
    </row>
    <row r="356" spans="1:47" ht="15" customHeight="1" x14ac:dyDescent="0.2">
      <c r="A356" s="485" t="s">
        <v>424</v>
      </c>
      <c r="B356" s="62"/>
      <c r="C356" s="62"/>
      <c r="D356" s="63">
        <f t="shared" ref="D356:P356" si="218">SUMIF($B350:$B354,"L1",D350:D354)</f>
        <v>0</v>
      </c>
      <c r="E356" s="63">
        <f t="shared" si="218"/>
        <v>0</v>
      </c>
      <c r="F356" s="63">
        <f t="shared" si="218"/>
        <v>0</v>
      </c>
      <c r="G356" s="63">
        <f t="shared" si="218"/>
        <v>0</v>
      </c>
      <c r="H356" s="63">
        <f t="shared" si="218"/>
        <v>0</v>
      </c>
      <c r="I356" s="63">
        <f t="shared" si="218"/>
        <v>0</v>
      </c>
      <c r="J356" s="63">
        <f t="shared" si="218"/>
        <v>0</v>
      </c>
      <c r="K356" s="63">
        <f t="shared" si="218"/>
        <v>0</v>
      </c>
      <c r="L356" s="63">
        <f t="shared" si="218"/>
        <v>0</v>
      </c>
      <c r="M356" s="63">
        <f t="shared" si="218"/>
        <v>0</v>
      </c>
      <c r="N356" s="63">
        <f t="shared" si="218"/>
        <v>0</v>
      </c>
      <c r="O356" s="63">
        <f t="shared" si="218"/>
        <v>0</v>
      </c>
      <c r="P356" s="63">
        <f t="shared" si="218"/>
        <v>0</v>
      </c>
      <c r="R356" s="63"/>
      <c r="S356" s="63"/>
      <c r="T356" s="63"/>
      <c r="U356" s="276"/>
      <c r="V356" s="276"/>
      <c r="W356" s="276"/>
      <c r="X356" s="276"/>
      <c r="Y356" s="276"/>
      <c r="Z356" s="276"/>
      <c r="AA356" s="276"/>
      <c r="AB356" s="276"/>
      <c r="AC356" s="276"/>
      <c r="AD356" s="276"/>
      <c r="AE356" s="8"/>
      <c r="AF356" s="63">
        <f>SUMIF($B351:$B355,"L1",AF351:AF355)</f>
        <v>0</v>
      </c>
      <c r="AG356" s="63">
        <f t="shared" ref="AG356:AR356" si="219">SUMIF($B351:$B354,"L1",AG351:AG354)</f>
        <v>0</v>
      </c>
      <c r="AH356" s="63">
        <f t="shared" si="219"/>
        <v>0</v>
      </c>
      <c r="AI356" s="276">
        <f t="shared" si="219"/>
        <v>0</v>
      </c>
      <c r="AJ356" s="276">
        <f t="shared" si="219"/>
        <v>0</v>
      </c>
      <c r="AK356" s="276">
        <f t="shared" si="219"/>
        <v>0</v>
      </c>
      <c r="AL356" s="276">
        <f t="shared" si="219"/>
        <v>0</v>
      </c>
      <c r="AM356" s="276">
        <f t="shared" si="219"/>
        <v>0</v>
      </c>
      <c r="AN356" s="276">
        <f t="shared" si="219"/>
        <v>0</v>
      </c>
      <c r="AO356" s="276">
        <f t="shared" si="219"/>
        <v>0</v>
      </c>
      <c r="AP356" s="276">
        <f t="shared" si="219"/>
        <v>0</v>
      </c>
      <c r="AQ356" s="276">
        <f t="shared" si="219"/>
        <v>0</v>
      </c>
      <c r="AR356" s="276">
        <f t="shared" si="219"/>
        <v>0</v>
      </c>
      <c r="AS356" s="8"/>
    </row>
    <row r="357" spans="1:47" ht="15" customHeight="1" x14ac:dyDescent="0.2">
      <c r="A357" s="484" t="s">
        <v>425</v>
      </c>
      <c r="B357"/>
      <c r="C357"/>
      <c r="D357"/>
      <c r="E357"/>
      <c r="F357"/>
      <c r="G357"/>
      <c r="H357" s="8"/>
      <c r="I357" s="8"/>
      <c r="J357" s="8"/>
      <c r="K357" s="8"/>
      <c r="L357" s="8"/>
      <c r="M357" s="8"/>
      <c r="N357" s="8"/>
      <c r="O357" s="8"/>
      <c r="P357" s="92">
        <f>SUM(P350:P354)</f>
        <v>0</v>
      </c>
      <c r="R357"/>
      <c r="S357"/>
      <c r="T357"/>
      <c r="U357" s="277"/>
      <c r="V357" s="295"/>
      <c r="W357" s="295"/>
      <c r="X357" s="295"/>
      <c r="Y357" s="295"/>
      <c r="Z357" s="295"/>
      <c r="AA357" s="295"/>
      <c r="AB357" s="295"/>
      <c r="AC357" s="295"/>
      <c r="AD357" s="278"/>
      <c r="AE357" s="8"/>
      <c r="AF357"/>
      <c r="AG357"/>
      <c r="AH357"/>
      <c r="AI357" s="277"/>
      <c r="AJ357" s="295"/>
      <c r="AK357" s="295"/>
      <c r="AL357" s="295"/>
      <c r="AM357" s="295"/>
      <c r="AN357" s="295"/>
      <c r="AO357" s="295"/>
      <c r="AP357" s="295"/>
      <c r="AQ357" s="295"/>
      <c r="AR357" s="278">
        <f>SUM(AR351:AR354)</f>
        <v>37500</v>
      </c>
      <c r="AS357" s="8"/>
      <c r="AT357" s="8"/>
      <c r="AU357" s="8"/>
    </row>
    <row r="358" spans="1:47" ht="15" customHeight="1" x14ac:dyDescent="0.2">
      <c r="A358" s="484"/>
      <c r="B358"/>
      <c r="C358"/>
      <c r="D358"/>
      <c r="E358"/>
      <c r="F358"/>
      <c r="G358"/>
      <c r="H358" s="8"/>
      <c r="I358" s="8"/>
      <c r="J358" s="8"/>
      <c r="K358" s="8"/>
      <c r="L358" s="8"/>
      <c r="M358" s="8"/>
      <c r="N358" s="8"/>
      <c r="O358" s="8"/>
      <c r="P358" s="92"/>
      <c r="R358"/>
      <c r="S358"/>
      <c r="T358"/>
      <c r="U358" s="277"/>
      <c r="V358" s="295"/>
      <c r="W358" s="295"/>
      <c r="X358" s="295"/>
      <c r="Y358" s="295"/>
      <c r="Z358" s="295"/>
      <c r="AA358" s="295"/>
      <c r="AB358" s="295"/>
      <c r="AC358" s="295"/>
      <c r="AD358" s="278"/>
      <c r="AE358" s="8"/>
      <c r="AF358"/>
      <c r="AG358"/>
      <c r="AH358"/>
      <c r="AI358" s="277"/>
      <c r="AJ358" s="295"/>
      <c r="AK358" s="295"/>
      <c r="AL358" s="295"/>
      <c r="AM358" s="295"/>
      <c r="AN358" s="295"/>
      <c r="AO358" s="295"/>
      <c r="AP358" s="295"/>
      <c r="AQ358" s="295"/>
      <c r="AR358" s="278"/>
      <c r="AS358" s="8"/>
      <c r="AT358" s="8"/>
      <c r="AU358" s="8"/>
    </row>
    <row r="359" spans="1:47" ht="15" customHeight="1" thickBot="1" x14ac:dyDescent="0.25">
      <c r="A359" s="487" t="s">
        <v>426</v>
      </c>
      <c r="B359" s="44"/>
      <c r="C359" s="44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6"/>
      <c r="R359" s="122"/>
      <c r="S359" s="122"/>
      <c r="T359" s="122"/>
      <c r="U359" s="279"/>
      <c r="V359" s="279"/>
      <c r="W359" s="279"/>
      <c r="X359" s="279"/>
      <c r="Y359" s="279"/>
      <c r="Z359" s="279"/>
      <c r="AA359" s="279"/>
      <c r="AB359" s="279"/>
      <c r="AC359" s="279"/>
      <c r="AD359" s="280"/>
      <c r="AF359" s="122"/>
      <c r="AG359" s="122"/>
      <c r="AH359" s="122"/>
      <c r="AI359" s="279"/>
      <c r="AJ359" s="279"/>
      <c r="AK359" s="279"/>
      <c r="AL359" s="279"/>
      <c r="AM359" s="279"/>
      <c r="AN359" s="279"/>
      <c r="AO359" s="279"/>
      <c r="AP359" s="279"/>
      <c r="AQ359" s="279"/>
      <c r="AR359" s="280"/>
      <c r="AS359" s="8"/>
      <c r="AT359" s="8"/>
      <c r="AU359" s="8"/>
    </row>
    <row r="360" spans="1:47" ht="15" customHeight="1" x14ac:dyDescent="0.2">
      <c r="A360" s="489" t="s">
        <v>557</v>
      </c>
      <c r="B360" s="48" t="s">
        <v>308</v>
      </c>
      <c r="C360" s="267">
        <f t="shared" ref="C360:C365" si="220">IF(B360="L1", 1, IF(B360="L2", 0.75, IF(B360= "L3", 0.5,IF(B360 = "L4", 0.25, 0))))</f>
        <v>1</v>
      </c>
      <c r="D360"/>
      <c r="E360"/>
      <c r="F360"/>
      <c r="G360"/>
      <c r="H360"/>
      <c r="I360"/>
      <c r="J360"/>
      <c r="K360"/>
      <c r="L360"/>
      <c r="M360"/>
      <c r="N360"/>
      <c r="O360"/>
      <c r="P360" s="92"/>
      <c r="R360"/>
      <c r="S360"/>
      <c r="T360"/>
      <c r="U360" s="277"/>
      <c r="V360" s="277"/>
      <c r="W360" s="277"/>
      <c r="X360" s="294"/>
      <c r="Y360" s="277"/>
      <c r="Z360" s="277"/>
      <c r="AA360" s="277"/>
      <c r="AB360" s="277"/>
      <c r="AC360" s="277"/>
      <c r="AD360" s="294"/>
      <c r="AF360" s="42"/>
      <c r="AG360" s="42"/>
      <c r="AH360" s="42"/>
      <c r="AK360" s="274"/>
      <c r="AL360" s="294"/>
      <c r="AM360" s="294"/>
      <c r="AN360" s="307"/>
      <c r="AO360" s="294"/>
      <c r="AP360" s="294"/>
      <c r="AQ360" s="294"/>
      <c r="AR360" s="294">
        <f t="shared" ref="AR360:AR366" si="221">SUM(AF360:AQ360)</f>
        <v>0</v>
      </c>
      <c r="AS360" s="8"/>
      <c r="AT360" s="8"/>
      <c r="AU360" s="8"/>
    </row>
    <row r="361" spans="1:47" ht="15" customHeight="1" x14ac:dyDescent="0.2">
      <c r="A361" s="484" t="s">
        <v>558</v>
      </c>
      <c r="B361" s="41" t="s">
        <v>308</v>
      </c>
      <c r="C361" s="39">
        <f t="shared" si="220"/>
        <v>1</v>
      </c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8"/>
      <c r="P361" s="42"/>
      <c r="R361" s="42"/>
      <c r="S361" s="42"/>
      <c r="T361" s="42"/>
      <c r="U361" s="295"/>
      <c r="X361" s="294"/>
      <c r="Y361" s="274"/>
      <c r="AA361" s="294"/>
      <c r="AB361" s="294"/>
      <c r="AC361" s="294"/>
      <c r="AD361" s="294"/>
      <c r="AF361" s="42"/>
      <c r="AR361" s="294">
        <f t="shared" si="221"/>
        <v>0</v>
      </c>
      <c r="AS361" s="8"/>
      <c r="AT361" s="8"/>
      <c r="AU361" s="8"/>
    </row>
    <row r="362" spans="1:47" ht="15" customHeight="1" x14ac:dyDescent="0.2">
      <c r="A362" s="484" t="s">
        <v>559</v>
      </c>
      <c r="B362" s="41" t="s">
        <v>308</v>
      </c>
      <c r="C362" s="39">
        <f t="shared" si="220"/>
        <v>1</v>
      </c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8"/>
      <c r="P362" s="42"/>
      <c r="R362" s="42"/>
      <c r="S362" s="42"/>
      <c r="T362" s="42"/>
      <c r="U362" s="295"/>
      <c r="X362" s="294"/>
      <c r="Y362" s="274"/>
      <c r="AA362" s="294"/>
      <c r="AB362" s="294"/>
      <c r="AC362" s="294"/>
      <c r="AD362" s="294"/>
      <c r="AF362" s="42"/>
      <c r="AR362" s="294">
        <f t="shared" si="221"/>
        <v>0</v>
      </c>
      <c r="AS362" s="8"/>
      <c r="AT362" s="8"/>
      <c r="AU362" s="8"/>
    </row>
    <row r="363" spans="1:47" ht="15" customHeight="1" x14ac:dyDescent="0.2">
      <c r="A363" s="484" t="s">
        <v>560</v>
      </c>
      <c r="B363" s="41" t="s">
        <v>317</v>
      </c>
      <c r="C363" s="39">
        <f t="shared" si="220"/>
        <v>0.75</v>
      </c>
      <c r="D363"/>
      <c r="E363"/>
      <c r="F363"/>
      <c r="G363"/>
      <c r="H363"/>
      <c r="I363"/>
      <c r="J363" s="42"/>
      <c r="K363"/>
      <c r="L363"/>
      <c r="M363" s="42"/>
      <c r="N363"/>
      <c r="O363"/>
      <c r="P363" s="92"/>
      <c r="R363"/>
      <c r="S363"/>
      <c r="T363"/>
      <c r="U363" s="277"/>
      <c r="V363" s="277"/>
      <c r="W363" s="277"/>
      <c r="X363" s="294"/>
      <c r="Y363" s="277"/>
      <c r="Z363" s="277"/>
      <c r="AA363" s="294"/>
      <c r="AB363" s="277"/>
      <c r="AC363" s="277"/>
      <c r="AD363" s="294"/>
      <c r="AF363" s="294">
        <v>0</v>
      </c>
      <c r="AG363" s="294">
        <v>0</v>
      </c>
      <c r="AH363" s="294">
        <v>0</v>
      </c>
      <c r="AI363" s="8"/>
      <c r="AJ363" s="8"/>
      <c r="AK363" s="8"/>
      <c r="AL363" s="8"/>
      <c r="AM363" s="8"/>
      <c r="AN363" s="8"/>
      <c r="AO363" s="294"/>
      <c r="AP363" s="294"/>
      <c r="AQ363" s="8"/>
      <c r="AR363" s="294">
        <f t="shared" si="221"/>
        <v>0</v>
      </c>
      <c r="AS363" s="8" t="s">
        <v>399</v>
      </c>
      <c r="AT363" s="8"/>
      <c r="AU363" s="8"/>
    </row>
    <row r="364" spans="1:47" ht="15" customHeight="1" x14ac:dyDescent="0.2">
      <c r="A364" s="484" t="s">
        <v>561</v>
      </c>
      <c r="B364" s="41" t="s">
        <v>311</v>
      </c>
      <c r="C364" s="39">
        <f t="shared" si="220"/>
        <v>0.5</v>
      </c>
      <c r="D364"/>
      <c r="E364"/>
      <c r="F364"/>
      <c r="G364"/>
      <c r="H364"/>
      <c r="I364"/>
      <c r="J364" s="42"/>
      <c r="K364"/>
      <c r="L364"/>
      <c r="M364" s="42"/>
      <c r="N364"/>
      <c r="O364"/>
      <c r="P364" s="92"/>
      <c r="R364"/>
      <c r="S364"/>
      <c r="T364"/>
      <c r="U364" s="277"/>
      <c r="V364" s="277"/>
      <c r="W364" s="277"/>
      <c r="X364" s="294"/>
      <c r="Y364" s="277"/>
      <c r="Z364" s="277"/>
      <c r="AA364" s="294"/>
      <c r="AB364" s="277"/>
      <c r="AC364" s="277"/>
      <c r="AD364" s="294"/>
      <c r="AF364"/>
      <c r="AG364" s="294"/>
      <c r="AH364" s="42"/>
      <c r="AI364" s="294">
        <v>0</v>
      </c>
      <c r="AJ364" s="294">
        <v>0</v>
      </c>
      <c r="AK364" s="294">
        <v>0</v>
      </c>
      <c r="AL364" s="294"/>
      <c r="AM364" s="294"/>
      <c r="AN364" s="294"/>
      <c r="AO364" s="294"/>
      <c r="AP364" s="294"/>
      <c r="AQ364" s="294"/>
      <c r="AR364" s="294">
        <f t="shared" si="221"/>
        <v>0</v>
      </c>
      <c r="AS364" s="8" t="s">
        <v>399</v>
      </c>
      <c r="AT364" s="8"/>
      <c r="AU364" s="8"/>
    </row>
    <row r="365" spans="1:47" ht="15" customHeight="1" x14ac:dyDescent="0.2">
      <c r="A365" s="484" t="s">
        <v>562</v>
      </c>
      <c r="B365" s="41" t="s">
        <v>312</v>
      </c>
      <c r="C365" s="39">
        <f t="shared" si="220"/>
        <v>0.25</v>
      </c>
      <c r="D365"/>
      <c r="E365"/>
      <c r="F365"/>
      <c r="G365"/>
      <c r="H365"/>
      <c r="I365"/>
      <c r="J365" s="42"/>
      <c r="K365"/>
      <c r="L365"/>
      <c r="M365" s="42"/>
      <c r="N365"/>
      <c r="O365"/>
      <c r="P365" s="92"/>
      <c r="R365"/>
      <c r="S365"/>
      <c r="T365"/>
      <c r="U365" s="277"/>
      <c r="V365" s="277"/>
      <c r="W365" s="277"/>
      <c r="X365" s="294"/>
      <c r="Y365" s="277"/>
      <c r="Z365" s="277"/>
      <c r="AA365" s="294"/>
      <c r="AB365" s="277"/>
      <c r="AC365" s="277"/>
      <c r="AD365" s="294"/>
      <c r="AF365"/>
      <c r="AG365" s="294"/>
      <c r="AH365" s="42"/>
      <c r="AI365" s="294"/>
      <c r="AK365" s="294"/>
      <c r="AL365" s="294">
        <v>0</v>
      </c>
      <c r="AM365" s="294">
        <v>0</v>
      </c>
      <c r="AN365" s="294">
        <v>0</v>
      </c>
      <c r="AO365" s="294"/>
      <c r="AP365" s="294"/>
      <c r="AQ365" s="294"/>
      <c r="AR365" s="294">
        <f t="shared" si="221"/>
        <v>0</v>
      </c>
      <c r="AS365" s="8" t="s">
        <v>399</v>
      </c>
      <c r="AT365" s="8"/>
      <c r="AU365" s="8"/>
    </row>
    <row r="366" spans="1:47" ht="15" customHeight="1" x14ac:dyDescent="0.2">
      <c r="A366" s="484"/>
      <c r="B366" s="41"/>
      <c r="C366" s="39"/>
      <c r="D366"/>
      <c r="E366"/>
      <c r="F366"/>
      <c r="G366"/>
      <c r="H366"/>
      <c r="I366"/>
      <c r="J366" s="42"/>
      <c r="K366"/>
      <c r="L366"/>
      <c r="M366" s="42"/>
      <c r="N366"/>
      <c r="O366"/>
      <c r="P366" s="92"/>
      <c r="R366"/>
      <c r="S366"/>
      <c r="T366"/>
      <c r="U366" s="277"/>
      <c r="V366" s="277"/>
      <c r="W366" s="277"/>
      <c r="X366" s="294"/>
      <c r="Y366" s="277"/>
      <c r="Z366" s="277"/>
      <c r="AA366" s="294"/>
      <c r="AB366" s="277"/>
      <c r="AC366" s="277"/>
      <c r="AD366" s="294"/>
      <c r="AF366"/>
      <c r="AG366" s="294"/>
      <c r="AH366" s="42"/>
      <c r="AI366" s="294"/>
      <c r="AK366" s="294"/>
      <c r="AL366" s="294"/>
      <c r="AM366" s="294"/>
      <c r="AN366" s="294"/>
      <c r="AO366" s="294"/>
      <c r="AP366" s="294"/>
      <c r="AQ366" s="294"/>
      <c r="AR366" s="294">
        <f t="shared" si="221"/>
        <v>0</v>
      </c>
      <c r="AS366" s="8"/>
      <c r="AT366" s="8"/>
      <c r="AU366" s="8"/>
    </row>
    <row r="367" spans="1:47" ht="15" customHeight="1" x14ac:dyDescent="0.2">
      <c r="A367" s="485" t="s">
        <v>428</v>
      </c>
      <c r="B367" s="62"/>
      <c r="C367" s="62"/>
      <c r="D367" s="63">
        <f t="shared" ref="D367:P367" si="222">SUMIF($B359:$B363,"L1",D359:D363)</f>
        <v>0</v>
      </c>
      <c r="E367" s="63">
        <f t="shared" si="222"/>
        <v>0</v>
      </c>
      <c r="F367" s="63">
        <f t="shared" si="222"/>
        <v>0</v>
      </c>
      <c r="G367" s="63">
        <f t="shared" si="222"/>
        <v>0</v>
      </c>
      <c r="H367" s="63">
        <f t="shared" si="222"/>
        <v>0</v>
      </c>
      <c r="I367" s="63">
        <f t="shared" si="222"/>
        <v>0</v>
      </c>
      <c r="J367" s="63">
        <f t="shared" si="222"/>
        <v>0</v>
      </c>
      <c r="K367" s="63">
        <f t="shared" si="222"/>
        <v>0</v>
      </c>
      <c r="L367" s="63">
        <f t="shared" si="222"/>
        <v>0</v>
      </c>
      <c r="M367" s="63">
        <f t="shared" si="222"/>
        <v>0</v>
      </c>
      <c r="N367" s="63">
        <f t="shared" si="222"/>
        <v>0</v>
      </c>
      <c r="O367" s="63">
        <f t="shared" si="222"/>
        <v>0</v>
      </c>
      <c r="P367" s="63">
        <f t="shared" si="222"/>
        <v>0</v>
      </c>
      <c r="R367" s="63"/>
      <c r="S367" s="63"/>
      <c r="T367" s="63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8"/>
      <c r="AF367" s="63">
        <f t="shared" ref="AF367:AR367" si="223">SUMIF($B360:$B366,"L1",AF360:AF366)</f>
        <v>0</v>
      </c>
      <c r="AG367" s="63">
        <f t="shared" si="223"/>
        <v>0</v>
      </c>
      <c r="AH367" s="63">
        <f t="shared" si="223"/>
        <v>0</v>
      </c>
      <c r="AI367" s="63">
        <f t="shared" si="223"/>
        <v>0</v>
      </c>
      <c r="AJ367" s="63">
        <f t="shared" si="223"/>
        <v>0</v>
      </c>
      <c r="AK367" s="63">
        <f t="shared" si="223"/>
        <v>0</v>
      </c>
      <c r="AL367" s="63">
        <f t="shared" si="223"/>
        <v>0</v>
      </c>
      <c r="AM367" s="63">
        <f t="shared" si="223"/>
        <v>0</v>
      </c>
      <c r="AN367" s="63">
        <f t="shared" si="223"/>
        <v>0</v>
      </c>
      <c r="AO367" s="63">
        <f t="shared" si="223"/>
        <v>0</v>
      </c>
      <c r="AP367" s="63">
        <f t="shared" si="223"/>
        <v>0</v>
      </c>
      <c r="AQ367" s="63">
        <f t="shared" si="223"/>
        <v>0</v>
      </c>
      <c r="AR367" s="276">
        <f t="shared" si="223"/>
        <v>0</v>
      </c>
      <c r="AS367" s="8"/>
      <c r="AT367" s="8"/>
      <c r="AU367" s="8"/>
    </row>
    <row r="368" spans="1:47" ht="15" customHeight="1" x14ac:dyDescent="0.2">
      <c r="A368" s="484" t="s">
        <v>429</v>
      </c>
      <c r="B368"/>
      <c r="C368"/>
      <c r="D368"/>
      <c r="E368"/>
      <c r="F368"/>
      <c r="G368"/>
      <c r="H368" s="8"/>
      <c r="I368" s="8"/>
      <c r="J368" s="8"/>
      <c r="K368" s="8"/>
      <c r="L368" s="8"/>
      <c r="M368" s="8"/>
      <c r="N368" s="8"/>
      <c r="O368" s="8"/>
      <c r="P368" s="92">
        <f>SUM(P359:P363)</f>
        <v>0</v>
      </c>
      <c r="R368"/>
      <c r="S368"/>
      <c r="T368"/>
      <c r="U368" s="277"/>
      <c r="V368" s="295"/>
      <c r="W368" s="295"/>
      <c r="X368" s="295"/>
      <c r="Y368" s="295"/>
      <c r="Z368" s="295"/>
      <c r="AA368" s="295"/>
      <c r="AB368" s="295"/>
      <c r="AC368" s="295"/>
      <c r="AD368" s="278"/>
      <c r="AE368" s="8"/>
      <c r="AF368"/>
      <c r="AG368"/>
      <c r="AH368"/>
      <c r="AI368" s="277"/>
      <c r="AJ368" s="295"/>
      <c r="AK368" s="295"/>
      <c r="AL368" s="295"/>
      <c r="AM368" s="295"/>
      <c r="AN368" s="295"/>
      <c r="AO368" s="295"/>
      <c r="AP368" s="295"/>
      <c r="AQ368" s="295"/>
      <c r="AR368" s="278">
        <f>SUM(AR360:AR366)</f>
        <v>0</v>
      </c>
      <c r="AS368" s="8"/>
      <c r="AT368" s="8"/>
      <c r="AU368" s="8"/>
    </row>
    <row r="369" spans="1:59" ht="15" customHeight="1" x14ac:dyDescent="0.2">
      <c r="A369" s="484"/>
      <c r="B369"/>
      <c r="C369"/>
      <c r="D369"/>
      <c r="E369"/>
      <c r="F369"/>
      <c r="G369"/>
      <c r="H369" s="8"/>
      <c r="I369" s="8"/>
      <c r="J369" s="8"/>
      <c r="K369" s="8"/>
      <c r="L369" s="8"/>
      <c r="M369" s="8"/>
      <c r="N369" s="8"/>
      <c r="O369" s="8"/>
      <c r="P369" s="92"/>
      <c r="R369"/>
      <c r="S369"/>
      <c r="T369"/>
      <c r="U369" s="277"/>
      <c r="V369" s="295"/>
      <c r="W369" s="295"/>
      <c r="X369" s="295"/>
      <c r="Y369" s="295"/>
      <c r="Z369" s="295"/>
      <c r="AA369" s="295"/>
      <c r="AB369" s="295"/>
      <c r="AC369" s="295"/>
      <c r="AD369" s="278"/>
      <c r="AE369" s="8"/>
      <c r="AF369"/>
      <c r="AG369"/>
      <c r="AH369"/>
      <c r="AI369" s="277"/>
      <c r="AJ369" s="295"/>
      <c r="AK369" s="295"/>
      <c r="AL369" s="295"/>
      <c r="AM369" s="295"/>
      <c r="AN369" s="295"/>
      <c r="AO369" s="295"/>
      <c r="AP369" s="295"/>
      <c r="AQ369" s="295"/>
      <c r="AR369" s="278"/>
      <c r="AS369" s="8"/>
      <c r="AT369" s="8"/>
      <c r="AU369" s="8"/>
    </row>
    <row r="370" spans="1:59" ht="15" customHeight="1" thickBot="1" x14ac:dyDescent="0.25">
      <c r="A370" s="487" t="s">
        <v>101</v>
      </c>
      <c r="B370" s="44"/>
      <c r="C370" s="44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6"/>
      <c r="R370" s="122"/>
      <c r="S370" s="122"/>
      <c r="T370" s="122"/>
      <c r="U370" s="279"/>
      <c r="V370" s="279"/>
      <c r="W370" s="279"/>
      <c r="X370" s="279"/>
      <c r="Y370" s="279"/>
      <c r="Z370" s="279"/>
      <c r="AA370" s="279"/>
      <c r="AB370" s="279"/>
      <c r="AC370" s="279"/>
      <c r="AD370" s="280"/>
      <c r="AE370" s="8"/>
      <c r="AF370" s="122"/>
      <c r="AG370" s="122"/>
      <c r="AH370" s="122"/>
      <c r="AI370" s="279"/>
      <c r="AJ370" s="279"/>
      <c r="AK370" s="279"/>
      <c r="AL370" s="279"/>
      <c r="AM370" s="279"/>
      <c r="AN370" s="279"/>
      <c r="AO370" s="279"/>
      <c r="AP370" s="279"/>
      <c r="AQ370" s="279"/>
      <c r="AR370" s="280"/>
      <c r="AS370" s="8"/>
      <c r="AT370" s="8"/>
      <c r="AU370" s="8"/>
    </row>
    <row r="371" spans="1:59" ht="15" customHeight="1" x14ac:dyDescent="0.2">
      <c r="A371" s="489" t="s">
        <v>430</v>
      </c>
      <c r="B371" s="48" t="s">
        <v>308</v>
      </c>
      <c r="C371" s="267">
        <f>IF(B371="L1", 1, IF(B371="L2", 0.75, IF(B371= "L3", 0.5,IF(B371 = "L4", 0.25, 0))))</f>
        <v>1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"/>
      <c r="P371" s="50"/>
      <c r="Q371" s="5"/>
      <c r="R371" s="50"/>
      <c r="S371" s="50"/>
      <c r="T371" s="50"/>
      <c r="U371" s="307"/>
      <c r="V371" s="5"/>
      <c r="W371" s="5"/>
      <c r="X371" s="5"/>
      <c r="Y371" s="5"/>
      <c r="Z371" s="5"/>
      <c r="AA371" s="307"/>
      <c r="AB371" s="307"/>
      <c r="AC371" s="5"/>
      <c r="AD371" s="307"/>
      <c r="AE371" s="5"/>
      <c r="AF371" s="50">
        <v>0</v>
      </c>
      <c r="AG371" s="307"/>
      <c r="AH371" s="50"/>
      <c r="AI371" s="307"/>
      <c r="AJ371" s="5"/>
      <c r="AK371" s="5"/>
      <c r="AL371" s="5"/>
      <c r="AM371" s="5"/>
      <c r="AN371" s="5"/>
      <c r="AO371" s="307"/>
      <c r="AP371" s="307"/>
      <c r="AQ371" s="307"/>
      <c r="AR371" s="307">
        <f>SUM(AF371:AQ371)</f>
        <v>0</v>
      </c>
      <c r="AS371" s="5" t="s">
        <v>400</v>
      </c>
      <c r="AT371" s="8"/>
      <c r="AU371" s="8"/>
    </row>
    <row r="372" spans="1:59" ht="15" customHeight="1" x14ac:dyDescent="0.2">
      <c r="A372" s="489" t="s">
        <v>563</v>
      </c>
      <c r="B372" s="48" t="s">
        <v>308</v>
      </c>
      <c r="C372" s="267">
        <f>IF(B372="L1", 1, IF(B372="L2", 0.75, IF(B372= "L3", 0.5,IF(B372 = "L4", 0.25, 0))))</f>
        <v>1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"/>
      <c r="P372" s="50"/>
      <c r="Q372" s="5"/>
      <c r="R372" s="50"/>
      <c r="S372" s="50"/>
      <c r="T372" s="50"/>
      <c r="U372" s="307"/>
      <c r="V372" s="5"/>
      <c r="W372" s="5"/>
      <c r="X372" s="5"/>
      <c r="Y372" s="5"/>
      <c r="Z372" s="5"/>
      <c r="AA372" s="307"/>
      <c r="AB372" s="307"/>
      <c r="AC372" s="5"/>
      <c r="AD372" s="307"/>
      <c r="AE372" s="5"/>
      <c r="AF372" s="50">
        <v>0</v>
      </c>
      <c r="AG372" s="307">
        <v>0</v>
      </c>
      <c r="AH372" s="50"/>
      <c r="AI372" s="307">
        <v>0</v>
      </c>
      <c r="AJ372" s="307">
        <v>0</v>
      </c>
      <c r="AK372" s="5"/>
      <c r="AL372" s="5"/>
      <c r="AM372" s="50">
        <v>0</v>
      </c>
      <c r="AN372" s="307">
        <v>0</v>
      </c>
      <c r="AO372" s="50"/>
      <c r="AP372" s="50">
        <v>0</v>
      </c>
      <c r="AQ372" s="307">
        <v>0</v>
      </c>
      <c r="AR372" s="307">
        <f>SUM(AF372:AQ372)</f>
        <v>0</v>
      </c>
      <c r="AS372" s="5" t="s">
        <v>400</v>
      </c>
      <c r="AT372" s="5"/>
      <c r="AU372" s="5"/>
    </row>
    <row r="373" spans="1:59" ht="15" customHeight="1" x14ac:dyDescent="0.2">
      <c r="A373" s="484" t="s">
        <v>564</v>
      </c>
      <c r="B373" s="41" t="s">
        <v>308</v>
      </c>
      <c r="C373" s="39">
        <f>IF(B373="L1", 1, IF(B373="L2", 0.75, IF(B373= "L3", 0.5,IF(B373 = "L4", 0.25, 0))))</f>
        <v>1</v>
      </c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8"/>
      <c r="P373" s="42"/>
      <c r="Q373" s="8"/>
      <c r="R373" s="42"/>
      <c r="S373" s="42"/>
      <c r="T373" s="42"/>
      <c r="U373" s="294"/>
      <c r="V373" s="8"/>
      <c r="W373" s="8"/>
      <c r="X373" s="8"/>
      <c r="Y373" s="294"/>
      <c r="Z373" s="294"/>
      <c r="AA373" s="294"/>
      <c r="AB373" s="294"/>
      <c r="AC373" s="294"/>
      <c r="AD373" s="294"/>
      <c r="AE373" s="8"/>
      <c r="AF373" s="42"/>
      <c r="AG373" s="42"/>
      <c r="AH373" s="42">
        <v>1500</v>
      </c>
      <c r="AI373" s="294"/>
      <c r="AJ373" s="8"/>
      <c r="AK373" s="42">
        <v>1500</v>
      </c>
      <c r="AL373" s="8"/>
      <c r="AM373" s="294"/>
      <c r="AN373" s="294"/>
      <c r="AO373" s="42">
        <v>1500</v>
      </c>
      <c r="AP373" s="294"/>
      <c r="AQ373" s="294"/>
      <c r="AR373" s="294">
        <f>SUM(AF373:AQ373)</f>
        <v>4500</v>
      </c>
      <c r="AS373" s="8" t="s">
        <v>402</v>
      </c>
      <c r="AT373" s="5"/>
      <c r="AU373" s="5"/>
    </row>
    <row r="374" spans="1:59" ht="15" customHeight="1" x14ac:dyDescent="0.2">
      <c r="A374" s="484"/>
      <c r="B374" s="41"/>
      <c r="C374" s="39"/>
      <c r="D374"/>
      <c r="E374"/>
      <c r="F374"/>
      <c r="G374"/>
      <c r="H374"/>
      <c r="I374"/>
      <c r="J374" s="42"/>
      <c r="K374"/>
      <c r="L374"/>
      <c r="M374" s="42"/>
      <c r="N374"/>
      <c r="O374"/>
      <c r="P374" s="92"/>
      <c r="R374"/>
      <c r="S374"/>
      <c r="T374"/>
      <c r="U374" s="277"/>
      <c r="V374" s="277"/>
      <c r="W374" s="277"/>
      <c r="X374" s="294"/>
      <c r="Y374" s="277"/>
      <c r="Z374" s="277"/>
      <c r="AA374" s="294"/>
      <c r="AB374" s="277"/>
      <c r="AC374" s="277"/>
      <c r="AD374" s="294"/>
      <c r="AE374" s="8"/>
      <c r="AF374"/>
      <c r="AG374"/>
      <c r="AH374"/>
      <c r="AI374" s="277"/>
      <c r="AJ374" s="277"/>
      <c r="AK374" s="277"/>
      <c r="AL374" s="294"/>
      <c r="AM374" s="277"/>
      <c r="AN374" s="277"/>
      <c r="AO374" s="294"/>
      <c r="AP374" s="277"/>
      <c r="AQ374" s="277"/>
      <c r="AR374" s="294">
        <f>SUM(AF374:AQ374)</f>
        <v>0</v>
      </c>
      <c r="AS374" s="8"/>
      <c r="AT374" s="8"/>
      <c r="AU374" s="8"/>
    </row>
    <row r="375" spans="1:59" ht="15" customHeight="1" x14ac:dyDescent="0.2">
      <c r="A375" s="485" t="s">
        <v>431</v>
      </c>
      <c r="B375" s="62"/>
      <c r="C375" s="62"/>
      <c r="D375" s="63">
        <f t="shared" ref="D375:P375" si="224">SUMIF($B370:$B374,"L1",D370:D374)</f>
        <v>0</v>
      </c>
      <c r="E375" s="63">
        <f t="shared" si="224"/>
        <v>0</v>
      </c>
      <c r="F375" s="63">
        <f t="shared" si="224"/>
        <v>0</v>
      </c>
      <c r="G375" s="63">
        <f t="shared" si="224"/>
        <v>0</v>
      </c>
      <c r="H375" s="63">
        <f t="shared" si="224"/>
        <v>0</v>
      </c>
      <c r="I375" s="63">
        <f t="shared" si="224"/>
        <v>0</v>
      </c>
      <c r="J375" s="63">
        <f t="shared" si="224"/>
        <v>0</v>
      </c>
      <c r="K375" s="63">
        <f t="shared" si="224"/>
        <v>0</v>
      </c>
      <c r="L375" s="63">
        <f t="shared" si="224"/>
        <v>0</v>
      </c>
      <c r="M375" s="63">
        <f t="shared" si="224"/>
        <v>0</v>
      </c>
      <c r="N375" s="63">
        <f t="shared" si="224"/>
        <v>0</v>
      </c>
      <c r="O375" s="63">
        <f t="shared" si="224"/>
        <v>0</v>
      </c>
      <c r="P375" s="63">
        <f t="shared" si="224"/>
        <v>0</v>
      </c>
      <c r="R375" s="63"/>
      <c r="S375" s="63"/>
      <c r="T375" s="63"/>
      <c r="U375" s="276"/>
      <c r="V375" s="276"/>
      <c r="W375" s="276"/>
      <c r="X375" s="276"/>
      <c r="Y375" s="276"/>
      <c r="Z375" s="276"/>
      <c r="AA375" s="276"/>
      <c r="AB375" s="276"/>
      <c r="AC375" s="276"/>
      <c r="AD375" s="276"/>
      <c r="AE375" s="8"/>
      <c r="AF375" s="63">
        <f>SUMIF($B371:$B374,"L1",AF371:AF374)</f>
        <v>0</v>
      </c>
      <c r="AG375" s="63">
        <f t="shared" ref="AG375:AR375" si="225">SUMIF($B371:$B374,"L1",AG371:AG374)</f>
        <v>0</v>
      </c>
      <c r="AH375" s="63">
        <f t="shared" si="225"/>
        <v>1500</v>
      </c>
      <c r="AI375" s="276">
        <f t="shared" si="225"/>
        <v>0</v>
      </c>
      <c r="AJ375" s="276">
        <f t="shared" si="225"/>
        <v>0</v>
      </c>
      <c r="AK375" s="276">
        <f t="shared" si="225"/>
        <v>1500</v>
      </c>
      <c r="AL375" s="276">
        <f t="shared" si="225"/>
        <v>0</v>
      </c>
      <c r="AM375" s="276">
        <f t="shared" si="225"/>
        <v>0</v>
      </c>
      <c r="AN375" s="276">
        <f t="shared" si="225"/>
        <v>0</v>
      </c>
      <c r="AO375" s="276">
        <f t="shared" si="225"/>
        <v>1500</v>
      </c>
      <c r="AP375" s="276">
        <f t="shared" si="225"/>
        <v>0</v>
      </c>
      <c r="AQ375" s="276">
        <f t="shared" si="225"/>
        <v>0</v>
      </c>
      <c r="AR375" s="276">
        <f t="shared" si="225"/>
        <v>4500</v>
      </c>
      <c r="AS375" s="8"/>
      <c r="AT375" s="8"/>
      <c r="AU375" s="8"/>
    </row>
    <row r="376" spans="1:59" ht="15" customHeight="1" x14ac:dyDescent="0.2">
      <c r="A376" s="484" t="s">
        <v>432</v>
      </c>
      <c r="B376"/>
      <c r="C376"/>
      <c r="D376"/>
      <c r="E376"/>
      <c r="F376"/>
      <c r="G376"/>
      <c r="H376" s="8"/>
      <c r="I376" s="8"/>
      <c r="J376" s="8"/>
      <c r="K376" s="8"/>
      <c r="L376" s="8"/>
      <c r="M376" s="8"/>
      <c r="N376" s="8"/>
      <c r="O376" s="8"/>
      <c r="P376" s="92">
        <f>SUM(P370:P374)</f>
        <v>0</v>
      </c>
      <c r="R376"/>
      <c r="S376"/>
      <c r="T376"/>
      <c r="U376" s="277"/>
      <c r="V376" s="295"/>
      <c r="W376" s="295"/>
      <c r="X376" s="295"/>
      <c r="Y376" s="295"/>
      <c r="Z376" s="295"/>
      <c r="AA376" s="295"/>
      <c r="AB376" s="295"/>
      <c r="AC376" s="295"/>
      <c r="AD376" s="278"/>
      <c r="AE376" s="8"/>
      <c r="AF376"/>
      <c r="AG376"/>
      <c r="AH376"/>
      <c r="AI376" s="277"/>
      <c r="AJ376" s="295"/>
      <c r="AK376" s="295"/>
      <c r="AL376" s="295"/>
      <c r="AM376" s="295"/>
      <c r="AN376" s="295"/>
      <c r="AO376" s="295"/>
      <c r="AP376" s="295"/>
      <c r="AQ376" s="295"/>
      <c r="AR376" s="278">
        <f>SUM(AR371:AR374)</f>
        <v>4500</v>
      </c>
      <c r="AS376" s="8"/>
      <c r="AT376" s="8"/>
      <c r="AU376" s="8"/>
    </row>
    <row r="377" spans="1:59" ht="15" customHeight="1" x14ac:dyDescent="0.2">
      <c r="A377" s="484"/>
      <c r="B377"/>
      <c r="C377"/>
      <c r="D377"/>
      <c r="E377"/>
      <c r="F377"/>
      <c r="G377"/>
      <c r="H377" s="8"/>
      <c r="I377" s="8"/>
      <c r="J377" s="8"/>
      <c r="K377" s="8"/>
      <c r="L377" s="8"/>
      <c r="M377" s="8"/>
      <c r="N377" s="8"/>
      <c r="O377" s="8"/>
      <c r="P377" s="92"/>
      <c r="R377"/>
      <c r="S377"/>
      <c r="T377"/>
      <c r="U377" s="277"/>
      <c r="V377" s="295"/>
      <c r="W377" s="295"/>
      <c r="X377" s="295"/>
      <c r="Y377" s="295"/>
      <c r="Z377" s="295"/>
      <c r="AA377" s="295"/>
      <c r="AB377" s="295"/>
      <c r="AC377" s="295"/>
      <c r="AD377" s="278"/>
      <c r="AE377" s="8"/>
      <c r="AF377"/>
      <c r="AG377"/>
      <c r="AH377"/>
      <c r="AI377" s="277"/>
      <c r="AJ377" s="295"/>
      <c r="AK377" s="295"/>
      <c r="AL377" s="295"/>
      <c r="AM377" s="295"/>
      <c r="AN377" s="295"/>
      <c r="AO377" s="295"/>
      <c r="AP377" s="295"/>
      <c r="AQ377" s="295"/>
      <c r="AR377" s="278"/>
      <c r="AS377" s="8"/>
      <c r="AT377" s="8"/>
      <c r="AU377" s="8"/>
    </row>
    <row r="378" spans="1:59" s="8" customFormat="1" ht="16" thickBot="1" x14ac:dyDescent="0.25">
      <c r="A378" s="487" t="s">
        <v>88</v>
      </c>
      <c r="B378" s="44"/>
      <c r="C378" s="44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6"/>
      <c r="Q378" s="1"/>
      <c r="R378" s="122"/>
      <c r="S378" s="122"/>
      <c r="T378" s="122"/>
      <c r="U378" s="279"/>
      <c r="V378" s="279"/>
      <c r="W378" s="279"/>
      <c r="X378" s="279"/>
      <c r="Y378" s="279"/>
      <c r="Z378" s="279"/>
      <c r="AA378" s="279"/>
      <c r="AB378" s="279"/>
      <c r="AC378" s="279"/>
      <c r="AD378" s="280"/>
      <c r="AF378" s="122"/>
      <c r="AG378" s="122"/>
      <c r="AH378" s="122"/>
      <c r="AI378" s="279"/>
      <c r="AJ378" s="279"/>
      <c r="AK378" s="279"/>
      <c r="AL378" s="279"/>
      <c r="AM378" s="279"/>
      <c r="AN378" s="279"/>
      <c r="AO378" s="279"/>
      <c r="AP378" s="279"/>
      <c r="AQ378" s="279"/>
      <c r="AR378" s="280"/>
    </row>
    <row r="379" spans="1:59" s="483" customFormat="1" ht="15" x14ac:dyDescent="0.2">
      <c r="A379" s="489" t="s">
        <v>565</v>
      </c>
      <c r="B379" s="48" t="s">
        <v>308</v>
      </c>
      <c r="C379" s="267">
        <f>IF(B379="L1", 1, IF(B379="L2", 0.75, IF(B379= "L3", 0.5,IF(B379 = "L4", 0.25, 0))))</f>
        <v>1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"/>
      <c r="P379" s="50"/>
      <c r="Q379" s="5"/>
      <c r="R379" s="50"/>
      <c r="S379" s="50"/>
      <c r="T379" s="50"/>
      <c r="U379" s="307"/>
      <c r="V379" s="5"/>
      <c r="W379" s="5"/>
      <c r="X379" s="5"/>
      <c r="Y379" s="5"/>
      <c r="Z379" s="5"/>
      <c r="AA379" s="307"/>
      <c r="AB379" s="307"/>
      <c r="AC379" s="5"/>
      <c r="AD379" s="307">
        <f>SUM(R379:AC379)</f>
        <v>0</v>
      </c>
      <c r="AE379" s="5"/>
      <c r="AF379" s="5"/>
      <c r="AG379" s="50"/>
      <c r="AH379" s="50">
        <v>0</v>
      </c>
      <c r="AI379" s="50">
        <v>0</v>
      </c>
      <c r="AJ379" s="50">
        <v>0</v>
      </c>
      <c r="AK379" s="50">
        <v>0</v>
      </c>
      <c r="AL379" s="50">
        <v>0</v>
      </c>
      <c r="AM379" s="50">
        <v>0</v>
      </c>
      <c r="AN379" s="50">
        <v>0</v>
      </c>
      <c r="AO379" s="50">
        <v>0</v>
      </c>
      <c r="AP379" s="50">
        <v>0</v>
      </c>
      <c r="AQ379" s="50">
        <v>0</v>
      </c>
      <c r="AR379" s="307">
        <f>SUM(AG379:AQ379)</f>
        <v>0</v>
      </c>
      <c r="AS379" s="5" t="s">
        <v>400</v>
      </c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</row>
    <row r="380" spans="1:59" s="8" customFormat="1" ht="15" x14ac:dyDescent="0.2">
      <c r="A380" s="484"/>
      <c r="B380" s="41"/>
      <c r="C380" s="39"/>
      <c r="D380"/>
      <c r="E380"/>
      <c r="F380"/>
      <c r="G380"/>
      <c r="H380"/>
      <c r="I380"/>
      <c r="J380" s="42"/>
      <c r="K380"/>
      <c r="L380"/>
      <c r="M380" s="42"/>
      <c r="N380"/>
      <c r="O380"/>
      <c r="P380" s="92"/>
      <c r="Q380" s="1"/>
      <c r="R380"/>
      <c r="S380"/>
      <c r="T380"/>
      <c r="U380" s="277"/>
      <c r="V380" s="277"/>
      <c r="W380" s="277"/>
      <c r="X380" s="294"/>
      <c r="Y380" s="277"/>
      <c r="Z380" s="277"/>
      <c r="AA380" s="294"/>
      <c r="AB380" s="277"/>
      <c r="AC380" s="277"/>
      <c r="AD380" s="294"/>
      <c r="AF380"/>
      <c r="AG380"/>
      <c r="AH380"/>
      <c r="AI380" s="277"/>
      <c r="AJ380" s="277"/>
      <c r="AK380" s="277"/>
      <c r="AL380" s="294"/>
      <c r="AM380" s="277"/>
      <c r="AN380" s="277"/>
      <c r="AO380" s="294"/>
      <c r="AP380" s="277"/>
      <c r="AQ380" s="277"/>
      <c r="AR380" s="294">
        <f>SUM(AF380:AQ380)</f>
        <v>0</v>
      </c>
    </row>
    <row r="381" spans="1:59" s="8" customFormat="1" ht="15" x14ac:dyDescent="0.2">
      <c r="A381" s="485" t="s">
        <v>433</v>
      </c>
      <c r="B381" s="62"/>
      <c r="C381" s="62"/>
      <c r="D381" s="63">
        <f t="shared" ref="D381:P381" si="226">SUMIF($B378:$B380,"L1",D378:D380)</f>
        <v>0</v>
      </c>
      <c r="E381" s="63">
        <f t="shared" si="226"/>
        <v>0</v>
      </c>
      <c r="F381" s="63">
        <f t="shared" si="226"/>
        <v>0</v>
      </c>
      <c r="G381" s="63">
        <f t="shared" si="226"/>
        <v>0</v>
      </c>
      <c r="H381" s="63">
        <f t="shared" si="226"/>
        <v>0</v>
      </c>
      <c r="I381" s="63">
        <f t="shared" si="226"/>
        <v>0</v>
      </c>
      <c r="J381" s="63">
        <f t="shared" si="226"/>
        <v>0</v>
      </c>
      <c r="K381" s="63">
        <f t="shared" si="226"/>
        <v>0</v>
      </c>
      <c r="L381" s="63">
        <f t="shared" si="226"/>
        <v>0</v>
      </c>
      <c r="M381" s="63">
        <f t="shared" si="226"/>
        <v>0</v>
      </c>
      <c r="N381" s="63">
        <f t="shared" si="226"/>
        <v>0</v>
      </c>
      <c r="O381" s="63">
        <f t="shared" si="226"/>
        <v>0</v>
      </c>
      <c r="P381" s="63">
        <f t="shared" si="226"/>
        <v>0</v>
      </c>
      <c r="Q381" s="1"/>
      <c r="R381" s="63">
        <f t="shared" ref="R381:AD381" si="227">SUMIF($B379:$B380,"L1",R379:R380)</f>
        <v>0</v>
      </c>
      <c r="S381" s="63">
        <f t="shared" si="227"/>
        <v>0</v>
      </c>
      <c r="T381" s="63">
        <f t="shared" si="227"/>
        <v>0</v>
      </c>
      <c r="U381" s="276">
        <f t="shared" si="227"/>
        <v>0</v>
      </c>
      <c r="V381" s="276">
        <f t="shared" si="227"/>
        <v>0</v>
      </c>
      <c r="W381" s="276">
        <f t="shared" si="227"/>
        <v>0</v>
      </c>
      <c r="X381" s="276">
        <f t="shared" si="227"/>
        <v>0</v>
      </c>
      <c r="Y381" s="276">
        <f t="shared" si="227"/>
        <v>0</v>
      </c>
      <c r="Z381" s="276">
        <f t="shared" si="227"/>
        <v>0</v>
      </c>
      <c r="AA381" s="276">
        <f t="shared" si="227"/>
        <v>0</v>
      </c>
      <c r="AB381" s="276">
        <f t="shared" si="227"/>
        <v>0</v>
      </c>
      <c r="AC381" s="276">
        <f t="shared" si="227"/>
        <v>0</v>
      </c>
      <c r="AD381" s="276">
        <f t="shared" si="227"/>
        <v>0</v>
      </c>
      <c r="AF381" s="63">
        <f t="shared" ref="AF381:AR381" si="228">SUMIF($B379:$B380,"L1",AF379:AF380)</f>
        <v>0</v>
      </c>
      <c r="AG381" s="63">
        <f t="shared" si="228"/>
        <v>0</v>
      </c>
      <c r="AH381" s="63">
        <f t="shared" si="228"/>
        <v>0</v>
      </c>
      <c r="AI381" s="276">
        <f t="shared" si="228"/>
        <v>0</v>
      </c>
      <c r="AJ381" s="276">
        <f t="shared" si="228"/>
        <v>0</v>
      </c>
      <c r="AK381" s="276">
        <f t="shared" si="228"/>
        <v>0</v>
      </c>
      <c r="AL381" s="276">
        <f t="shared" si="228"/>
        <v>0</v>
      </c>
      <c r="AM381" s="276">
        <f t="shared" si="228"/>
        <v>0</v>
      </c>
      <c r="AN381" s="276">
        <f t="shared" si="228"/>
        <v>0</v>
      </c>
      <c r="AO381" s="276">
        <f t="shared" si="228"/>
        <v>0</v>
      </c>
      <c r="AP381" s="276">
        <f t="shared" si="228"/>
        <v>0</v>
      </c>
      <c r="AQ381" s="276">
        <f t="shared" si="228"/>
        <v>0</v>
      </c>
      <c r="AR381" s="276">
        <f t="shared" si="228"/>
        <v>0</v>
      </c>
    </row>
    <row r="382" spans="1:59" s="8" customFormat="1" ht="15" x14ac:dyDescent="0.2">
      <c r="A382" s="484" t="s">
        <v>434</v>
      </c>
      <c r="B382"/>
      <c r="C382"/>
      <c r="D382"/>
      <c r="E382"/>
      <c r="F382"/>
      <c r="G382"/>
      <c r="P382" s="92">
        <f>SUM(P378:P380)</f>
        <v>0</v>
      </c>
      <c r="Q382" s="1"/>
      <c r="R382"/>
      <c r="S382"/>
      <c r="T382"/>
      <c r="U382" s="277"/>
      <c r="V382" s="295"/>
      <c r="W382" s="295"/>
      <c r="X382" s="295"/>
      <c r="Y382" s="295"/>
      <c r="Z382" s="295"/>
      <c r="AA382" s="295"/>
      <c r="AB382" s="295"/>
      <c r="AC382" s="295"/>
      <c r="AD382" s="278">
        <f>SUM(AD379:AD380)</f>
        <v>0</v>
      </c>
      <c r="AF382"/>
      <c r="AG382"/>
      <c r="AH382"/>
      <c r="AI382" s="277"/>
      <c r="AJ382" s="295"/>
      <c r="AK382" s="295"/>
      <c r="AL382" s="295"/>
      <c r="AM382" s="295"/>
      <c r="AN382" s="295"/>
      <c r="AO382" s="295"/>
      <c r="AP382" s="295"/>
      <c r="AQ382" s="295"/>
      <c r="AR382" s="278">
        <f>SUM(AR379:AR380)</f>
        <v>0</v>
      </c>
    </row>
    <row r="383" spans="1:59" ht="15" customHeight="1" x14ac:dyDescent="0.2">
      <c r="A383" s="484"/>
      <c r="B383"/>
      <c r="C383"/>
      <c r="D383"/>
      <c r="E383"/>
      <c r="F383"/>
      <c r="G383"/>
      <c r="H383" s="8"/>
      <c r="I383" s="8"/>
      <c r="J383" s="8"/>
      <c r="K383" s="8"/>
      <c r="L383" s="8"/>
      <c r="M383" s="8"/>
      <c r="N383" s="8"/>
      <c r="O383" s="8"/>
      <c r="P383" s="92"/>
      <c r="R383"/>
      <c r="S383"/>
      <c r="T383"/>
      <c r="U383" s="277"/>
      <c r="V383" s="295"/>
      <c r="W383" s="295"/>
      <c r="X383" s="295"/>
      <c r="Y383" s="295"/>
      <c r="Z383" s="295"/>
      <c r="AA383" s="295"/>
      <c r="AB383" s="295"/>
      <c r="AC383" s="295"/>
      <c r="AD383" s="278"/>
      <c r="AE383" s="8"/>
      <c r="AF383"/>
      <c r="AG383"/>
      <c r="AH383"/>
      <c r="AI383" s="277"/>
      <c r="AJ383" s="295"/>
      <c r="AK383" s="295"/>
      <c r="AL383" s="295"/>
      <c r="AM383" s="295"/>
      <c r="AN383" s="295"/>
      <c r="AO383" s="295"/>
      <c r="AP383" s="295"/>
      <c r="AQ383" s="295"/>
      <c r="AR383" s="278"/>
      <c r="AS383" s="8"/>
      <c r="AT383" s="8"/>
      <c r="AU383" s="8"/>
    </row>
    <row r="384" spans="1:59" ht="15" customHeight="1" thickBot="1" x14ac:dyDescent="0.25">
      <c r="A384" s="487" t="s">
        <v>336</v>
      </c>
      <c r="B384" s="44"/>
      <c r="C384" s="44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6"/>
      <c r="R384" s="122"/>
      <c r="S384" s="122"/>
      <c r="T384" s="122"/>
      <c r="U384" s="279"/>
      <c r="V384" s="279"/>
      <c r="W384" s="279"/>
      <c r="X384" s="279"/>
      <c r="Y384" s="279"/>
      <c r="Z384" s="279"/>
      <c r="AA384" s="279"/>
      <c r="AB384" s="279"/>
      <c r="AC384" s="279"/>
      <c r="AD384" s="280"/>
      <c r="AE384" s="8"/>
      <c r="AF384" s="122"/>
      <c r="AG384" s="122"/>
      <c r="AH384" s="122"/>
      <c r="AI384" s="279"/>
      <c r="AJ384" s="279"/>
      <c r="AK384" s="279"/>
      <c r="AL384" s="279"/>
      <c r="AM384" s="279"/>
      <c r="AN384" s="279"/>
      <c r="AO384" s="279"/>
      <c r="AP384" s="279"/>
      <c r="AQ384" s="279"/>
      <c r="AR384" s="280"/>
      <c r="AS384" s="8"/>
      <c r="AT384" s="8"/>
      <c r="AU384" s="8"/>
    </row>
    <row r="385" spans="1:47" ht="15" customHeight="1" x14ac:dyDescent="0.2">
      <c r="A385" s="484" t="s">
        <v>566</v>
      </c>
      <c r="B385" s="41" t="s">
        <v>317</v>
      </c>
      <c r="C385" s="39">
        <f t="shared" ref="C385:C391" si="229">IF(B385="L1", 1, IF(B385="L2", 0.75, IF(B385= "L3", 0.5,IF(B385 = "L4", 0.25, 0))))</f>
        <v>0.75</v>
      </c>
      <c r="D385"/>
      <c r="E385"/>
      <c r="F385"/>
      <c r="G385"/>
      <c r="H385"/>
      <c r="I385"/>
      <c r="J385"/>
      <c r="K385"/>
      <c r="L385"/>
      <c r="M385"/>
      <c r="N385"/>
      <c r="O385"/>
      <c r="P385" s="92"/>
      <c r="Q385" s="8"/>
      <c r="R385"/>
      <c r="S385"/>
      <c r="T385"/>
      <c r="U385" s="277"/>
      <c r="V385" s="277"/>
      <c r="W385" s="277"/>
      <c r="X385" s="277"/>
      <c r="Y385" s="277"/>
      <c r="Z385" s="277"/>
      <c r="AA385" s="277"/>
      <c r="AB385" s="277"/>
      <c r="AC385" s="277"/>
      <c r="AD385" s="294">
        <f>SUM(R385:AC385)</f>
        <v>0</v>
      </c>
      <c r="AE385" s="8"/>
      <c r="AF385"/>
      <c r="AG385" s="294"/>
      <c r="AH385" s="294">
        <v>5000</v>
      </c>
      <c r="AI385" s="294">
        <v>5000</v>
      </c>
      <c r="AJ385" s="294">
        <v>3500</v>
      </c>
      <c r="AK385" s="294">
        <v>3500</v>
      </c>
      <c r="AL385" s="294">
        <v>3500</v>
      </c>
      <c r="AM385" s="294">
        <v>3500</v>
      </c>
      <c r="AN385" s="294">
        <v>3500</v>
      </c>
      <c r="AO385" s="294">
        <v>3500</v>
      </c>
      <c r="AP385" s="294">
        <v>3500</v>
      </c>
      <c r="AQ385" s="294">
        <v>3500</v>
      </c>
      <c r="AR385" s="294">
        <f t="shared" ref="AR385:AR392" si="230">SUM(AF385:AQ385)</f>
        <v>38000</v>
      </c>
      <c r="AS385" s="8" t="s">
        <v>402</v>
      </c>
      <c r="AT385" s="8"/>
      <c r="AU385" s="8"/>
    </row>
    <row r="386" spans="1:47" ht="15" customHeight="1" x14ac:dyDescent="0.2">
      <c r="A386" s="484" t="s">
        <v>567</v>
      </c>
      <c r="B386" s="41" t="s">
        <v>311</v>
      </c>
      <c r="C386" s="39">
        <f t="shared" si="229"/>
        <v>0.5</v>
      </c>
      <c r="D386"/>
      <c r="E386"/>
      <c r="F386"/>
      <c r="G386"/>
      <c r="H386"/>
      <c r="I386"/>
      <c r="J386"/>
      <c r="K386"/>
      <c r="L386"/>
      <c r="M386"/>
      <c r="N386"/>
      <c r="O386"/>
      <c r="P386" s="92"/>
      <c r="Q386" s="8"/>
      <c r="R386"/>
      <c r="S386"/>
      <c r="T386"/>
      <c r="U386" s="277"/>
      <c r="V386" s="277"/>
      <c r="W386" s="277"/>
      <c r="X386" s="277"/>
      <c r="Y386" s="277"/>
      <c r="Z386" s="277"/>
      <c r="AA386" s="277"/>
      <c r="AB386" s="277"/>
      <c r="AC386" s="277"/>
      <c r="AD386" s="294">
        <f>SUM(R386:AC386)</f>
        <v>0</v>
      </c>
      <c r="AE386" s="8"/>
      <c r="AF386"/>
      <c r="AG386"/>
      <c r="AH386"/>
      <c r="AI386" s="277"/>
      <c r="AJ386" s="294">
        <v>0</v>
      </c>
      <c r="AK386" s="294">
        <v>0</v>
      </c>
      <c r="AL386" s="294">
        <v>0</v>
      </c>
      <c r="AM386" s="294">
        <v>0</v>
      </c>
      <c r="AN386" s="294">
        <v>0</v>
      </c>
      <c r="AO386" s="294">
        <v>0</v>
      </c>
      <c r="AP386" s="294">
        <v>0</v>
      </c>
      <c r="AQ386" s="294">
        <v>0</v>
      </c>
      <c r="AR386" s="294">
        <f t="shared" si="230"/>
        <v>0</v>
      </c>
      <c r="AS386" s="8" t="s">
        <v>399</v>
      </c>
      <c r="AT386" s="8"/>
      <c r="AU386" s="8"/>
    </row>
    <row r="387" spans="1:47" ht="15" customHeight="1" x14ac:dyDescent="0.2">
      <c r="A387" s="484" t="s">
        <v>435</v>
      </c>
      <c r="B387" s="41" t="s">
        <v>317</v>
      </c>
      <c r="C387" s="39">
        <f t="shared" si="229"/>
        <v>0.75</v>
      </c>
      <c r="D387"/>
      <c r="E387"/>
      <c r="F387"/>
      <c r="G387"/>
      <c r="H387"/>
      <c r="I387"/>
      <c r="J387"/>
      <c r="K387"/>
      <c r="L387"/>
      <c r="M387"/>
      <c r="N387"/>
      <c r="O387"/>
      <c r="P387" s="92"/>
      <c r="Q387" s="8"/>
      <c r="R387"/>
      <c r="S387"/>
      <c r="T387"/>
      <c r="U387" s="277"/>
      <c r="V387" s="277"/>
      <c r="W387" s="277"/>
      <c r="X387" s="277"/>
      <c r="Y387" s="277"/>
      <c r="Z387" s="277"/>
      <c r="AA387" s="277"/>
      <c r="AB387" s="277"/>
      <c r="AC387" s="277"/>
      <c r="AD387" s="294">
        <f>SUM(R387:AC387)</f>
        <v>0</v>
      </c>
      <c r="AE387" s="8"/>
      <c r="AF387"/>
      <c r="AG387"/>
      <c r="AH387"/>
      <c r="AI387" s="277"/>
      <c r="AJ387" s="294"/>
      <c r="AK387" s="294"/>
      <c r="AL387" s="294">
        <v>0</v>
      </c>
      <c r="AM387" s="294">
        <v>0</v>
      </c>
      <c r="AN387" s="294">
        <v>0</v>
      </c>
      <c r="AO387" s="294">
        <v>0</v>
      </c>
      <c r="AP387" s="294">
        <v>0</v>
      </c>
      <c r="AQ387" s="294">
        <v>0</v>
      </c>
      <c r="AR387" s="294">
        <f t="shared" si="230"/>
        <v>0</v>
      </c>
      <c r="AS387" s="8" t="s">
        <v>399</v>
      </c>
    </row>
    <row r="388" spans="1:47" ht="15" customHeight="1" x14ac:dyDescent="0.2">
      <c r="A388" s="484" t="s">
        <v>568</v>
      </c>
      <c r="B388" s="41" t="s">
        <v>317</v>
      </c>
      <c r="C388" s="39">
        <f t="shared" si="229"/>
        <v>0.75</v>
      </c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8"/>
      <c r="P388" s="42"/>
      <c r="Q388" s="8"/>
      <c r="R388" s="42"/>
      <c r="S388" s="42"/>
      <c r="T388" s="42"/>
      <c r="U388" s="294"/>
      <c r="V388" s="8"/>
      <c r="W388" s="8"/>
      <c r="X388" s="8"/>
      <c r="AA388" s="294"/>
      <c r="AB388" s="294"/>
      <c r="AD388" s="294"/>
      <c r="AF388" s="42"/>
      <c r="AH388" s="42"/>
      <c r="AI388" s="294">
        <v>5000</v>
      </c>
      <c r="AJ388" s="8"/>
      <c r="AK388" s="8"/>
      <c r="AL388" s="8"/>
      <c r="AO388" s="294"/>
      <c r="AP388" s="294"/>
      <c r="AQ388" s="294"/>
      <c r="AR388" s="294">
        <f t="shared" si="230"/>
        <v>5000</v>
      </c>
      <c r="AS388" s="8" t="s">
        <v>399</v>
      </c>
      <c r="AT388" s="8"/>
      <c r="AU388" s="8"/>
    </row>
    <row r="389" spans="1:47" ht="15" customHeight="1" x14ac:dyDescent="0.2">
      <c r="A389" s="484" t="s">
        <v>436</v>
      </c>
      <c r="B389" s="41" t="s">
        <v>308</v>
      </c>
      <c r="C389" s="39">
        <f t="shared" si="229"/>
        <v>1</v>
      </c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8"/>
      <c r="P389" s="42"/>
      <c r="Q389" s="8"/>
      <c r="R389" s="42"/>
      <c r="S389" s="42"/>
      <c r="T389" s="42"/>
      <c r="U389" s="294"/>
      <c r="V389" s="8"/>
      <c r="W389" s="8"/>
      <c r="X389" s="8"/>
      <c r="Y389" s="294"/>
      <c r="Z389" s="294"/>
      <c r="AA389" s="294"/>
      <c r="AB389" s="294"/>
      <c r="AC389" s="294"/>
      <c r="AD389" s="294"/>
      <c r="AF389" s="42"/>
      <c r="AG389" s="42"/>
      <c r="AH389" s="42"/>
      <c r="AI389" s="294"/>
      <c r="AJ389" s="8"/>
      <c r="AK389" s="8"/>
      <c r="AL389" s="8"/>
      <c r="AM389" s="294"/>
      <c r="AN389" s="294"/>
      <c r="AO389" s="294"/>
      <c r="AP389" s="294"/>
      <c r="AQ389" s="294"/>
      <c r="AR389" s="294">
        <f t="shared" si="230"/>
        <v>0</v>
      </c>
    </row>
    <row r="390" spans="1:47" ht="15" customHeight="1" x14ac:dyDescent="0.2">
      <c r="A390" s="484" t="s">
        <v>569</v>
      </c>
      <c r="B390" s="41" t="s">
        <v>311</v>
      </c>
      <c r="C390" s="39">
        <f t="shared" si="229"/>
        <v>0.5</v>
      </c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8"/>
      <c r="P390" s="42"/>
      <c r="Q390" s="8"/>
      <c r="R390" s="42"/>
      <c r="S390" s="42"/>
      <c r="T390" s="42"/>
      <c r="U390" s="294"/>
      <c r="V390" s="8"/>
      <c r="W390" s="8"/>
      <c r="X390" s="8"/>
      <c r="Y390" s="294"/>
      <c r="Z390" s="294"/>
      <c r="AA390" s="294"/>
      <c r="AB390" s="294"/>
      <c r="AC390" s="294"/>
      <c r="AD390" s="294"/>
      <c r="AF390" s="42"/>
      <c r="AG390" s="42"/>
      <c r="AH390" s="42">
        <v>5000</v>
      </c>
      <c r="AI390" s="294"/>
      <c r="AJ390" s="8"/>
      <c r="AK390" s="8"/>
      <c r="AL390" s="8"/>
      <c r="AM390" s="294"/>
      <c r="AN390" s="294">
        <v>15000</v>
      </c>
      <c r="AO390" s="294"/>
      <c r="AP390" s="294"/>
      <c r="AQ390" s="294"/>
      <c r="AR390" s="294">
        <f t="shared" si="230"/>
        <v>20000</v>
      </c>
      <c r="AS390" s="8" t="s">
        <v>399</v>
      </c>
    </row>
    <row r="391" spans="1:47" ht="15" customHeight="1" x14ac:dyDescent="0.2">
      <c r="A391" s="484" t="s">
        <v>570</v>
      </c>
      <c r="B391" s="41" t="s">
        <v>308</v>
      </c>
      <c r="C391" s="39">
        <f t="shared" si="229"/>
        <v>1</v>
      </c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8"/>
      <c r="P391" s="42"/>
      <c r="Q391" s="8"/>
      <c r="R391" s="42"/>
      <c r="S391" s="42"/>
      <c r="T391" s="42"/>
      <c r="U391" s="294"/>
      <c r="V391" s="8"/>
      <c r="W391" s="8"/>
      <c r="X391" s="8"/>
      <c r="Y391" s="294"/>
      <c r="Z391" s="294"/>
      <c r="AA391" s="294"/>
      <c r="AB391" s="294"/>
      <c r="AC391" s="294"/>
      <c r="AD391" s="294"/>
      <c r="AF391" s="42"/>
      <c r="AG391" s="42"/>
      <c r="AH391" s="42"/>
      <c r="AI391" s="294"/>
      <c r="AJ391" s="8"/>
      <c r="AK391" s="8"/>
      <c r="AL391" s="8"/>
      <c r="AM391" s="294"/>
      <c r="AN391" s="294"/>
      <c r="AO391" s="294"/>
      <c r="AP391" s="294"/>
      <c r="AQ391" s="294"/>
      <c r="AR391" s="294">
        <f t="shared" si="230"/>
        <v>0</v>
      </c>
    </row>
    <row r="392" spans="1:47" ht="15" customHeight="1" x14ac:dyDescent="0.2">
      <c r="A392" s="484"/>
      <c r="B392" s="41"/>
      <c r="C392" s="39"/>
      <c r="D392"/>
      <c r="E392"/>
      <c r="F392"/>
      <c r="G392"/>
      <c r="H392"/>
      <c r="I392"/>
      <c r="J392" s="42"/>
      <c r="K392"/>
      <c r="L392"/>
      <c r="M392" s="42"/>
      <c r="N392"/>
      <c r="O392"/>
      <c r="P392" s="92"/>
      <c r="R392"/>
      <c r="S392"/>
      <c r="T392"/>
      <c r="U392" s="277"/>
      <c r="V392" s="277"/>
      <c r="W392" s="277"/>
      <c r="X392" s="294"/>
      <c r="Y392" s="277"/>
      <c r="Z392" s="277"/>
      <c r="AA392" s="294"/>
      <c r="AB392" s="277"/>
      <c r="AC392" s="277"/>
      <c r="AD392" s="294"/>
      <c r="AF392"/>
      <c r="AG392"/>
      <c r="AH392"/>
      <c r="AI392" s="277"/>
      <c r="AJ392" s="277"/>
      <c r="AK392" s="277"/>
      <c r="AL392" s="294"/>
      <c r="AM392" s="277"/>
      <c r="AN392" s="277"/>
      <c r="AO392" s="294"/>
      <c r="AP392" s="277"/>
      <c r="AQ392" s="277"/>
      <c r="AR392" s="294">
        <f t="shared" si="230"/>
        <v>0</v>
      </c>
    </row>
    <row r="393" spans="1:47" ht="15" customHeight="1" x14ac:dyDescent="0.2">
      <c r="A393" s="485" t="s">
        <v>322</v>
      </c>
      <c r="B393" s="62"/>
      <c r="C393" s="62"/>
      <c r="D393" s="63">
        <f t="shared" ref="D393:P393" si="231">SUMIF($B384:$B392,"L1",D384:D392)</f>
        <v>0</v>
      </c>
      <c r="E393" s="63">
        <f t="shared" si="231"/>
        <v>0</v>
      </c>
      <c r="F393" s="63">
        <f t="shared" si="231"/>
        <v>0</v>
      </c>
      <c r="G393" s="63">
        <f t="shared" si="231"/>
        <v>0</v>
      </c>
      <c r="H393" s="63">
        <f t="shared" si="231"/>
        <v>0</v>
      </c>
      <c r="I393" s="63">
        <f t="shared" si="231"/>
        <v>0</v>
      </c>
      <c r="J393" s="63">
        <f t="shared" si="231"/>
        <v>0</v>
      </c>
      <c r="K393" s="63">
        <f t="shared" si="231"/>
        <v>0</v>
      </c>
      <c r="L393" s="63">
        <f t="shared" si="231"/>
        <v>0</v>
      </c>
      <c r="M393" s="63">
        <f t="shared" si="231"/>
        <v>0</v>
      </c>
      <c r="N393" s="63">
        <f t="shared" si="231"/>
        <v>0</v>
      </c>
      <c r="O393" s="63">
        <f t="shared" si="231"/>
        <v>0</v>
      </c>
      <c r="P393" s="63">
        <f t="shared" si="231"/>
        <v>0</v>
      </c>
      <c r="R393" s="63"/>
      <c r="S393" s="63"/>
      <c r="T393" s="63"/>
      <c r="U393" s="276"/>
      <c r="V393" s="276"/>
      <c r="W393" s="276"/>
      <c r="X393" s="276"/>
      <c r="Y393" s="276"/>
      <c r="Z393" s="276"/>
      <c r="AA393" s="276"/>
      <c r="AB393" s="276"/>
      <c r="AC393" s="276"/>
      <c r="AD393" s="276"/>
      <c r="AF393" s="63">
        <f>SUMIF($B388:$B392,"L1",AF388:AF392)</f>
        <v>0</v>
      </c>
      <c r="AG393" s="63">
        <f t="shared" ref="AG393:AR393" si="232">SUMIF($B388:$B392,"L1",AG388:AG392)</f>
        <v>0</v>
      </c>
      <c r="AH393" s="63">
        <f t="shared" si="232"/>
        <v>0</v>
      </c>
      <c r="AI393" s="276">
        <f>SUMIF($B388:$B392,"L1",AI388:AI392)</f>
        <v>0</v>
      </c>
      <c r="AJ393" s="276">
        <f t="shared" si="232"/>
        <v>0</v>
      </c>
      <c r="AK393" s="276">
        <f t="shared" si="232"/>
        <v>0</v>
      </c>
      <c r="AL393" s="276">
        <f t="shared" si="232"/>
        <v>0</v>
      </c>
      <c r="AM393" s="276">
        <f t="shared" si="232"/>
        <v>0</v>
      </c>
      <c r="AN393" s="276">
        <f t="shared" si="232"/>
        <v>0</v>
      </c>
      <c r="AO393" s="276">
        <f t="shared" si="232"/>
        <v>0</v>
      </c>
      <c r="AP393" s="276">
        <f t="shared" si="232"/>
        <v>0</v>
      </c>
      <c r="AQ393" s="276">
        <f t="shared" si="232"/>
        <v>0</v>
      </c>
      <c r="AR393" s="276">
        <f t="shared" si="232"/>
        <v>0</v>
      </c>
    </row>
    <row r="394" spans="1:47" ht="15" customHeight="1" x14ac:dyDescent="0.2">
      <c r="A394" s="484" t="s">
        <v>384</v>
      </c>
      <c r="B394"/>
      <c r="C394"/>
      <c r="D394"/>
      <c r="E394"/>
      <c r="F394"/>
      <c r="G394"/>
      <c r="H394" s="8"/>
      <c r="I394" s="8"/>
      <c r="J394" s="8"/>
      <c r="K394" s="8"/>
      <c r="L394" s="8"/>
      <c r="M394" s="8"/>
      <c r="N394" s="8"/>
      <c r="O394" s="8"/>
      <c r="P394" s="92">
        <f>SUM(P384:P392)</f>
        <v>0</v>
      </c>
      <c r="R394"/>
      <c r="S394"/>
      <c r="T394"/>
      <c r="U394" s="277"/>
      <c r="V394" s="295"/>
      <c r="W394" s="295"/>
      <c r="X394" s="295"/>
      <c r="Y394" s="295"/>
      <c r="Z394" s="295"/>
      <c r="AA394" s="295"/>
      <c r="AB394" s="295"/>
      <c r="AC394" s="295"/>
      <c r="AD394" s="278"/>
      <c r="AF394"/>
      <c r="AG394"/>
      <c r="AH394"/>
      <c r="AI394" s="277"/>
      <c r="AJ394" s="295"/>
      <c r="AK394" s="295"/>
      <c r="AL394" s="295"/>
      <c r="AM394" s="295"/>
      <c r="AN394" s="295"/>
      <c r="AO394" s="295"/>
      <c r="AP394" s="295"/>
      <c r="AQ394" s="295"/>
      <c r="AR394" s="278">
        <f>SUM(AR388:AR392)</f>
        <v>25000</v>
      </c>
    </row>
    <row r="395" spans="1:47" ht="15" customHeight="1" thickBot="1" x14ac:dyDescent="0.25">
      <c r="A395" s="484"/>
      <c r="B395"/>
      <c r="C395"/>
      <c r="D395"/>
      <c r="E395"/>
      <c r="F395"/>
      <c r="G395"/>
      <c r="P395" s="92"/>
      <c r="R395"/>
      <c r="S395"/>
      <c r="T395" s="266"/>
      <c r="U395" s="277"/>
      <c r="V395" s="295"/>
      <c r="W395" s="295"/>
      <c r="X395" s="295"/>
      <c r="Y395" s="295"/>
      <c r="Z395" s="295"/>
      <c r="AA395" s="295"/>
      <c r="AB395" s="295"/>
      <c r="AC395" s="295"/>
      <c r="AD395" s="278"/>
      <c r="AF395"/>
      <c r="AG395"/>
      <c r="AH395" s="266"/>
      <c r="AI395" s="277"/>
      <c r="AJ395" s="295"/>
      <c r="AK395" s="295"/>
      <c r="AL395" s="295"/>
      <c r="AM395" s="295"/>
      <c r="AN395" s="295"/>
      <c r="AO395" s="295"/>
      <c r="AP395" s="295"/>
      <c r="AQ395" s="295"/>
      <c r="AR395" s="278"/>
    </row>
    <row r="396" spans="1:47" ht="15" customHeight="1" thickBot="1" x14ac:dyDescent="0.25">
      <c r="A396" s="491" t="s">
        <v>437</v>
      </c>
      <c r="B396" s="53"/>
      <c r="C396" s="53"/>
      <c r="D396" s="54">
        <f t="shared" ref="D396:O396" si="233">SUM(D397:D400)</f>
        <v>243143</v>
      </c>
      <c r="E396" s="54">
        <f t="shared" si="233"/>
        <v>191756</v>
      </c>
      <c r="F396" s="54">
        <f t="shared" si="233"/>
        <v>6666</v>
      </c>
      <c r="G396" s="54">
        <f t="shared" si="233"/>
        <v>117583.728837</v>
      </c>
      <c r="H396" s="54">
        <f t="shared" si="233"/>
        <v>105062.557925</v>
      </c>
      <c r="I396" s="54">
        <f t="shared" si="233"/>
        <v>106379</v>
      </c>
      <c r="J396" s="54">
        <f t="shared" si="233"/>
        <v>129507</v>
      </c>
      <c r="K396" s="54">
        <f t="shared" si="233"/>
        <v>68809</v>
      </c>
      <c r="L396" s="54">
        <f t="shared" si="233"/>
        <v>40733</v>
      </c>
      <c r="M396" s="54">
        <f t="shared" si="233"/>
        <v>90867</v>
      </c>
      <c r="N396" s="54">
        <f t="shared" si="233"/>
        <v>38625</v>
      </c>
      <c r="O396" s="54">
        <f t="shared" si="233"/>
        <v>121367</v>
      </c>
      <c r="P396" s="124">
        <f>SUMIF($A$1:$A337,"*Total*",P$1:P337)</f>
        <v>2010748.9301430001</v>
      </c>
      <c r="Q396" s="92"/>
      <c r="R396" s="54"/>
      <c r="S396" s="54"/>
      <c r="T396" s="54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2"/>
      <c r="AF396" s="54">
        <f t="shared" ref="AF396:AQ396" si="234">SUM(AF397:AF400)</f>
        <v>48587.67</v>
      </c>
      <c r="AG396" s="54">
        <f t="shared" si="234"/>
        <v>29573</v>
      </c>
      <c r="AH396" s="54">
        <f t="shared" ca="1" si="234"/>
        <v>62805</v>
      </c>
      <c r="AI396" s="281">
        <f t="shared" si="234"/>
        <v>64850</v>
      </c>
      <c r="AJ396" s="281">
        <f t="shared" si="234"/>
        <v>68850</v>
      </c>
      <c r="AK396" s="281">
        <f t="shared" si="234"/>
        <v>72850</v>
      </c>
      <c r="AL396" s="281">
        <f t="shared" si="234"/>
        <v>54600</v>
      </c>
      <c r="AM396" s="281">
        <f t="shared" si="234"/>
        <v>80100</v>
      </c>
      <c r="AN396" s="281">
        <f t="shared" si="234"/>
        <v>102600</v>
      </c>
      <c r="AO396" s="281">
        <f t="shared" si="234"/>
        <v>111600</v>
      </c>
      <c r="AP396" s="281">
        <f t="shared" si="234"/>
        <v>95600</v>
      </c>
      <c r="AQ396" s="281">
        <f t="shared" si="234"/>
        <v>113100</v>
      </c>
      <c r="AR396" s="282">
        <f>SUMIF($A$215:$A394,"*Total*",AR215:AR$394)</f>
        <v>538985.66999999993</v>
      </c>
    </row>
    <row r="397" spans="1:47" ht="15" customHeight="1" x14ac:dyDescent="0.2">
      <c r="A397" s="484" t="s">
        <v>324</v>
      </c>
      <c r="B397" s="41"/>
      <c r="C397" s="41"/>
      <c r="D397" s="42">
        <f>SUMIF($B$6:$B337,"L1",D$6:D337)</f>
        <v>243143</v>
      </c>
      <c r="E397" s="42">
        <f>SUMIF($B$6:$B337,"L1",E$6:E337)</f>
        <v>191756</v>
      </c>
      <c r="F397" s="42">
        <f>SUMIF($B$6:$B337,"L1",F$6:F337)</f>
        <v>6666</v>
      </c>
      <c r="G397" s="42">
        <f>SUMIF($B$6:$B337,"L1",G$6:G337)</f>
        <v>117583.728837</v>
      </c>
      <c r="H397" s="42">
        <f>SUMIF($B$6:$B337,"L1",H$6:H337)</f>
        <v>105062.557925</v>
      </c>
      <c r="I397" s="42">
        <f>SUMIF($B$6:$B337,"L1",I$6:I337)</f>
        <v>106379</v>
      </c>
      <c r="J397" s="42">
        <f>SUMIF($B$6:$B337,"L1",J$6:J337)</f>
        <v>129507</v>
      </c>
      <c r="K397" s="42">
        <f>SUMIF($B$6:$B337,"L1",K$6:K337)</f>
        <v>68809</v>
      </c>
      <c r="L397" s="42">
        <f>SUMIF($B$6:$B337,"L1",L$6:L337)</f>
        <v>40733</v>
      </c>
      <c r="M397" s="42">
        <f>SUMIF($B$6:$B337,"L1",M$6:M337)</f>
        <v>90867</v>
      </c>
      <c r="N397" s="42">
        <f>SUMIF($B$6:$B337,"L1",N$6:N337)</f>
        <v>38625</v>
      </c>
      <c r="O397" s="42">
        <f>SUMIF($B$6:$B337,"L1",O$6:O337)</f>
        <v>121367</v>
      </c>
      <c r="P397" s="167">
        <f>SUMIF($B$5:$B337,"L1",P$5:P337)</f>
        <v>1340499.2867620001</v>
      </c>
      <c r="R397" s="42"/>
      <c r="S397" s="42"/>
      <c r="T397" s="42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314"/>
      <c r="AF397" s="42">
        <f>SUMIF($B$215:$B394,"L1",AF$215:AF394)</f>
        <v>48437.67</v>
      </c>
      <c r="AG397" s="42">
        <f>SUMIF($B$215:$B394,"L1",AG$215:AG394)</f>
        <v>29573</v>
      </c>
      <c r="AH397" s="42">
        <f>SUMIF($B$215:$B394,"L1",AH$215:AH394)</f>
        <v>45705</v>
      </c>
      <c r="AI397" s="42">
        <f>SUMIF($B$215:$B394,"L1",AI$215:AI394)</f>
        <v>20000</v>
      </c>
      <c r="AJ397" s="42">
        <f>SUMIF($B$215:$B394,"L1",AJ$215:AJ394)</f>
        <v>25000</v>
      </c>
      <c r="AK397" s="42">
        <f>SUMIF($B$215:$B394,"L1",AK$215:AK394)</f>
        <v>16500</v>
      </c>
      <c r="AL397" s="42">
        <f>SUMIF($B$215:$B394,"L1",AL$215:AL394)</f>
        <v>15000</v>
      </c>
      <c r="AM397" s="42">
        <f>SUMIF($B$215:$B394,"L1",AM$215:AM394)</f>
        <v>20000</v>
      </c>
      <c r="AN397" s="42">
        <f>SUMIF($B$215:$B394,"L1",AN$215:AN394)</f>
        <v>40000</v>
      </c>
      <c r="AO397" s="42">
        <f>SUMIF($B$215:$B394,"L1",AO$215:AO394)</f>
        <v>51500</v>
      </c>
      <c r="AP397" s="42">
        <f>SUMIF($B$215:$B394,"L1",AP$215:AP394)</f>
        <v>60000</v>
      </c>
      <c r="AQ397" s="42">
        <f>SUMIF($B$215:$B394,"L1",AQ$215:AQ394)</f>
        <v>60000</v>
      </c>
      <c r="AR397" s="314">
        <f>SUMIF($B$215:$B394,"L1",AR$215:AR394)</f>
        <v>415585.67</v>
      </c>
    </row>
    <row r="398" spans="1:47" ht="15" customHeight="1" x14ac:dyDescent="0.2">
      <c r="A398" s="484" t="s">
        <v>317</v>
      </c>
      <c r="B398" s="41"/>
      <c r="C398" s="41"/>
      <c r="D398" s="42">
        <f>SUMIF($B$6:$B337,"L2",D$6:D337)</f>
        <v>0</v>
      </c>
      <c r="E398" s="42">
        <f>SUMIF($B$6:$B337,"L2",E$6:E337)</f>
        <v>0</v>
      </c>
      <c r="F398" s="42">
        <f>SUMIF($B$6:$B337,"L2",F$6:F337)</f>
        <v>0</v>
      </c>
      <c r="G398" s="42">
        <f>SUMIF($B$6:$B337,"L2",G$6:G337)</f>
        <v>0</v>
      </c>
      <c r="H398" s="42">
        <f>SUMIF($B$6:$B337,"L2",H$6:H337)</f>
        <v>0</v>
      </c>
      <c r="I398" s="42">
        <f>SUMIF($B$6:$B337,"L2",I$6:I337)</f>
        <v>0</v>
      </c>
      <c r="J398" s="42">
        <f>SUMIF($B$6:$B337,"L2",J$6:J337)</f>
        <v>0</v>
      </c>
      <c r="K398" s="42">
        <f>SUMIF($B$6:$B337,"L2",K$6:K337)</f>
        <v>0</v>
      </c>
      <c r="L398" s="42">
        <f>SUMIF($B$6:$B337,"L2",L$6:L337)</f>
        <v>0</v>
      </c>
      <c r="M398" s="42">
        <f>SUMIF($B$6:$B337,"L2",M$6:M337)</f>
        <v>0</v>
      </c>
      <c r="N398" s="42">
        <f>SUMIF($B$6:$B337,"L2",N$6:N337)</f>
        <v>0</v>
      </c>
      <c r="O398" s="42">
        <f>SUMIF($B$6:$B337,"L2",O$6:O337)</f>
        <v>0</v>
      </c>
      <c r="P398" s="167">
        <f>SUMIF($B$6:$B337,"L2",P$6:P337)</f>
        <v>0</v>
      </c>
      <c r="R398" s="42"/>
      <c r="S398" s="42"/>
      <c r="T398" s="42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314"/>
      <c r="AF398" s="42">
        <f>SUMIF($B$215:$B394,"L2",AF$215:AF394)</f>
        <v>150</v>
      </c>
      <c r="AG398" s="42">
        <f>SUMIF($B$215:$B394,"L2",AG$215:AG394)</f>
        <v>0</v>
      </c>
      <c r="AH398" s="42">
        <f>SUMIF($B$215:$B394,"L2",AH$215:AH394)</f>
        <v>7100</v>
      </c>
      <c r="AI398" s="42">
        <f>SUMIF($B$215:$B394,"L2",AI$215:AI394)</f>
        <v>22850</v>
      </c>
      <c r="AJ398" s="42">
        <f>SUMIF($B$215:$B394,"L2",AJ$215:AJ394)</f>
        <v>6850</v>
      </c>
      <c r="AK398" s="42">
        <f>SUMIF($B$215:$B394,"L2",AK$215:AK394)</f>
        <v>6850</v>
      </c>
      <c r="AL398" s="42">
        <f>SUMIF($B$215:$B394,"L2",AL$215:AL394)</f>
        <v>17600</v>
      </c>
      <c r="AM398" s="42">
        <f>SUMIF($B$215:$B394,"L2",AM$215:AM394)</f>
        <v>5600</v>
      </c>
      <c r="AN398" s="42">
        <f>SUMIF($B$215:$B394,"L2",AN$215:AN394)</f>
        <v>15600</v>
      </c>
      <c r="AO398" s="42">
        <f>SUMIF($B$215:$B394,"L2",AO$215:AO394)</f>
        <v>7600</v>
      </c>
      <c r="AP398" s="42">
        <f>SUMIF($B$215:$B394,"L2",AP$215:AP394)</f>
        <v>15600</v>
      </c>
      <c r="AQ398" s="42">
        <f>SUMIF($B$215:$B394,"L2",AQ$215:AQ394)</f>
        <v>5600</v>
      </c>
      <c r="AR398" s="314">
        <f>SUMIF($B$215:$B394,"L2",AR$215:AR394)</f>
        <v>111400</v>
      </c>
    </row>
    <row r="399" spans="1:47" ht="15" customHeight="1" x14ac:dyDescent="0.2">
      <c r="A399" s="484" t="s">
        <v>311</v>
      </c>
      <c r="B399" s="41"/>
      <c r="C399" s="41"/>
      <c r="D399" s="42">
        <f>SUMIF($B$6:$B337,"L3",D$6:D337)</f>
        <v>0</v>
      </c>
      <c r="E399" s="42">
        <f>SUMIF($B$6:$B337,"L3",E$6:E337)</f>
        <v>0</v>
      </c>
      <c r="F399" s="42">
        <f>SUMIF($B$6:$B337,"L3",F$6:F337)</f>
        <v>0</v>
      </c>
      <c r="G399" s="42">
        <f>SUMIF($B$6:$B337,"L3",G$6:G337)</f>
        <v>0</v>
      </c>
      <c r="H399" s="42">
        <f>SUMIF($B$6:$B337,"L3",H$6:H337)</f>
        <v>0</v>
      </c>
      <c r="I399" s="42">
        <f>SUMIF($B$6:$B337,"L3",I$6:I337)</f>
        <v>0</v>
      </c>
      <c r="J399" s="42">
        <f>SUMIF($B$6:$B337,"L3",J$6:J337)</f>
        <v>0</v>
      </c>
      <c r="K399" s="42">
        <f>SUMIF($B$6:$B337,"L3",K$6:K337)</f>
        <v>0</v>
      </c>
      <c r="L399" s="42">
        <f>SUMIF($B$6:$B337,"L3",L$6:L337)</f>
        <v>0</v>
      </c>
      <c r="M399" s="42">
        <f>SUMIF($B$6:$B337,"L3",M$6:M337)</f>
        <v>0</v>
      </c>
      <c r="N399" s="42">
        <f>SUMIF($B$6:$B337,"L3",N$6:N337)</f>
        <v>0</v>
      </c>
      <c r="O399" s="42">
        <f>SUMIF($B$6:$B337,"L3",O$6:O337)</f>
        <v>0</v>
      </c>
      <c r="P399" s="167">
        <f>SUMIF($B$6:$B337,"L3",P$6:P337)</f>
        <v>0</v>
      </c>
      <c r="R399" s="42"/>
      <c r="S399" s="42"/>
      <c r="T399" s="42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314"/>
      <c r="AF399" s="42">
        <f>SUMIF($B$215:$B394,"L3",AF$215:AF394)</f>
        <v>0</v>
      </c>
      <c r="AG399" s="42">
        <f>SUMIF($B$6:$B337,"L3",AG$6:AG337)</f>
        <v>0</v>
      </c>
      <c r="AH399" s="42">
        <f ca="1">SUMIF($B$6:$B394,"L3",AH$6:AH337)</f>
        <v>10000</v>
      </c>
      <c r="AI399" s="294">
        <f>SUMIF($B$6:$B394,"L3",AI$6:AI394)</f>
        <v>17000</v>
      </c>
      <c r="AJ399" s="294">
        <f>SUMIF($B$6:$B394,"L3",AJ$6:AJ394)</f>
        <v>32000</v>
      </c>
      <c r="AK399" s="294">
        <f>SUMIF($B$6:$B394,"L3",AK$6:AK394)</f>
        <v>49500</v>
      </c>
      <c r="AL399" s="294">
        <f>SUMIF($B$6:$B394,"L3",AL$6:AL394)</f>
        <v>15000</v>
      </c>
      <c r="AM399" s="294">
        <f>SUMIF($B$6:$B394,"L3",AM$6:AM394)</f>
        <v>47500</v>
      </c>
      <c r="AN399" s="294">
        <f>SUMIF($B$6:$B394,"L3",AN$6:AN394)</f>
        <v>45000</v>
      </c>
      <c r="AO399" s="294">
        <f>SUMIF($B$6:$B394,"L3",AO$6:AO394)</f>
        <v>47500</v>
      </c>
      <c r="AP399" s="294">
        <f>SUMIF($B$6:$B394,"L3",AP$6:AP394)</f>
        <v>15000</v>
      </c>
      <c r="AQ399" s="294">
        <f>SUMIF($B$6:$B394,"L3",AQ$6:AQ394)</f>
        <v>47500</v>
      </c>
      <c r="AR399" s="314">
        <f>SUMIF($B$215:$B394,"L3",AR$215:AR394)</f>
        <v>50000</v>
      </c>
    </row>
    <row r="400" spans="1:47" ht="15" customHeight="1" x14ac:dyDescent="0.2">
      <c r="A400" s="484" t="s">
        <v>312</v>
      </c>
      <c r="B400" s="41"/>
      <c r="C400" s="41"/>
      <c r="D400" s="42">
        <f>SUMIF($B$6:$B337,"L4",D$6:D337)</f>
        <v>0</v>
      </c>
      <c r="E400" s="42">
        <f>SUMIF($B$6:$B337,"L4",E$6:E337)</f>
        <v>0</v>
      </c>
      <c r="F400" s="42">
        <f>SUMIF($B$6:$B337,"L4",F$6:F337)</f>
        <v>0</v>
      </c>
      <c r="G400" s="42">
        <f>SUMIF($B$6:$B337,"L4",G$6:G337)</f>
        <v>0</v>
      </c>
      <c r="H400" s="42">
        <f>SUMIF($B$6:$B337,"L4",H$6:H337)</f>
        <v>0</v>
      </c>
      <c r="I400" s="42">
        <f>SUMIF($B$6:$B337,"L4",I$6:I337)</f>
        <v>0</v>
      </c>
      <c r="J400" s="42">
        <f>SUMIF($B$6:$B337,"L4",J$6:J337)</f>
        <v>0</v>
      </c>
      <c r="K400" s="42">
        <f>SUMIF($B$6:$B337,"L4",K$6:K337)</f>
        <v>0</v>
      </c>
      <c r="L400" s="42">
        <f>SUMIF($B$6:$B337,"L4",L$6:L337)</f>
        <v>0</v>
      </c>
      <c r="M400" s="42">
        <f>SUMIF($B$6:$B337,"L4",M$6:M337)</f>
        <v>0</v>
      </c>
      <c r="N400" s="42">
        <f>SUMIF($B$6:$B337,"L4",N$6:N337)</f>
        <v>0</v>
      </c>
      <c r="O400" s="42">
        <f>SUMIF($B$6:$B337,"L4",O$6:O337)</f>
        <v>0</v>
      </c>
      <c r="P400" s="167">
        <f>SUMIF($B$6:$B337,"L4",P$6:P337)</f>
        <v>0</v>
      </c>
      <c r="R400" s="42"/>
      <c r="S400" s="42"/>
      <c r="T400" s="42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314"/>
      <c r="AF400" s="42">
        <f>SUMIF($B$215:$B394,"L4",AF$215:AF394)</f>
        <v>0</v>
      </c>
      <c r="AG400" s="42">
        <f>SUMIF($B$6:$B337,"L4",AG$6:AG337)</f>
        <v>0</v>
      </c>
      <c r="AH400" s="42">
        <f ca="1">SUMIF($B$6:$B394,"L4",AH$6:AH337)</f>
        <v>0</v>
      </c>
      <c r="AI400" s="294">
        <f>SUMIF($B$6:$B394,"L4",AI$6:AI394)</f>
        <v>5000</v>
      </c>
      <c r="AJ400" s="294">
        <f>SUMIF($B$6:$B394,"L4",AJ$6:AJ394)</f>
        <v>5000</v>
      </c>
      <c r="AK400" s="294">
        <f>SUMIF($B$6:$B394,"L4",AK$6:AK394)</f>
        <v>0</v>
      </c>
      <c r="AL400" s="294">
        <f>SUMIF($B$6:$B394,"L4",AL$6:AL394)</f>
        <v>7000</v>
      </c>
      <c r="AM400" s="294">
        <f>SUMIF($B$6:$B394,"L4",AM$6:AM394)</f>
        <v>7000</v>
      </c>
      <c r="AN400" s="294">
        <f>SUMIF($B$6:$B394,"L4",AN$6:AN394)</f>
        <v>2000</v>
      </c>
      <c r="AO400" s="294">
        <f>SUMIF($B$6:$B394,"L4",AO$6:AO394)</f>
        <v>5000</v>
      </c>
      <c r="AP400" s="294">
        <f>SUMIF($B$6:$B394,"L4",AP$6:AP394)</f>
        <v>5000</v>
      </c>
      <c r="AQ400" s="294">
        <f>SUMIF($B$6:$B394,"L4",AQ$6:AQ394)</f>
        <v>0</v>
      </c>
      <c r="AR400" s="314">
        <f>SUMIF($B$215:$B394,"L4",AR$215:AR394)</f>
        <v>0</v>
      </c>
    </row>
    <row r="401" spans="1:44" ht="15" customHeight="1" x14ac:dyDescent="0.2">
      <c r="A401" s="484" t="s">
        <v>325</v>
      </c>
      <c r="B401" s="41"/>
      <c r="C401" s="41"/>
      <c r="D401" s="42">
        <f t="shared" ref="D401:P401" si="235">SUM(D398:D400)</f>
        <v>0</v>
      </c>
      <c r="E401" s="42">
        <f t="shared" si="235"/>
        <v>0</v>
      </c>
      <c r="F401" s="42">
        <f t="shared" si="235"/>
        <v>0</v>
      </c>
      <c r="G401" s="42">
        <f t="shared" si="235"/>
        <v>0</v>
      </c>
      <c r="H401" s="42">
        <f t="shared" si="235"/>
        <v>0</v>
      </c>
      <c r="I401" s="42">
        <f t="shared" si="235"/>
        <v>0</v>
      </c>
      <c r="J401" s="42">
        <f t="shared" si="235"/>
        <v>0</v>
      </c>
      <c r="K401" s="42">
        <f t="shared" si="235"/>
        <v>0</v>
      </c>
      <c r="L401" s="42">
        <f t="shared" si="235"/>
        <v>0</v>
      </c>
      <c r="M401" s="42">
        <f t="shared" si="235"/>
        <v>0</v>
      </c>
      <c r="N401" s="42">
        <f t="shared" si="235"/>
        <v>0</v>
      </c>
      <c r="O401" s="42">
        <f t="shared" si="235"/>
        <v>0</v>
      </c>
      <c r="P401" s="167">
        <f t="shared" si="235"/>
        <v>0</v>
      </c>
      <c r="R401" s="42"/>
      <c r="S401" s="42"/>
      <c r="T401" s="42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314"/>
      <c r="AF401" s="42">
        <f t="shared" ref="AF401:AR401" si="236">SUM(AF398:AF400)</f>
        <v>150</v>
      </c>
      <c r="AG401" s="42">
        <f t="shared" si="236"/>
        <v>0</v>
      </c>
      <c r="AH401" s="42">
        <f t="shared" ca="1" si="236"/>
        <v>17100</v>
      </c>
      <c r="AI401" s="294">
        <f t="shared" si="236"/>
        <v>44850</v>
      </c>
      <c r="AJ401" s="294">
        <f t="shared" si="236"/>
        <v>43850</v>
      </c>
      <c r="AK401" s="294">
        <f t="shared" si="236"/>
        <v>56350</v>
      </c>
      <c r="AL401" s="294">
        <f t="shared" si="236"/>
        <v>39600</v>
      </c>
      <c r="AM401" s="294">
        <f t="shared" si="236"/>
        <v>60100</v>
      </c>
      <c r="AN401" s="294">
        <f t="shared" si="236"/>
        <v>62600</v>
      </c>
      <c r="AO401" s="294">
        <f t="shared" si="236"/>
        <v>60100</v>
      </c>
      <c r="AP401" s="294">
        <f t="shared" si="236"/>
        <v>35600</v>
      </c>
      <c r="AQ401" s="294">
        <f t="shared" si="236"/>
        <v>53100</v>
      </c>
      <c r="AR401" s="314">
        <f t="shared" si="236"/>
        <v>161400</v>
      </c>
    </row>
    <row r="402" spans="1:44" ht="15" customHeight="1" x14ac:dyDescent="0.2">
      <c r="A402" s="492" t="s">
        <v>326</v>
      </c>
      <c r="B402" s="57"/>
      <c r="C402" s="57"/>
      <c r="D402" s="132">
        <f t="shared" ref="D402:P402" si="237">(D398*0.75) + (D399*0.5) + (D400*0.25)</f>
        <v>0</v>
      </c>
      <c r="E402" s="132">
        <f t="shared" si="237"/>
        <v>0</v>
      </c>
      <c r="F402" s="132">
        <f t="shared" si="237"/>
        <v>0</v>
      </c>
      <c r="G402" s="132">
        <f t="shared" si="237"/>
        <v>0</v>
      </c>
      <c r="H402" s="132">
        <f t="shared" si="237"/>
        <v>0</v>
      </c>
      <c r="I402" s="132">
        <f t="shared" si="237"/>
        <v>0</v>
      </c>
      <c r="J402" s="132">
        <f t="shared" si="237"/>
        <v>0</v>
      </c>
      <c r="K402" s="132">
        <f t="shared" si="237"/>
        <v>0</v>
      </c>
      <c r="L402" s="132">
        <f t="shared" si="237"/>
        <v>0</v>
      </c>
      <c r="M402" s="132">
        <f t="shared" si="237"/>
        <v>0</v>
      </c>
      <c r="N402" s="132">
        <f t="shared" si="237"/>
        <v>0</v>
      </c>
      <c r="O402" s="132">
        <f t="shared" si="237"/>
        <v>0</v>
      </c>
      <c r="P402" s="188">
        <f t="shared" si="237"/>
        <v>0</v>
      </c>
      <c r="R402" s="132"/>
      <c r="S402" s="132"/>
      <c r="T402" s="132"/>
      <c r="U402" s="315"/>
      <c r="V402" s="315"/>
      <c r="W402" s="315"/>
      <c r="X402" s="315"/>
      <c r="Y402" s="315"/>
      <c r="Z402" s="315"/>
      <c r="AA402" s="315"/>
      <c r="AB402" s="315"/>
      <c r="AC402" s="315"/>
      <c r="AD402" s="316"/>
      <c r="AF402" s="132">
        <f t="shared" ref="AF402:AR402" si="238">(AF398*0.75) + (AF399*0.5) + (AF400*0.25)</f>
        <v>112.5</v>
      </c>
      <c r="AG402" s="132">
        <f t="shared" si="238"/>
        <v>0</v>
      </c>
      <c r="AH402" s="132">
        <f t="shared" ca="1" si="238"/>
        <v>10325</v>
      </c>
      <c r="AI402" s="315">
        <f t="shared" si="238"/>
        <v>26887.5</v>
      </c>
      <c r="AJ402" s="315">
        <f t="shared" si="238"/>
        <v>22387.5</v>
      </c>
      <c r="AK402" s="315">
        <f t="shared" si="238"/>
        <v>29887.5</v>
      </c>
      <c r="AL402" s="315">
        <f t="shared" si="238"/>
        <v>22450</v>
      </c>
      <c r="AM402" s="315">
        <f t="shared" si="238"/>
        <v>29700</v>
      </c>
      <c r="AN402" s="315">
        <f t="shared" si="238"/>
        <v>34700</v>
      </c>
      <c r="AO402" s="315">
        <f t="shared" si="238"/>
        <v>30700</v>
      </c>
      <c r="AP402" s="315">
        <f t="shared" si="238"/>
        <v>20450</v>
      </c>
      <c r="AQ402" s="315">
        <f t="shared" si="238"/>
        <v>27950</v>
      </c>
      <c r="AR402" s="316">
        <f t="shared" si="238"/>
        <v>108550</v>
      </c>
    </row>
    <row r="403" spans="1:44" ht="15" customHeight="1" x14ac:dyDescent="0.2">
      <c r="A403" s="484" t="s">
        <v>327</v>
      </c>
      <c r="B403" s="41"/>
      <c r="C403" s="41"/>
      <c r="D403" s="42">
        <f t="shared" ref="D403:P403" si="239">D397+D402</f>
        <v>243143</v>
      </c>
      <c r="E403" s="42">
        <f t="shared" si="239"/>
        <v>191756</v>
      </c>
      <c r="F403" s="42">
        <f t="shared" si="239"/>
        <v>6666</v>
      </c>
      <c r="G403" s="42">
        <f t="shared" si="239"/>
        <v>117583.728837</v>
      </c>
      <c r="H403" s="42">
        <f t="shared" si="239"/>
        <v>105062.557925</v>
      </c>
      <c r="I403" s="42">
        <f t="shared" si="239"/>
        <v>106379</v>
      </c>
      <c r="J403" s="42">
        <f t="shared" si="239"/>
        <v>129507</v>
      </c>
      <c r="K403" s="42">
        <f t="shared" si="239"/>
        <v>68809</v>
      </c>
      <c r="L403" s="42">
        <f t="shared" si="239"/>
        <v>40733</v>
      </c>
      <c r="M403" s="42">
        <f t="shared" si="239"/>
        <v>90867</v>
      </c>
      <c r="N403" s="42">
        <f t="shared" si="239"/>
        <v>38625</v>
      </c>
      <c r="O403" s="42">
        <f t="shared" si="239"/>
        <v>121367</v>
      </c>
      <c r="P403" s="167">
        <f t="shared" si="239"/>
        <v>1340499.2867620001</v>
      </c>
      <c r="R403" s="42"/>
      <c r="S403" s="42"/>
      <c r="T403" s="42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314"/>
      <c r="AF403" s="42">
        <f t="shared" ref="AF403:AR403" si="240">AF397+AF402</f>
        <v>48550.17</v>
      </c>
      <c r="AG403" s="42">
        <f t="shared" si="240"/>
        <v>29573</v>
      </c>
      <c r="AH403" s="42">
        <f t="shared" ca="1" si="240"/>
        <v>56030</v>
      </c>
      <c r="AI403" s="294">
        <f t="shared" si="240"/>
        <v>46887.5</v>
      </c>
      <c r="AJ403" s="294">
        <f t="shared" si="240"/>
        <v>47387.5</v>
      </c>
      <c r="AK403" s="294">
        <f t="shared" si="240"/>
        <v>46387.5</v>
      </c>
      <c r="AL403" s="294">
        <f t="shared" si="240"/>
        <v>37450</v>
      </c>
      <c r="AM403" s="294">
        <f t="shared" si="240"/>
        <v>49700</v>
      </c>
      <c r="AN403" s="294">
        <f t="shared" si="240"/>
        <v>74700</v>
      </c>
      <c r="AO403" s="294">
        <f t="shared" si="240"/>
        <v>82200</v>
      </c>
      <c r="AP403" s="294">
        <f t="shared" si="240"/>
        <v>80450</v>
      </c>
      <c r="AQ403" s="294">
        <f t="shared" si="240"/>
        <v>87950</v>
      </c>
      <c r="AR403" s="314">
        <f t="shared" si="240"/>
        <v>524135.67</v>
      </c>
    </row>
    <row r="404" spans="1:44" ht="15" customHeight="1" x14ac:dyDescent="0.2">
      <c r="A404" s="484"/>
      <c r="B404" s="41"/>
      <c r="C404" s="41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167"/>
      <c r="R404" s="42"/>
      <c r="S404" s="42"/>
      <c r="T404" s="42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314"/>
      <c r="AF404" s="42"/>
      <c r="AG404" s="42"/>
      <c r="AH404" s="42"/>
      <c r="AI404" s="294"/>
      <c r="AJ404" s="294"/>
      <c r="AK404" s="294"/>
      <c r="AL404" s="294"/>
      <c r="AM404" s="294"/>
      <c r="AN404" s="294"/>
      <c r="AO404" s="294"/>
      <c r="AP404" s="294"/>
      <c r="AQ404" s="294"/>
      <c r="AR404" s="314"/>
    </row>
    <row r="405" spans="1:44" ht="15" customHeight="1" x14ac:dyDescent="0.2">
      <c r="A405" s="493" t="s">
        <v>331</v>
      </c>
      <c r="B405" s="514"/>
      <c r="C405" s="514"/>
      <c r="D405" s="83"/>
      <c r="E405" s="83"/>
      <c r="F405" s="83"/>
      <c r="G405" s="83"/>
      <c r="H405" s="83"/>
      <c r="I405" s="91"/>
      <c r="J405" s="83"/>
      <c r="K405" s="83">
        <v>55000</v>
      </c>
      <c r="L405" s="83">
        <v>55000</v>
      </c>
      <c r="M405" s="83">
        <v>55000</v>
      </c>
      <c r="N405" s="83">
        <v>70000</v>
      </c>
      <c r="O405" s="83">
        <v>80000</v>
      </c>
      <c r="P405" s="68">
        <f>SUM(D405:O405)</f>
        <v>315000</v>
      </c>
      <c r="R405" s="83"/>
      <c r="S405" s="83"/>
      <c r="T405" s="83"/>
      <c r="U405" s="323"/>
      <c r="V405" s="323"/>
      <c r="W405" s="324"/>
      <c r="X405" s="323"/>
      <c r="Y405" s="323"/>
      <c r="Z405" s="323"/>
      <c r="AA405" s="323"/>
      <c r="AB405" s="323"/>
      <c r="AC405" s="323"/>
      <c r="AD405" s="288"/>
      <c r="AF405" s="83">
        <v>30000</v>
      </c>
      <c r="AG405" s="83">
        <v>34500</v>
      </c>
      <c r="AH405" s="83">
        <v>34500</v>
      </c>
      <c r="AI405" s="83">
        <v>33000</v>
      </c>
      <c r="AJ405" s="83">
        <v>33000</v>
      </c>
      <c r="AK405" s="83">
        <v>33000</v>
      </c>
      <c r="AL405" s="83">
        <v>33000</v>
      </c>
      <c r="AM405" s="83">
        <v>39000</v>
      </c>
      <c r="AN405" s="83">
        <v>54000</v>
      </c>
      <c r="AO405" s="83">
        <v>60000</v>
      </c>
      <c r="AP405" s="83">
        <v>66000</v>
      </c>
      <c r="AQ405" s="83">
        <v>67500</v>
      </c>
      <c r="AR405" s="288">
        <f>SUM(AF405:AQ405)</f>
        <v>517500</v>
      </c>
    </row>
    <row r="406" spans="1:44" ht="15" customHeight="1" x14ac:dyDescent="0.2">
      <c r="A406" s="490"/>
      <c r="B406" s="41"/>
      <c r="C406" s="41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167"/>
      <c r="R406" s="42"/>
      <c r="S406" s="42"/>
      <c r="T406" s="42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314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314"/>
    </row>
    <row r="407" spans="1:44" ht="15" customHeight="1" x14ac:dyDescent="0.2">
      <c r="A407" s="489" t="s">
        <v>333</v>
      </c>
      <c r="B407" s="8"/>
      <c r="C407" s="8"/>
      <c r="D407" s="47">
        <f t="shared" ref="D407:P407" si="241">D397-D405</f>
        <v>243143</v>
      </c>
      <c r="E407" s="47">
        <f t="shared" si="241"/>
        <v>191756</v>
      </c>
      <c r="F407" s="47">
        <f t="shared" si="241"/>
        <v>6666</v>
      </c>
      <c r="G407" s="47">
        <f t="shared" si="241"/>
        <v>117583.728837</v>
      </c>
      <c r="H407" s="47">
        <f t="shared" si="241"/>
        <v>105062.557925</v>
      </c>
      <c r="I407" s="47">
        <f t="shared" si="241"/>
        <v>106379</v>
      </c>
      <c r="J407" s="47">
        <f t="shared" si="241"/>
        <v>129507</v>
      </c>
      <c r="K407" s="47">
        <f t="shared" si="241"/>
        <v>13809</v>
      </c>
      <c r="L407" s="47">
        <f t="shared" si="241"/>
        <v>-14267</v>
      </c>
      <c r="M407" s="47">
        <f t="shared" si="241"/>
        <v>35867</v>
      </c>
      <c r="N407" s="47">
        <f t="shared" si="241"/>
        <v>-31375</v>
      </c>
      <c r="O407" s="47">
        <f t="shared" si="241"/>
        <v>41367</v>
      </c>
      <c r="P407" s="69">
        <f t="shared" si="241"/>
        <v>1025499.2867620001</v>
      </c>
      <c r="R407" s="47"/>
      <c r="S407" s="47"/>
      <c r="T407" s="47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90"/>
      <c r="AF407" s="47">
        <f t="shared" ref="AF407:AR407" si="242">AF397-AF405</f>
        <v>18437.669999999998</v>
      </c>
      <c r="AG407" s="47">
        <f t="shared" si="242"/>
        <v>-4927</v>
      </c>
      <c r="AH407" s="47">
        <f t="shared" si="242"/>
        <v>11205</v>
      </c>
      <c r="AI407" s="289">
        <f t="shared" si="242"/>
        <v>-13000</v>
      </c>
      <c r="AJ407" s="289">
        <f t="shared" si="242"/>
        <v>-8000</v>
      </c>
      <c r="AK407" s="289">
        <f t="shared" si="242"/>
        <v>-16500</v>
      </c>
      <c r="AL407" s="289">
        <f t="shared" si="242"/>
        <v>-18000</v>
      </c>
      <c r="AM407" s="289">
        <f t="shared" si="242"/>
        <v>-19000</v>
      </c>
      <c r="AN407" s="289">
        <f t="shared" si="242"/>
        <v>-14000</v>
      </c>
      <c r="AO407" s="289">
        <f t="shared" si="242"/>
        <v>-8500</v>
      </c>
      <c r="AP407" s="289">
        <f t="shared" si="242"/>
        <v>-6000</v>
      </c>
      <c r="AQ407" s="289">
        <f t="shared" si="242"/>
        <v>-7500</v>
      </c>
      <c r="AR407" s="290">
        <f t="shared" si="242"/>
        <v>-101914.33000000002</v>
      </c>
    </row>
    <row r="408" spans="1:44" ht="15" customHeight="1" x14ac:dyDescent="0.2">
      <c r="A408" s="489"/>
      <c r="B408" s="8"/>
      <c r="C408" s="8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70"/>
      <c r="R408" s="81"/>
      <c r="S408" s="81"/>
      <c r="T408" s="81"/>
      <c r="U408" s="468"/>
      <c r="V408" s="468"/>
      <c r="W408" s="468"/>
      <c r="X408" s="468"/>
      <c r="Y408" s="468"/>
      <c r="Z408" s="468"/>
      <c r="AA408" s="468"/>
      <c r="AB408" s="468"/>
      <c r="AC408" s="468"/>
      <c r="AD408" s="292"/>
      <c r="AF408" s="81"/>
      <c r="AG408" s="81"/>
      <c r="AH408" s="81"/>
      <c r="AI408" s="468"/>
      <c r="AJ408" s="468"/>
      <c r="AK408" s="468"/>
      <c r="AL408" s="468"/>
      <c r="AM408" s="468"/>
      <c r="AN408" s="468"/>
      <c r="AO408" s="468"/>
      <c r="AP408" s="468"/>
      <c r="AQ408" s="468"/>
      <c r="AR408" s="292"/>
    </row>
    <row r="409" spans="1:44" ht="15" customHeight="1" x14ac:dyDescent="0.2">
      <c r="A409" s="489" t="s">
        <v>334</v>
      </c>
      <c r="D409" s="47">
        <f t="shared" ref="D409:P409" si="243">D403-D405</f>
        <v>243143</v>
      </c>
      <c r="E409" s="47">
        <f t="shared" si="243"/>
        <v>191756</v>
      </c>
      <c r="F409" s="47">
        <f t="shared" si="243"/>
        <v>6666</v>
      </c>
      <c r="G409" s="47">
        <f t="shared" si="243"/>
        <v>117583.728837</v>
      </c>
      <c r="H409" s="47">
        <f t="shared" si="243"/>
        <v>105062.557925</v>
      </c>
      <c r="I409" s="47">
        <f t="shared" si="243"/>
        <v>106379</v>
      </c>
      <c r="J409" s="47">
        <f t="shared" si="243"/>
        <v>129507</v>
      </c>
      <c r="K409" s="47">
        <f t="shared" si="243"/>
        <v>13809</v>
      </c>
      <c r="L409" s="47">
        <f t="shared" si="243"/>
        <v>-14267</v>
      </c>
      <c r="M409" s="47">
        <f t="shared" si="243"/>
        <v>35867</v>
      </c>
      <c r="N409" s="47">
        <f t="shared" si="243"/>
        <v>-31375</v>
      </c>
      <c r="O409" s="47">
        <f t="shared" si="243"/>
        <v>41367</v>
      </c>
      <c r="P409" s="69">
        <f t="shared" si="243"/>
        <v>1025499.2867620001</v>
      </c>
      <c r="R409" s="47"/>
      <c r="S409" s="47"/>
      <c r="T409" s="47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90"/>
      <c r="AF409" s="47">
        <f t="shared" ref="AF409:AR409" si="244">AF403-AF405</f>
        <v>18550.169999999998</v>
      </c>
      <c r="AG409" s="47">
        <f t="shared" si="244"/>
        <v>-4927</v>
      </c>
      <c r="AH409" s="47">
        <f t="shared" ca="1" si="244"/>
        <v>21530</v>
      </c>
      <c r="AI409" s="289">
        <f t="shared" si="244"/>
        <v>13887.5</v>
      </c>
      <c r="AJ409" s="289">
        <f t="shared" si="244"/>
        <v>14387.5</v>
      </c>
      <c r="AK409" s="289">
        <f t="shared" si="244"/>
        <v>13387.5</v>
      </c>
      <c r="AL409" s="289">
        <f t="shared" si="244"/>
        <v>4450</v>
      </c>
      <c r="AM409" s="289">
        <f t="shared" si="244"/>
        <v>10700</v>
      </c>
      <c r="AN409" s="289">
        <f t="shared" si="244"/>
        <v>20700</v>
      </c>
      <c r="AO409" s="289">
        <f t="shared" si="244"/>
        <v>22200</v>
      </c>
      <c r="AP409" s="289">
        <f t="shared" si="244"/>
        <v>14450</v>
      </c>
      <c r="AQ409" s="289">
        <f t="shared" si="244"/>
        <v>20450</v>
      </c>
      <c r="AR409" s="290">
        <f t="shared" si="244"/>
        <v>6635.6699999999837</v>
      </c>
    </row>
    <row r="410" spans="1:44" ht="15" customHeight="1" x14ac:dyDescent="0.2">
      <c r="A410" s="489"/>
      <c r="B410" s="8"/>
      <c r="C410" s="8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70"/>
      <c r="R410" s="81"/>
      <c r="S410" s="81"/>
      <c r="T410" s="81"/>
      <c r="U410" s="468"/>
      <c r="V410" s="468"/>
      <c r="W410" s="468"/>
      <c r="X410" s="468"/>
      <c r="Y410" s="468"/>
      <c r="Z410" s="468"/>
      <c r="AA410" s="468"/>
      <c r="AB410" s="468"/>
      <c r="AC410" s="468"/>
      <c r="AD410" s="292"/>
      <c r="AF410" s="81"/>
      <c r="AG410" s="81"/>
      <c r="AH410" s="81"/>
      <c r="AI410" s="468"/>
      <c r="AJ410" s="468"/>
      <c r="AK410" s="468"/>
      <c r="AL410" s="468"/>
      <c r="AM410" s="468"/>
      <c r="AN410" s="468"/>
      <c r="AO410" s="468"/>
      <c r="AP410" s="468"/>
      <c r="AQ410" s="468"/>
      <c r="AR410" s="292"/>
    </row>
    <row r="411" spans="1:44" ht="15" customHeight="1" thickBot="1" x14ac:dyDescent="0.25">
      <c r="A411" s="489" t="s">
        <v>335</v>
      </c>
      <c r="D411" s="47">
        <f t="shared" ref="D411:P411" si="245">D396-D405</f>
        <v>243143</v>
      </c>
      <c r="E411" s="47">
        <f t="shared" si="245"/>
        <v>191756</v>
      </c>
      <c r="F411" s="47">
        <f t="shared" si="245"/>
        <v>6666</v>
      </c>
      <c r="G411" s="47">
        <f t="shared" si="245"/>
        <v>117583.728837</v>
      </c>
      <c r="H411" s="47">
        <f t="shared" si="245"/>
        <v>105062.557925</v>
      </c>
      <c r="I411" s="47">
        <f t="shared" si="245"/>
        <v>106379</v>
      </c>
      <c r="J411" s="47">
        <f t="shared" si="245"/>
        <v>129507</v>
      </c>
      <c r="K411" s="47">
        <f t="shared" si="245"/>
        <v>13809</v>
      </c>
      <c r="L411" s="47">
        <f t="shared" si="245"/>
        <v>-14267</v>
      </c>
      <c r="M411" s="47">
        <f t="shared" si="245"/>
        <v>35867</v>
      </c>
      <c r="N411" s="47">
        <f t="shared" si="245"/>
        <v>-31375</v>
      </c>
      <c r="O411" s="47">
        <f t="shared" si="245"/>
        <v>41367</v>
      </c>
      <c r="P411" s="71">
        <f t="shared" si="245"/>
        <v>1695748.9301430001</v>
      </c>
      <c r="R411" s="47"/>
      <c r="S411" s="47"/>
      <c r="T411" s="47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93"/>
      <c r="AF411" s="47">
        <f t="shared" ref="AF411:AR411" si="246">AF396-AF405</f>
        <v>18587.669999999998</v>
      </c>
      <c r="AG411" s="47">
        <f t="shared" si="246"/>
        <v>-4927</v>
      </c>
      <c r="AH411" s="47">
        <f t="shared" ca="1" si="246"/>
        <v>28305</v>
      </c>
      <c r="AI411" s="289">
        <f t="shared" si="246"/>
        <v>31850</v>
      </c>
      <c r="AJ411" s="289">
        <f t="shared" si="246"/>
        <v>35850</v>
      </c>
      <c r="AK411" s="289">
        <f t="shared" si="246"/>
        <v>39850</v>
      </c>
      <c r="AL411" s="289">
        <f t="shared" si="246"/>
        <v>21600</v>
      </c>
      <c r="AM411" s="289">
        <f t="shared" si="246"/>
        <v>41100</v>
      </c>
      <c r="AN411" s="289">
        <f t="shared" si="246"/>
        <v>48600</v>
      </c>
      <c r="AO411" s="289">
        <f t="shared" si="246"/>
        <v>51600</v>
      </c>
      <c r="AP411" s="289">
        <f t="shared" si="246"/>
        <v>29600</v>
      </c>
      <c r="AQ411" s="289">
        <f t="shared" si="246"/>
        <v>45600</v>
      </c>
      <c r="AR411" s="293">
        <f t="shared" si="246"/>
        <v>21485.669999999925</v>
      </c>
    </row>
    <row r="412" spans="1:44" ht="15" customHeight="1" x14ac:dyDescent="0.2">
      <c r="A412" s="481"/>
      <c r="B412" s="481"/>
      <c r="C412" s="481"/>
      <c r="D412" s="481"/>
      <c r="E412" s="481"/>
      <c r="F412" s="481"/>
      <c r="G412" s="481"/>
      <c r="H412" s="481"/>
      <c r="I412" s="481"/>
      <c r="J412" s="481"/>
      <c r="K412" s="481"/>
      <c r="L412" s="481"/>
      <c r="M412" s="481"/>
      <c r="N412" s="481"/>
      <c r="O412" s="481"/>
      <c r="P412" s="481"/>
      <c r="Q412" s="481"/>
      <c r="R412" s="481"/>
      <c r="S412" s="481"/>
      <c r="T412" s="481"/>
      <c r="U412" s="481"/>
      <c r="V412" s="481"/>
      <c r="W412" s="481"/>
      <c r="X412" s="481"/>
      <c r="Y412" s="481"/>
      <c r="Z412" s="481"/>
      <c r="AA412" s="481"/>
      <c r="AB412" s="481"/>
      <c r="AC412" s="481"/>
      <c r="AD412" s="481"/>
      <c r="AE412" s="481"/>
      <c r="AF412" s="481"/>
      <c r="AG412" s="481"/>
      <c r="AH412" s="481"/>
      <c r="AI412" s="481"/>
      <c r="AJ412" s="481"/>
      <c r="AK412" s="481"/>
      <c r="AL412" s="481"/>
      <c r="AM412" s="481"/>
      <c r="AN412" s="481"/>
      <c r="AO412" s="481"/>
      <c r="AP412" s="481"/>
      <c r="AQ412" s="481"/>
      <c r="AR412" s="481"/>
    </row>
    <row r="413" spans="1:44" ht="15" customHeight="1" x14ac:dyDescent="0.2">
      <c r="A413" s="481"/>
      <c r="B413" s="481"/>
      <c r="C413" s="481"/>
      <c r="D413" s="481"/>
      <c r="E413" s="481"/>
      <c r="F413" s="481"/>
      <c r="G413" s="481"/>
      <c r="H413" s="481"/>
      <c r="I413" s="481"/>
      <c r="J413" s="481"/>
      <c r="K413" s="481"/>
      <c r="L413" s="481"/>
      <c r="M413" s="481"/>
      <c r="N413" s="481"/>
      <c r="O413" s="481"/>
      <c r="P413" s="481"/>
      <c r="Q413" s="481"/>
      <c r="R413" s="481"/>
      <c r="S413" s="481"/>
      <c r="T413" s="481"/>
      <c r="U413" s="481"/>
      <c r="V413" s="481"/>
      <c r="W413" s="481"/>
      <c r="X413" s="481"/>
      <c r="Y413" s="481"/>
      <c r="Z413" s="481"/>
      <c r="AA413" s="481"/>
      <c r="AB413" s="481"/>
      <c r="AC413" s="481"/>
      <c r="AD413" s="481"/>
      <c r="AE413" s="481"/>
      <c r="AF413" s="481"/>
      <c r="AG413" s="481"/>
      <c r="AH413" s="481"/>
      <c r="AI413" s="481"/>
      <c r="AJ413" s="481"/>
      <c r="AK413" s="481"/>
      <c r="AL413" s="481"/>
      <c r="AM413" s="481"/>
      <c r="AN413" s="481"/>
      <c r="AO413" s="481"/>
      <c r="AP413" s="481"/>
      <c r="AQ413" s="481"/>
      <c r="AR413" s="481"/>
    </row>
    <row r="414" spans="1:44" ht="15" customHeight="1" x14ac:dyDescent="0.2">
      <c r="A414" s="481"/>
      <c r="B414" s="481"/>
      <c r="C414" s="481"/>
      <c r="D414" s="481"/>
      <c r="E414" s="481"/>
      <c r="F414" s="481"/>
      <c r="G414" s="481"/>
      <c r="H414" s="481"/>
      <c r="I414" s="481"/>
      <c r="J414" s="481"/>
      <c r="K414" s="481"/>
      <c r="L414" s="481"/>
      <c r="M414" s="481"/>
      <c r="N414" s="481"/>
      <c r="O414" s="481"/>
      <c r="P414" s="481"/>
      <c r="Q414" s="481"/>
      <c r="R414" s="481"/>
      <c r="S414" s="481"/>
      <c r="T414" s="481"/>
      <c r="U414" s="481"/>
      <c r="V414" s="481"/>
      <c r="W414" s="481"/>
      <c r="X414" s="481"/>
      <c r="Y414" s="481"/>
      <c r="Z414" s="481"/>
      <c r="AA414" s="481"/>
      <c r="AB414" s="481"/>
      <c r="AC414" s="481"/>
      <c r="AD414" s="481"/>
      <c r="AE414" s="481"/>
      <c r="AF414" s="481"/>
      <c r="AG414" s="481"/>
      <c r="AH414" s="481"/>
      <c r="AI414" s="481"/>
      <c r="AJ414" s="481"/>
      <c r="AK414" s="481"/>
      <c r="AL414" s="481"/>
      <c r="AM414" s="481"/>
      <c r="AN414" s="481"/>
      <c r="AO414" s="481"/>
      <c r="AP414" s="481"/>
      <c r="AQ414" s="481"/>
      <c r="AR414" s="481"/>
    </row>
    <row r="415" spans="1:44" ht="15" customHeight="1" x14ac:dyDescent="0.2">
      <c r="A415" s="495"/>
      <c r="B415" s="60" t="s">
        <v>303</v>
      </c>
      <c r="C415" s="60" t="s">
        <v>304</v>
      </c>
      <c r="D415" s="60" t="s">
        <v>5</v>
      </c>
      <c r="E415" s="60" t="s">
        <v>6</v>
      </c>
      <c r="F415" s="60" t="s">
        <v>7</v>
      </c>
      <c r="G415" s="60" t="s">
        <v>8</v>
      </c>
      <c r="H415" s="60" t="s">
        <v>9</v>
      </c>
      <c r="I415" s="60" t="s">
        <v>10</v>
      </c>
      <c r="J415" s="60" t="s">
        <v>11</v>
      </c>
      <c r="K415" s="60" t="s">
        <v>12</v>
      </c>
      <c r="L415" s="60" t="s">
        <v>13</v>
      </c>
      <c r="M415" s="60" t="s">
        <v>2</v>
      </c>
      <c r="N415" s="60" t="s">
        <v>3</v>
      </c>
      <c r="O415" s="60" t="s">
        <v>4</v>
      </c>
      <c r="P415" s="60" t="s">
        <v>14</v>
      </c>
      <c r="R415" s="60"/>
      <c r="S415" s="60"/>
      <c r="T415" s="60"/>
      <c r="U415" s="303"/>
      <c r="V415" s="303"/>
      <c r="W415" s="303"/>
      <c r="X415" s="303"/>
      <c r="Y415" s="303"/>
      <c r="Z415" s="303"/>
      <c r="AA415" s="303"/>
      <c r="AB415" s="303"/>
      <c r="AC415" s="303"/>
      <c r="AD415" s="303"/>
      <c r="AF415" s="60" t="s">
        <v>5</v>
      </c>
      <c r="AG415" s="60" t="s">
        <v>6</v>
      </c>
      <c r="AH415" s="60" t="s">
        <v>7</v>
      </c>
      <c r="AI415" s="303" t="s">
        <v>8</v>
      </c>
      <c r="AJ415" s="303" t="s">
        <v>9</v>
      </c>
      <c r="AK415" s="303" t="s">
        <v>10</v>
      </c>
      <c r="AL415" s="303" t="s">
        <v>11</v>
      </c>
      <c r="AM415" s="303" t="s">
        <v>12</v>
      </c>
      <c r="AN415" s="303" t="s">
        <v>13</v>
      </c>
      <c r="AO415" s="303" t="s">
        <v>2</v>
      </c>
      <c r="AP415" s="303" t="s">
        <v>3</v>
      </c>
      <c r="AQ415" s="303" t="s">
        <v>4</v>
      </c>
      <c r="AR415" s="303" t="s">
        <v>14</v>
      </c>
    </row>
    <row r="416" spans="1:44" ht="15" customHeight="1" x14ac:dyDescent="0.2">
      <c r="A416" s="742" t="s">
        <v>575</v>
      </c>
      <c r="B416" s="60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R416" s="60"/>
      <c r="S416" s="60"/>
      <c r="T416" s="60"/>
      <c r="U416" s="303"/>
      <c r="V416" s="303"/>
      <c r="W416" s="303"/>
      <c r="X416" s="303"/>
      <c r="Y416" s="303"/>
      <c r="Z416" s="303"/>
      <c r="AA416" s="303"/>
      <c r="AB416" s="303"/>
      <c r="AC416" s="303"/>
      <c r="AD416" s="303"/>
      <c r="AF416" s="60"/>
      <c r="AG416" s="60"/>
      <c r="AH416" s="60"/>
      <c r="AI416" s="303"/>
      <c r="AJ416" s="303"/>
      <c r="AK416" s="303"/>
      <c r="AL416" s="303"/>
      <c r="AM416" s="303"/>
      <c r="AN416" s="303"/>
      <c r="AO416" s="303"/>
      <c r="AP416" s="303"/>
      <c r="AQ416" s="303"/>
      <c r="AR416" s="303"/>
    </row>
    <row r="417" spans="1:47" ht="15" customHeight="1" x14ac:dyDescent="0.2">
      <c r="A417" s="742"/>
      <c r="B417" s="41"/>
      <c r="C417" s="41"/>
      <c r="D417" s="437"/>
      <c r="E417" s="437"/>
      <c r="F417" s="437"/>
      <c r="G417" s="437"/>
      <c r="R417" s="739"/>
      <c r="S417" s="739"/>
      <c r="T417" s="739"/>
      <c r="U417" s="739"/>
      <c r="V417" s="739"/>
      <c r="W417" s="739"/>
      <c r="X417" s="739"/>
      <c r="Y417" s="739"/>
      <c r="Z417" s="739"/>
      <c r="AA417" s="739"/>
      <c r="AB417" s="739"/>
      <c r="AC417" s="739"/>
      <c r="AD417" s="739"/>
      <c r="AF417" s="739">
        <v>2021</v>
      </c>
      <c r="AG417" s="739"/>
      <c r="AH417" s="739"/>
      <c r="AI417" s="739"/>
      <c r="AJ417" s="739"/>
      <c r="AK417" s="739"/>
      <c r="AL417" s="739"/>
      <c r="AM417" s="739"/>
      <c r="AN417" s="739"/>
      <c r="AO417" s="739"/>
      <c r="AP417" s="739"/>
      <c r="AQ417" s="739"/>
      <c r="AR417" s="739"/>
    </row>
    <row r="418" spans="1:47" ht="15" customHeight="1" thickBot="1" x14ac:dyDescent="0.25">
      <c r="A418" s="496" t="s">
        <v>112</v>
      </c>
      <c r="B418" s="44"/>
      <c r="C418" s="44"/>
      <c r="D418" s="45"/>
      <c r="E418" s="45"/>
      <c r="F418" s="45"/>
      <c r="G418" s="45"/>
      <c r="H418" s="45"/>
      <c r="I418" s="45"/>
      <c r="J418" s="187"/>
      <c r="K418" s="187"/>
      <c r="L418" s="187"/>
      <c r="M418" s="187"/>
      <c r="N418" s="187"/>
      <c r="O418" s="187"/>
      <c r="P418" s="187"/>
      <c r="R418" s="45"/>
      <c r="S418" s="45"/>
      <c r="T418" s="45"/>
      <c r="U418" s="298"/>
      <c r="V418" s="298"/>
      <c r="W418" s="298"/>
      <c r="X418" s="309"/>
      <c r="Y418" s="309"/>
      <c r="Z418" s="309"/>
      <c r="AA418" s="309"/>
      <c r="AB418" s="309"/>
      <c r="AC418" s="309"/>
      <c r="AD418" s="309"/>
      <c r="AF418" s="45"/>
      <c r="AG418" s="45"/>
      <c r="AH418" s="45"/>
      <c r="AI418" s="298"/>
      <c r="AJ418" s="298"/>
      <c r="AK418" s="298"/>
      <c r="AL418" s="309"/>
      <c r="AM418" s="309"/>
      <c r="AN418" s="309"/>
      <c r="AO418" s="309"/>
      <c r="AP418" s="309"/>
      <c r="AQ418" s="309"/>
      <c r="AR418" s="309"/>
    </row>
    <row r="419" spans="1:47" ht="15" customHeight="1" x14ac:dyDescent="0.2">
      <c r="A419" s="497" t="s">
        <v>497</v>
      </c>
      <c r="B419" s="41" t="s">
        <v>308</v>
      </c>
      <c r="C419" s="39">
        <f t="shared" ref="C419:C426" si="247">IF(B419="L1", 1, IF(B419="L2", 0.75, IF(B419= "L3", 0.5,IF(B419 = "L4", 0.25, 0))))</f>
        <v>1</v>
      </c>
      <c r="D419" s="42">
        <v>6667</v>
      </c>
      <c r="E419" s="42">
        <v>6666</v>
      </c>
      <c r="F419" s="42">
        <v>6666</v>
      </c>
      <c r="G419" s="42">
        <v>6666</v>
      </c>
      <c r="H419" s="42">
        <v>6667</v>
      </c>
      <c r="I419" s="42">
        <v>6667</v>
      </c>
      <c r="J419" s="42">
        <v>6667</v>
      </c>
      <c r="K419" s="42">
        <v>6667</v>
      </c>
      <c r="L419" s="42">
        <v>6667</v>
      </c>
      <c r="M419" s="42">
        <v>6667</v>
      </c>
      <c r="N419" s="42">
        <v>6667</v>
      </c>
      <c r="O419" s="42">
        <v>6667</v>
      </c>
      <c r="P419" s="42">
        <f t="shared" ref="P419:P424" si="248">SUM(D419:O419)</f>
        <v>80001</v>
      </c>
      <c r="U419" s="295"/>
      <c r="V419" s="295"/>
      <c r="W419" s="295"/>
      <c r="X419" s="295"/>
      <c r="Y419" s="295"/>
      <c r="Z419" s="295"/>
      <c r="AA419" s="295"/>
      <c r="AB419" s="295"/>
      <c r="AC419" s="295"/>
      <c r="AD419" s="294"/>
      <c r="AI419" s="295"/>
      <c r="AJ419" s="295"/>
      <c r="AK419" s="295"/>
      <c r="AL419" s="295"/>
      <c r="AM419" s="295"/>
      <c r="AN419" s="295"/>
      <c r="AO419" s="295"/>
      <c r="AP419" s="295"/>
      <c r="AQ419" s="295"/>
      <c r="AR419" s="294">
        <f t="shared" ref="AR419:AR426" si="249">SUM(AF419:AQ419)</f>
        <v>0</v>
      </c>
    </row>
    <row r="420" spans="1:47" ht="15" customHeight="1" x14ac:dyDescent="0.2">
      <c r="A420" s="497" t="s">
        <v>351</v>
      </c>
      <c r="B420" s="41" t="s">
        <v>308</v>
      </c>
      <c r="C420" s="39">
        <f t="shared" si="247"/>
        <v>1</v>
      </c>
      <c r="D420" s="35">
        <v>118238</v>
      </c>
      <c r="E420" s="35"/>
      <c r="F420" s="35"/>
      <c r="G420" s="35"/>
      <c r="H420" s="35"/>
      <c r="I420" s="35"/>
      <c r="J420" s="42"/>
      <c r="K420" s="42"/>
      <c r="L420" s="42"/>
      <c r="M420" s="42"/>
      <c r="N420" s="42"/>
      <c r="O420" s="42"/>
      <c r="P420" s="42">
        <f t="shared" si="248"/>
        <v>118238</v>
      </c>
      <c r="R420" s="35"/>
      <c r="S420" s="35"/>
      <c r="T420" s="35"/>
      <c r="U420" s="274"/>
      <c r="V420" s="274"/>
      <c r="W420" s="274"/>
      <c r="X420" s="294"/>
      <c r="Y420" s="294"/>
      <c r="Z420" s="294"/>
      <c r="AA420" s="294"/>
      <c r="AB420" s="294"/>
      <c r="AC420" s="294"/>
      <c r="AD420" s="294"/>
      <c r="AF420" s="35"/>
      <c r="AG420" s="35"/>
      <c r="AH420" s="35"/>
      <c r="AI420" s="274"/>
      <c r="AJ420" s="274"/>
      <c r="AK420" s="274"/>
      <c r="AL420" s="294"/>
      <c r="AM420" s="294"/>
      <c r="AN420" s="294"/>
      <c r="AO420" s="294"/>
      <c r="AP420" s="294"/>
      <c r="AQ420" s="294"/>
      <c r="AR420" s="294">
        <f t="shared" si="249"/>
        <v>0</v>
      </c>
    </row>
    <row r="421" spans="1:47" ht="15" customHeight="1" x14ac:dyDescent="0.2">
      <c r="A421" s="497" t="s">
        <v>352</v>
      </c>
      <c r="B421" s="41" t="s">
        <v>308</v>
      </c>
      <c r="C421" s="39">
        <f t="shared" si="247"/>
        <v>1</v>
      </c>
      <c r="D421" s="35"/>
      <c r="E421" s="35">
        <v>92545</v>
      </c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42">
        <f t="shared" si="248"/>
        <v>92545</v>
      </c>
      <c r="R421" s="35"/>
      <c r="S421" s="35"/>
      <c r="T421" s="35"/>
      <c r="U421" s="274"/>
      <c r="V421" s="274"/>
      <c r="W421" s="274"/>
      <c r="X421" s="274"/>
      <c r="Y421" s="274"/>
      <c r="Z421" s="274"/>
      <c r="AA421" s="274"/>
      <c r="AB421" s="274"/>
      <c r="AC421" s="274"/>
      <c r="AD421" s="294"/>
      <c r="AF421" s="35"/>
      <c r="AG421" s="35"/>
      <c r="AH421" s="35"/>
      <c r="AI421" s="274"/>
      <c r="AJ421" s="274"/>
      <c r="AK421" s="274"/>
      <c r="AL421" s="274"/>
      <c r="AM421" s="274"/>
      <c r="AN421" s="274"/>
      <c r="AO421" s="274"/>
      <c r="AP421" s="274"/>
      <c r="AQ421" s="274"/>
      <c r="AR421" s="294">
        <f t="shared" si="249"/>
        <v>0</v>
      </c>
    </row>
    <row r="422" spans="1:47" ht="15" customHeight="1" x14ac:dyDescent="0.2">
      <c r="A422" s="497" t="s">
        <v>353</v>
      </c>
      <c r="B422" s="41" t="s">
        <v>308</v>
      </c>
      <c r="C422" s="39">
        <f t="shared" si="247"/>
        <v>1</v>
      </c>
      <c r="D422" s="39"/>
      <c r="E422" s="35"/>
      <c r="F422" s="35"/>
      <c r="G422" s="35">
        <v>55458.864418500001</v>
      </c>
      <c r="H422" s="35">
        <v>29617.778962499997</v>
      </c>
      <c r="I422" s="35">
        <v>40981</v>
      </c>
      <c r="J422" s="35">
        <v>36620</v>
      </c>
      <c r="K422" s="42"/>
      <c r="L422" s="42"/>
      <c r="M422" s="42"/>
      <c r="N422" s="42"/>
      <c r="O422" s="42"/>
      <c r="P422" s="42">
        <f t="shared" si="248"/>
        <v>162677.643381</v>
      </c>
      <c r="R422" s="39"/>
      <c r="S422" s="35"/>
      <c r="T422" s="35"/>
      <c r="U422" s="274"/>
      <c r="V422" s="274"/>
      <c r="W422" s="274"/>
      <c r="X422" s="274"/>
      <c r="Y422" s="294"/>
      <c r="Z422" s="294"/>
      <c r="AA422" s="294"/>
      <c r="AB422" s="294"/>
      <c r="AC422" s="294"/>
      <c r="AD422" s="294"/>
      <c r="AF422" s="39"/>
      <c r="AG422" s="35"/>
      <c r="AH422" s="35"/>
      <c r="AI422" s="274"/>
      <c r="AJ422" s="274"/>
      <c r="AK422" s="274"/>
      <c r="AL422" s="274"/>
      <c r="AM422" s="294"/>
      <c r="AN422" s="294"/>
      <c r="AO422" s="294"/>
      <c r="AP422" s="294"/>
      <c r="AQ422" s="294"/>
      <c r="AR422" s="294">
        <f t="shared" si="249"/>
        <v>0</v>
      </c>
    </row>
    <row r="423" spans="1:47" ht="15" customHeight="1" x14ac:dyDescent="0.2">
      <c r="A423" s="497" t="s">
        <v>354</v>
      </c>
      <c r="B423" s="41" t="s">
        <v>308</v>
      </c>
      <c r="C423" s="39">
        <f t="shared" si="247"/>
        <v>1</v>
      </c>
      <c r="D423" s="39"/>
      <c r="E423" s="35"/>
      <c r="F423" s="35"/>
      <c r="G423" s="35"/>
      <c r="H423" s="35"/>
      <c r="I423" s="35"/>
      <c r="J423" s="42"/>
      <c r="K423" s="42">
        <v>22900</v>
      </c>
      <c r="L423" s="42"/>
      <c r="M423" s="42"/>
      <c r="N423" s="42"/>
      <c r="O423" s="42"/>
      <c r="P423" s="42">
        <f t="shared" si="248"/>
        <v>22900</v>
      </c>
      <c r="R423" s="39"/>
      <c r="S423" s="35"/>
      <c r="T423" s="35"/>
      <c r="U423" s="274"/>
      <c r="V423" s="274"/>
      <c r="W423" s="274"/>
      <c r="X423" s="294"/>
      <c r="Y423" s="294"/>
      <c r="Z423" s="294"/>
      <c r="AA423" s="294"/>
      <c r="AB423" s="294"/>
      <c r="AC423" s="294"/>
      <c r="AD423" s="294"/>
      <c r="AF423" s="39"/>
      <c r="AG423" s="35"/>
      <c r="AH423" s="35"/>
      <c r="AI423" s="274"/>
      <c r="AJ423" s="274"/>
      <c r="AK423" s="274"/>
      <c r="AL423" s="294"/>
      <c r="AM423" s="294"/>
      <c r="AN423" s="294"/>
      <c r="AO423" s="294"/>
      <c r="AP423" s="294"/>
      <c r="AQ423" s="294"/>
      <c r="AR423" s="294">
        <f t="shared" si="249"/>
        <v>0</v>
      </c>
    </row>
    <row r="424" spans="1:47" ht="15" customHeight="1" x14ac:dyDescent="0.2">
      <c r="A424" s="497" t="s">
        <v>356</v>
      </c>
      <c r="B424" s="41" t="s">
        <v>308</v>
      </c>
      <c r="C424" s="39">
        <f t="shared" si="247"/>
        <v>1</v>
      </c>
      <c r="D424" s="39"/>
      <c r="E424" s="35"/>
      <c r="F424" s="35"/>
      <c r="G424" s="35"/>
      <c r="H424" s="35"/>
      <c r="I424" s="35"/>
      <c r="J424" s="42"/>
      <c r="K424" s="42"/>
      <c r="L424" s="42">
        <v>10000</v>
      </c>
      <c r="M424" s="42">
        <v>8500</v>
      </c>
      <c r="N424" s="42">
        <v>2744</v>
      </c>
      <c r="O424" s="42"/>
      <c r="P424" s="42">
        <f t="shared" si="248"/>
        <v>21244</v>
      </c>
      <c r="R424" s="39"/>
      <c r="S424" s="35"/>
      <c r="T424" s="35"/>
      <c r="U424" s="274"/>
      <c r="V424" s="274"/>
      <c r="W424" s="274"/>
      <c r="X424" s="294"/>
      <c r="Y424" s="294"/>
      <c r="Z424" s="294"/>
      <c r="AA424" s="294"/>
      <c r="AB424" s="294"/>
      <c r="AC424" s="294"/>
      <c r="AD424" s="294"/>
      <c r="AF424" s="39"/>
      <c r="AG424" s="35"/>
      <c r="AH424" s="35"/>
      <c r="AI424" s="274"/>
      <c r="AJ424" s="274"/>
      <c r="AK424" s="274"/>
      <c r="AL424" s="294"/>
      <c r="AM424" s="294"/>
      <c r="AN424" s="294"/>
      <c r="AO424" s="294"/>
      <c r="AP424" s="294"/>
      <c r="AQ424" s="294"/>
      <c r="AR424" s="294">
        <f t="shared" si="249"/>
        <v>0</v>
      </c>
      <c r="AT424" s="8"/>
      <c r="AU424" s="8"/>
    </row>
    <row r="425" spans="1:47" ht="15" customHeight="1" x14ac:dyDescent="0.2">
      <c r="A425" s="497" t="s">
        <v>498</v>
      </c>
      <c r="B425" s="41" t="s">
        <v>308</v>
      </c>
      <c r="C425" s="39">
        <f t="shared" si="247"/>
        <v>1</v>
      </c>
      <c r="D425" s="39"/>
      <c r="E425" s="35"/>
      <c r="F425" s="35"/>
      <c r="G425" s="35"/>
      <c r="H425" s="35"/>
      <c r="I425" s="35"/>
      <c r="J425" s="42"/>
      <c r="K425" s="42"/>
      <c r="L425" s="42"/>
      <c r="M425" s="42"/>
      <c r="N425" s="42"/>
      <c r="O425" s="42"/>
      <c r="P425" s="42"/>
      <c r="R425" s="42"/>
      <c r="S425" s="42"/>
      <c r="T425" s="42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F425" s="42"/>
      <c r="AG425" s="42"/>
      <c r="AH425" s="42"/>
      <c r="AI425" s="294"/>
      <c r="AJ425" s="294"/>
      <c r="AK425" s="294"/>
      <c r="AL425" s="294"/>
      <c r="AM425" s="294"/>
      <c r="AN425" s="294"/>
      <c r="AO425" s="294"/>
      <c r="AP425" s="294"/>
      <c r="AQ425" s="294"/>
      <c r="AR425" s="294">
        <f t="shared" si="249"/>
        <v>0</v>
      </c>
    </row>
    <row r="426" spans="1:47" ht="15" customHeight="1" x14ac:dyDescent="0.2">
      <c r="A426" s="497" t="s">
        <v>398</v>
      </c>
      <c r="B426" s="41" t="s">
        <v>308</v>
      </c>
      <c r="C426" s="39">
        <f t="shared" si="247"/>
        <v>1</v>
      </c>
      <c r="D426" s="39"/>
      <c r="E426" s="35"/>
      <c r="F426" s="35"/>
      <c r="G426" s="35"/>
      <c r="H426" s="35"/>
      <c r="I426" s="35"/>
      <c r="J426" s="42"/>
      <c r="K426" s="42"/>
      <c r="L426" s="42"/>
      <c r="M426" s="42"/>
      <c r="N426" s="42"/>
      <c r="O426" s="42"/>
      <c r="P426" s="42"/>
      <c r="R426" s="42"/>
      <c r="S426" s="42"/>
      <c r="T426" s="42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F426" s="42">
        <f t="shared" ref="AF426:AQ426" si="250">AF12-AF222</f>
        <v>7500</v>
      </c>
      <c r="AG426" s="42">
        <f t="shared" si="250"/>
        <v>7500</v>
      </c>
      <c r="AH426" s="42">
        <f t="shared" si="250"/>
        <v>7500</v>
      </c>
      <c r="AI426" s="42">
        <f t="shared" si="250"/>
        <v>7500</v>
      </c>
      <c r="AJ426" s="42">
        <f t="shared" si="250"/>
        <v>7500</v>
      </c>
      <c r="AK426" s="42">
        <f t="shared" si="250"/>
        <v>7500</v>
      </c>
      <c r="AL426" s="42">
        <f t="shared" si="250"/>
        <v>7500</v>
      </c>
      <c r="AM426" s="42">
        <f t="shared" si="250"/>
        <v>7500</v>
      </c>
      <c r="AN426" s="42">
        <f t="shared" si="250"/>
        <v>7500</v>
      </c>
      <c r="AO426" s="42">
        <f t="shared" si="250"/>
        <v>7500</v>
      </c>
      <c r="AP426" s="42">
        <f t="shared" si="250"/>
        <v>7500</v>
      </c>
      <c r="AQ426" s="42">
        <f t="shared" si="250"/>
        <v>7500</v>
      </c>
      <c r="AR426" s="294">
        <f t="shared" si="249"/>
        <v>90000</v>
      </c>
      <c r="AS426" s="8" t="s">
        <v>399</v>
      </c>
      <c r="AT426" s="8"/>
      <c r="AU426" s="8"/>
    </row>
    <row r="427" spans="1:47" ht="15" customHeight="1" x14ac:dyDescent="0.2">
      <c r="A427" s="497"/>
      <c r="B427" s="41"/>
      <c r="C427" s="39"/>
      <c r="D427" s="39"/>
      <c r="E427" s="35"/>
      <c r="F427" s="35"/>
      <c r="G427" s="35"/>
      <c r="H427" s="35"/>
      <c r="I427" s="35"/>
      <c r="J427" s="42"/>
      <c r="K427" s="42"/>
      <c r="L427" s="42"/>
      <c r="M427" s="42"/>
      <c r="N427" s="42"/>
      <c r="O427" s="42"/>
      <c r="P427" s="42"/>
      <c r="R427" s="42"/>
      <c r="S427" s="42"/>
      <c r="T427" s="42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F427" s="42"/>
      <c r="AG427" s="42"/>
      <c r="AH427" s="42"/>
      <c r="AI427" s="294"/>
      <c r="AJ427" s="294"/>
      <c r="AK427" s="294"/>
      <c r="AL427" s="294"/>
      <c r="AM427" s="294"/>
      <c r="AN427" s="294"/>
      <c r="AO427" s="294"/>
      <c r="AP427" s="294"/>
      <c r="AQ427" s="294"/>
      <c r="AR427" s="294"/>
      <c r="AT427"/>
      <c r="AU427"/>
    </row>
    <row r="428" spans="1:47" ht="15" customHeight="1" x14ac:dyDescent="0.2">
      <c r="A428" s="498" t="s">
        <v>362</v>
      </c>
      <c r="B428" s="62"/>
      <c r="C428" s="62"/>
      <c r="D428" s="63">
        <f t="shared" ref="D428:P428" si="251">SUMIF($B419:$B425,"L1",D419:D425)</f>
        <v>124905</v>
      </c>
      <c r="E428" s="63">
        <f t="shared" si="251"/>
        <v>99211</v>
      </c>
      <c r="F428" s="63">
        <f t="shared" si="251"/>
        <v>6666</v>
      </c>
      <c r="G428" s="63">
        <f t="shared" si="251"/>
        <v>62124.864418500001</v>
      </c>
      <c r="H428" s="63">
        <f t="shared" si="251"/>
        <v>36284.7789625</v>
      </c>
      <c r="I428" s="63">
        <f t="shared" si="251"/>
        <v>47648</v>
      </c>
      <c r="J428" s="63">
        <f t="shared" si="251"/>
        <v>43287</v>
      </c>
      <c r="K428" s="63">
        <f t="shared" si="251"/>
        <v>29567</v>
      </c>
      <c r="L428" s="63">
        <f t="shared" si="251"/>
        <v>16667</v>
      </c>
      <c r="M428" s="63">
        <f t="shared" si="251"/>
        <v>15167</v>
      </c>
      <c r="N428" s="63">
        <f t="shared" si="251"/>
        <v>9411</v>
      </c>
      <c r="O428" s="63">
        <f t="shared" si="251"/>
        <v>6667</v>
      </c>
      <c r="P428" s="63">
        <f t="shared" si="251"/>
        <v>497605.64338100003</v>
      </c>
      <c r="Q428" s="92"/>
      <c r="R428" s="63"/>
      <c r="S428" s="63"/>
      <c r="T428" s="63"/>
      <c r="U428" s="276"/>
      <c r="V428" s="276"/>
      <c r="W428" s="276"/>
      <c r="X428" s="276"/>
      <c r="Y428" s="276"/>
      <c r="Z428" s="276"/>
      <c r="AA428" s="276"/>
      <c r="AB428" s="276"/>
      <c r="AC428" s="276"/>
      <c r="AD428" s="276"/>
      <c r="AE428" s="8"/>
      <c r="AF428" s="63">
        <f t="shared" ref="AF428:AQ428" si="252">SUMIF($B419:$B427,"L1",AF419:AF427)</f>
        <v>7500</v>
      </c>
      <c r="AG428" s="63">
        <f t="shared" si="252"/>
        <v>7500</v>
      </c>
      <c r="AH428" s="63">
        <f t="shared" si="252"/>
        <v>7500</v>
      </c>
      <c r="AI428" s="63">
        <f t="shared" si="252"/>
        <v>7500</v>
      </c>
      <c r="AJ428" s="63">
        <f t="shared" si="252"/>
        <v>7500</v>
      </c>
      <c r="AK428" s="63">
        <f t="shared" si="252"/>
        <v>7500</v>
      </c>
      <c r="AL428" s="63">
        <f t="shared" si="252"/>
        <v>7500</v>
      </c>
      <c r="AM428" s="63">
        <f t="shared" si="252"/>
        <v>7500</v>
      </c>
      <c r="AN428" s="63">
        <f t="shared" si="252"/>
        <v>7500</v>
      </c>
      <c r="AO428" s="63">
        <f t="shared" si="252"/>
        <v>7500</v>
      </c>
      <c r="AP428" s="63">
        <f t="shared" si="252"/>
        <v>7500</v>
      </c>
      <c r="AQ428" s="63">
        <f t="shared" si="252"/>
        <v>7500</v>
      </c>
      <c r="AR428" s="276">
        <f>SUMIF($B419:$B426,"L1",AR419:AR426)</f>
        <v>90000</v>
      </c>
      <c r="AS428" s="8"/>
      <c r="AT428"/>
      <c r="AU428"/>
    </row>
    <row r="429" spans="1:47" ht="15" customHeight="1" x14ac:dyDescent="0.2">
      <c r="A429" s="499" t="s">
        <v>363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 s="92">
        <f>SUM(P419:P425)</f>
        <v>497605.64338100003</v>
      </c>
      <c r="Q429"/>
      <c r="R429"/>
      <c r="S429"/>
      <c r="T429"/>
      <c r="U429" s="277"/>
      <c r="V429" s="277"/>
      <c r="W429" s="277"/>
      <c r="X429" s="277"/>
      <c r="Y429" s="277"/>
      <c r="Z429" s="277"/>
      <c r="AA429" s="277"/>
      <c r="AB429" s="277"/>
      <c r="AC429" s="277"/>
      <c r="AD429" s="278"/>
      <c r="AE429"/>
      <c r="AF429"/>
      <c r="AG429"/>
      <c r="AH429"/>
      <c r="AI429" s="277"/>
      <c r="AJ429" s="277"/>
      <c r="AK429" s="277"/>
      <c r="AL429" s="277"/>
      <c r="AM429" s="277"/>
      <c r="AN429" s="277"/>
      <c r="AO429" s="277"/>
      <c r="AP429" s="277"/>
      <c r="AQ429" s="277"/>
      <c r="AR429" s="278">
        <f>SUM(AR419:AR426)</f>
        <v>90000</v>
      </c>
      <c r="AS429"/>
      <c r="AT429"/>
      <c r="AU429"/>
    </row>
    <row r="430" spans="1:47" ht="15" customHeight="1" x14ac:dyDescent="0.2">
      <c r="A430" s="499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 s="92"/>
      <c r="Q430"/>
      <c r="R430"/>
      <c r="S430"/>
      <c r="T430"/>
      <c r="U430" s="277"/>
      <c r="V430" s="277"/>
      <c r="W430" s="277"/>
      <c r="X430" s="277"/>
      <c r="Y430" s="277"/>
      <c r="Z430" s="277"/>
      <c r="AA430" s="277"/>
      <c r="AB430" s="277"/>
      <c r="AC430" s="277"/>
      <c r="AD430" s="278"/>
      <c r="AE430"/>
      <c r="AF430"/>
      <c r="AG430"/>
      <c r="AH430"/>
      <c r="AI430" s="277"/>
      <c r="AJ430" s="277"/>
      <c r="AK430" s="277"/>
      <c r="AL430" s="277"/>
      <c r="AM430" s="277"/>
      <c r="AN430" s="277"/>
      <c r="AO430" s="277"/>
      <c r="AP430" s="277"/>
      <c r="AQ430" s="277"/>
      <c r="AR430" s="278"/>
      <c r="AS430"/>
      <c r="AT430" s="42"/>
      <c r="AU430" s="42"/>
    </row>
    <row r="431" spans="1:47" ht="15" customHeight="1" thickBot="1" x14ac:dyDescent="0.25">
      <c r="A431" s="496" t="s">
        <v>149</v>
      </c>
      <c r="B431" s="44"/>
      <c r="C431" s="44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6"/>
      <c r="Q431"/>
      <c r="R431" s="122"/>
      <c r="S431" s="122"/>
      <c r="T431" s="122"/>
      <c r="U431" s="279"/>
      <c r="V431" s="279"/>
      <c r="W431" s="279"/>
      <c r="X431" s="279"/>
      <c r="Y431" s="279"/>
      <c r="Z431" s="279"/>
      <c r="AA431" s="279"/>
      <c r="AB431" s="279"/>
      <c r="AC431" s="279"/>
      <c r="AD431" s="280"/>
      <c r="AE431"/>
      <c r="AF431" s="122"/>
      <c r="AG431" s="122"/>
      <c r="AH431" s="122"/>
      <c r="AI431" s="279"/>
      <c r="AJ431" s="279"/>
      <c r="AK431" s="279"/>
      <c r="AL431" s="279"/>
      <c r="AM431" s="279"/>
      <c r="AN431" s="279"/>
      <c r="AO431" s="279"/>
      <c r="AP431" s="279"/>
      <c r="AQ431" s="279"/>
      <c r="AR431" s="280"/>
      <c r="AS431"/>
      <c r="AT431"/>
      <c r="AU431"/>
    </row>
    <row r="432" spans="1:47" ht="15" customHeight="1" x14ac:dyDescent="0.2">
      <c r="A432" s="497" t="s">
        <v>364</v>
      </c>
      <c r="B432" s="41" t="s">
        <v>308</v>
      </c>
      <c r="C432" s="39">
        <f t="shared" ref="C432:C438" si="253">IF(B432="L1", 1, IF(B432="L2", 0.75, IF(B432= "L3", 0.5,IF(B432 = "L4", 0.25, 0))))</f>
        <v>1</v>
      </c>
      <c r="D432" s="42"/>
      <c r="E432" s="42"/>
      <c r="F432" s="42"/>
      <c r="G432" s="42"/>
      <c r="H432" s="42"/>
      <c r="I432" s="42"/>
      <c r="J432" s="42">
        <v>14250</v>
      </c>
      <c r="K432" s="42"/>
      <c r="L432" s="42"/>
      <c r="M432" s="42"/>
      <c r="N432" s="42"/>
      <c r="O432" s="42"/>
      <c r="P432" s="42">
        <f t="shared" ref="P432:P438" si="254">SUM(D432:O432)</f>
        <v>14250</v>
      </c>
      <c r="Q432" s="42"/>
      <c r="R432" s="42"/>
      <c r="S432" s="42"/>
      <c r="T432" s="42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42"/>
      <c r="AF432" s="42">
        <f t="shared" ref="AF432:AQ432" si="255">AF19-AF228</f>
        <v>0</v>
      </c>
      <c r="AG432" s="42">
        <f t="shared" si="255"/>
        <v>0</v>
      </c>
      <c r="AH432" s="42">
        <f t="shared" si="255"/>
        <v>0</v>
      </c>
      <c r="AI432" s="42">
        <f t="shared" si="255"/>
        <v>0</v>
      </c>
      <c r="AJ432" s="42">
        <f t="shared" si="255"/>
        <v>0</v>
      </c>
      <c r="AK432" s="42">
        <f t="shared" si="255"/>
        <v>0</v>
      </c>
      <c r="AL432" s="42">
        <f t="shared" si="255"/>
        <v>0</v>
      </c>
      <c r="AM432" s="42">
        <f t="shared" si="255"/>
        <v>0</v>
      </c>
      <c r="AN432" s="42">
        <f t="shared" si="255"/>
        <v>0</v>
      </c>
      <c r="AO432" s="42">
        <f t="shared" si="255"/>
        <v>0</v>
      </c>
      <c r="AP432" s="42">
        <f t="shared" si="255"/>
        <v>0</v>
      </c>
      <c r="AQ432" s="42">
        <f t="shared" si="255"/>
        <v>0</v>
      </c>
      <c r="AR432" s="294">
        <f t="shared" ref="AR432:AR438" si="256">SUM(AF432:AQ432)</f>
        <v>0</v>
      </c>
      <c r="AS432" s="42"/>
      <c r="AT432"/>
      <c r="AU432"/>
    </row>
    <row r="433" spans="1:47" ht="15" customHeight="1" x14ac:dyDescent="0.2">
      <c r="A433" s="497" t="s">
        <v>365</v>
      </c>
      <c r="B433" s="41" t="s">
        <v>308</v>
      </c>
      <c r="C433" s="39">
        <f t="shared" si="253"/>
        <v>1</v>
      </c>
      <c r="D433"/>
      <c r="E433"/>
      <c r="F433"/>
      <c r="G433"/>
      <c r="H433"/>
      <c r="I433"/>
      <c r="J433"/>
      <c r="K433"/>
      <c r="L433"/>
      <c r="M433" s="42">
        <v>14250</v>
      </c>
      <c r="N433"/>
      <c r="O433"/>
      <c r="P433" s="42">
        <f t="shared" si="254"/>
        <v>14250</v>
      </c>
      <c r="Q433"/>
      <c r="R433"/>
      <c r="S433"/>
      <c r="T433"/>
      <c r="U433" s="277"/>
      <c r="V433" s="277"/>
      <c r="W433" s="277"/>
      <c r="X433" s="277"/>
      <c r="Y433" s="277"/>
      <c r="Z433" s="277"/>
      <c r="AA433" s="294"/>
      <c r="AB433" s="277"/>
      <c r="AC433" s="277"/>
      <c r="AD433" s="294"/>
      <c r="AE433"/>
      <c r="AF433" s="42">
        <f t="shared" ref="AF433:AQ433" si="257">AF20-AF229</f>
        <v>0</v>
      </c>
      <c r="AG433" s="42">
        <f t="shared" si="257"/>
        <v>0</v>
      </c>
      <c r="AH433" s="42">
        <f t="shared" si="257"/>
        <v>0</v>
      </c>
      <c r="AI433" s="42">
        <f t="shared" si="257"/>
        <v>0</v>
      </c>
      <c r="AJ433" s="42">
        <f t="shared" si="257"/>
        <v>0</v>
      </c>
      <c r="AK433" s="42">
        <f t="shared" si="257"/>
        <v>0</v>
      </c>
      <c r="AL433" s="42">
        <f t="shared" si="257"/>
        <v>0</v>
      </c>
      <c r="AM433" s="42">
        <f t="shared" si="257"/>
        <v>0</v>
      </c>
      <c r="AN433" s="42">
        <f t="shared" si="257"/>
        <v>0</v>
      </c>
      <c r="AO433" s="42">
        <f t="shared" si="257"/>
        <v>0</v>
      </c>
      <c r="AP433" s="42">
        <f t="shared" si="257"/>
        <v>0</v>
      </c>
      <c r="AQ433" s="42">
        <f t="shared" si="257"/>
        <v>0</v>
      </c>
      <c r="AR433" s="294">
        <f t="shared" si="256"/>
        <v>0</v>
      </c>
      <c r="AS433"/>
      <c r="AT433" s="156"/>
      <c r="AU433" s="156"/>
    </row>
    <row r="434" spans="1:47" ht="15" customHeight="1" x14ac:dyDescent="0.2">
      <c r="A434" s="497" t="s">
        <v>502</v>
      </c>
      <c r="B434" s="41" t="s">
        <v>308</v>
      </c>
      <c r="C434" s="39">
        <f t="shared" si="253"/>
        <v>1</v>
      </c>
      <c r="D434"/>
      <c r="E434"/>
      <c r="F434"/>
      <c r="G434"/>
      <c r="H434"/>
      <c r="I434"/>
      <c r="J434" s="42">
        <v>1550</v>
      </c>
      <c r="K434"/>
      <c r="L434"/>
      <c r="M434" s="42"/>
      <c r="N434" s="42"/>
      <c r="O434"/>
      <c r="P434" s="42">
        <f t="shared" si="254"/>
        <v>1550</v>
      </c>
      <c r="Q434"/>
      <c r="R434"/>
      <c r="S434"/>
      <c r="T434"/>
      <c r="U434" s="277"/>
      <c r="V434" s="277"/>
      <c r="W434" s="277"/>
      <c r="X434" s="294"/>
      <c r="Y434" s="277"/>
      <c r="Z434" s="277"/>
      <c r="AA434" s="294"/>
      <c r="AB434" s="294"/>
      <c r="AC434" s="277"/>
      <c r="AD434" s="294"/>
      <c r="AE434"/>
      <c r="AF434" s="42">
        <f t="shared" ref="AF434:AQ434" si="258">AF21-AF230</f>
        <v>0</v>
      </c>
      <c r="AG434" s="42">
        <f t="shared" si="258"/>
        <v>0</v>
      </c>
      <c r="AH434" s="42">
        <f t="shared" si="258"/>
        <v>0</v>
      </c>
      <c r="AI434" s="42">
        <f t="shared" si="258"/>
        <v>0</v>
      </c>
      <c r="AJ434" s="42">
        <f t="shared" si="258"/>
        <v>0</v>
      </c>
      <c r="AK434" s="42">
        <f t="shared" si="258"/>
        <v>0</v>
      </c>
      <c r="AL434" s="42">
        <f t="shared" si="258"/>
        <v>0</v>
      </c>
      <c r="AM434" s="42">
        <f t="shared" si="258"/>
        <v>0</v>
      </c>
      <c r="AN434" s="42">
        <f t="shared" si="258"/>
        <v>0</v>
      </c>
      <c r="AO434" s="42">
        <f t="shared" si="258"/>
        <v>0</v>
      </c>
      <c r="AP434" s="42">
        <f t="shared" si="258"/>
        <v>0</v>
      </c>
      <c r="AQ434" s="42">
        <f t="shared" si="258"/>
        <v>0</v>
      </c>
      <c r="AR434" s="294">
        <f t="shared" si="256"/>
        <v>0</v>
      </c>
      <c r="AS434"/>
      <c r="AT434"/>
      <c r="AU434"/>
    </row>
    <row r="435" spans="1:47" ht="15" customHeight="1" x14ac:dyDescent="0.2">
      <c r="A435" s="500" t="s">
        <v>503</v>
      </c>
      <c r="B435" s="48" t="s">
        <v>308</v>
      </c>
      <c r="C435" s="267">
        <f t="shared" si="253"/>
        <v>1</v>
      </c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50">
        <v>13000</v>
      </c>
      <c r="P435" s="50">
        <f t="shared" si="254"/>
        <v>13000</v>
      </c>
      <c r="Q435" s="156"/>
      <c r="R435" s="156"/>
      <c r="S435" s="156"/>
      <c r="T435" s="156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07"/>
      <c r="AE435" s="156"/>
      <c r="AF435" s="42">
        <f t="shared" ref="AF435:AQ435" si="259">AF22-AF231</f>
        <v>0</v>
      </c>
      <c r="AG435" s="42">
        <f t="shared" si="259"/>
        <v>0</v>
      </c>
      <c r="AH435" s="42">
        <f t="shared" si="259"/>
        <v>0</v>
      </c>
      <c r="AI435" s="42">
        <f t="shared" si="259"/>
        <v>0</v>
      </c>
      <c r="AJ435" s="42">
        <f t="shared" si="259"/>
        <v>0</v>
      </c>
      <c r="AK435" s="42">
        <f t="shared" si="259"/>
        <v>0</v>
      </c>
      <c r="AL435" s="42">
        <f t="shared" si="259"/>
        <v>0</v>
      </c>
      <c r="AM435" s="42">
        <f t="shared" si="259"/>
        <v>0</v>
      </c>
      <c r="AN435" s="42">
        <f t="shared" si="259"/>
        <v>0</v>
      </c>
      <c r="AO435" s="42">
        <f t="shared" si="259"/>
        <v>0</v>
      </c>
      <c r="AP435" s="42">
        <f t="shared" si="259"/>
        <v>0</v>
      </c>
      <c r="AQ435" s="42">
        <f t="shared" si="259"/>
        <v>0</v>
      </c>
      <c r="AR435" s="307">
        <f t="shared" si="256"/>
        <v>0</v>
      </c>
      <c r="AS435" s="156"/>
      <c r="AT435" s="8"/>
      <c r="AU435" s="8"/>
    </row>
    <row r="436" spans="1:47" ht="15" customHeight="1" x14ac:dyDescent="0.2">
      <c r="A436" s="497" t="s">
        <v>504</v>
      </c>
      <c r="B436" s="41" t="s">
        <v>308</v>
      </c>
      <c r="C436" s="39">
        <f t="shared" si="253"/>
        <v>1</v>
      </c>
      <c r="D436"/>
      <c r="E436"/>
      <c r="F436"/>
      <c r="G436"/>
      <c r="H436"/>
      <c r="I436"/>
      <c r="J436" s="42"/>
      <c r="K436"/>
      <c r="L436"/>
      <c r="M436" s="42"/>
      <c r="N436"/>
      <c r="O436"/>
      <c r="P436" s="42">
        <f t="shared" si="254"/>
        <v>0</v>
      </c>
      <c r="Q436"/>
      <c r="R436" s="42"/>
      <c r="S436" s="42"/>
      <c r="T436"/>
      <c r="U436" s="294"/>
      <c r="V436" s="294"/>
      <c r="W436" s="294"/>
      <c r="X436" s="294"/>
      <c r="Y436" s="294"/>
      <c r="Z436" s="294"/>
      <c r="AA436" s="707"/>
      <c r="AB436" s="294"/>
      <c r="AC436" s="294"/>
      <c r="AD436" s="294"/>
      <c r="AE436"/>
      <c r="AF436" s="42">
        <f t="shared" ref="AF436:AQ436" si="260">AF23-AF232</f>
        <v>0</v>
      </c>
      <c r="AG436" s="42">
        <f t="shared" si="260"/>
        <v>0</v>
      </c>
      <c r="AH436" s="42">
        <f t="shared" si="260"/>
        <v>0</v>
      </c>
      <c r="AI436" s="42">
        <f t="shared" si="260"/>
        <v>0</v>
      </c>
      <c r="AJ436" s="42">
        <f t="shared" si="260"/>
        <v>0</v>
      </c>
      <c r="AK436" s="42">
        <f t="shared" si="260"/>
        <v>0</v>
      </c>
      <c r="AL436" s="42">
        <f t="shared" si="260"/>
        <v>0</v>
      </c>
      <c r="AM436" s="42">
        <f t="shared" si="260"/>
        <v>0</v>
      </c>
      <c r="AN436" s="42">
        <f t="shared" si="260"/>
        <v>0</v>
      </c>
      <c r="AO436" s="42">
        <f t="shared" si="260"/>
        <v>0</v>
      </c>
      <c r="AP436" s="42">
        <f t="shared" si="260"/>
        <v>0</v>
      </c>
      <c r="AQ436" s="42">
        <f t="shared" si="260"/>
        <v>0</v>
      </c>
      <c r="AR436" s="294">
        <f t="shared" si="256"/>
        <v>0</v>
      </c>
      <c r="AS436"/>
      <c r="AT436" s="156"/>
      <c r="AU436" s="156"/>
    </row>
    <row r="437" spans="1:47" ht="15" customHeight="1" x14ac:dyDescent="0.2">
      <c r="A437" s="497" t="s">
        <v>505</v>
      </c>
      <c r="B437" s="41" t="s">
        <v>317</v>
      </c>
      <c r="C437" s="39">
        <f t="shared" si="253"/>
        <v>0.75</v>
      </c>
      <c r="P437" s="42">
        <f t="shared" si="254"/>
        <v>0</v>
      </c>
      <c r="U437" s="295"/>
      <c r="V437" s="295"/>
      <c r="W437" s="295"/>
      <c r="X437" s="295"/>
      <c r="Y437" s="295"/>
      <c r="Z437" s="294"/>
      <c r="AA437" s="294"/>
      <c r="AB437" s="294"/>
      <c r="AC437" s="294"/>
      <c r="AD437" s="294"/>
      <c r="AF437" s="42">
        <f t="shared" ref="AF437:AQ437" si="261">AF24-AF233</f>
        <v>0</v>
      </c>
      <c r="AG437" s="42">
        <f t="shared" si="261"/>
        <v>0</v>
      </c>
      <c r="AH437" s="42">
        <f t="shared" si="261"/>
        <v>0</v>
      </c>
      <c r="AI437" s="42">
        <f t="shared" si="261"/>
        <v>5000</v>
      </c>
      <c r="AJ437" s="42">
        <f t="shared" si="261"/>
        <v>5000</v>
      </c>
      <c r="AK437" s="42">
        <f t="shared" si="261"/>
        <v>0</v>
      </c>
      <c r="AL437" s="42">
        <f t="shared" si="261"/>
        <v>5000</v>
      </c>
      <c r="AM437" s="42">
        <f t="shared" si="261"/>
        <v>5000</v>
      </c>
      <c r="AN437" s="42">
        <f t="shared" si="261"/>
        <v>0</v>
      </c>
      <c r="AO437" s="42">
        <f t="shared" si="261"/>
        <v>5000</v>
      </c>
      <c r="AP437" s="42">
        <f t="shared" si="261"/>
        <v>5000</v>
      </c>
      <c r="AQ437" s="42">
        <f t="shared" si="261"/>
        <v>0</v>
      </c>
      <c r="AR437" s="294">
        <f t="shared" si="256"/>
        <v>30000</v>
      </c>
      <c r="AS437" s="8" t="s">
        <v>399</v>
      </c>
    </row>
    <row r="438" spans="1:47" ht="15" customHeight="1" x14ac:dyDescent="0.2">
      <c r="A438" s="501" t="s">
        <v>367</v>
      </c>
      <c r="B438" s="48" t="s">
        <v>311</v>
      </c>
      <c r="C438" s="267">
        <f t="shared" si="253"/>
        <v>0.5</v>
      </c>
      <c r="D438" s="156"/>
      <c r="E438" s="156"/>
      <c r="F438" s="156"/>
      <c r="G438" s="156"/>
      <c r="H438" s="156"/>
      <c r="I438" s="156"/>
      <c r="J438" s="50"/>
      <c r="K438" s="156"/>
      <c r="L438" s="156"/>
      <c r="M438" s="50"/>
      <c r="N438" s="156"/>
      <c r="O438" s="156"/>
      <c r="P438" s="50">
        <f t="shared" si="254"/>
        <v>0</v>
      </c>
      <c r="Q438" s="156"/>
      <c r="R438" s="50"/>
      <c r="S438" s="50"/>
      <c r="T438" s="156"/>
      <c r="U438" s="307"/>
      <c r="V438" s="307"/>
      <c r="W438" s="307"/>
      <c r="X438" s="307"/>
      <c r="Y438" s="307"/>
      <c r="Z438" s="307"/>
      <c r="AA438" s="156"/>
      <c r="AB438" s="307"/>
      <c r="AC438" s="307"/>
      <c r="AD438" s="307"/>
      <c r="AE438" s="156"/>
      <c r="AF438" s="42">
        <f>AF25-AF234</f>
        <v>0</v>
      </c>
      <c r="AG438" s="42">
        <f>AG25*0.25</f>
        <v>0</v>
      </c>
      <c r="AH438" s="42">
        <f>AH25*0.25</f>
        <v>0</v>
      </c>
      <c r="AI438" s="42">
        <f>AI25*0.25</f>
        <v>3750</v>
      </c>
      <c r="AJ438" s="42">
        <f>AJ25*0.25</f>
        <v>3750</v>
      </c>
      <c r="AK438" s="42">
        <f t="shared" ref="AK438:AQ439" si="262">AK25-AK234</f>
        <v>0</v>
      </c>
      <c r="AL438" s="42">
        <f t="shared" si="262"/>
        <v>0</v>
      </c>
      <c r="AM438" s="42">
        <f t="shared" si="262"/>
        <v>0</v>
      </c>
      <c r="AN438" s="42">
        <f t="shared" si="262"/>
        <v>0</v>
      </c>
      <c r="AO438" s="42">
        <f t="shared" si="262"/>
        <v>0</v>
      </c>
      <c r="AP438" s="42">
        <f t="shared" si="262"/>
        <v>0</v>
      </c>
      <c r="AQ438" s="42">
        <f t="shared" si="262"/>
        <v>0</v>
      </c>
      <c r="AR438" s="307">
        <f t="shared" si="256"/>
        <v>7500</v>
      </c>
      <c r="AS438" s="156" t="s">
        <v>400</v>
      </c>
      <c r="AT438"/>
      <c r="AU438"/>
    </row>
    <row r="439" spans="1:47" ht="15" customHeight="1" x14ac:dyDescent="0.2">
      <c r="A439" s="502"/>
      <c r="U439" s="295"/>
      <c r="V439" s="295"/>
      <c r="W439" s="295"/>
      <c r="X439" s="295"/>
      <c r="Y439" s="295"/>
      <c r="Z439" s="295"/>
      <c r="AA439" s="295"/>
      <c r="AB439" s="295"/>
      <c r="AC439" s="295"/>
      <c r="AD439" s="295"/>
      <c r="AF439" s="42">
        <f>AF26-AF235</f>
        <v>0</v>
      </c>
      <c r="AG439" s="42">
        <f>AG26-AG235</f>
        <v>0</v>
      </c>
      <c r="AH439" s="42">
        <f>AH26-AH235</f>
        <v>0</v>
      </c>
      <c r="AI439" s="42">
        <f>AI26-AI235</f>
        <v>0</v>
      </c>
      <c r="AJ439" s="42">
        <f>AJ26-AJ235</f>
        <v>0</v>
      </c>
      <c r="AK439" s="42">
        <f t="shared" si="262"/>
        <v>0</v>
      </c>
      <c r="AL439" s="42">
        <f t="shared" si="262"/>
        <v>0</v>
      </c>
      <c r="AM439" s="42">
        <f t="shared" si="262"/>
        <v>0</v>
      </c>
      <c r="AN439" s="42">
        <f t="shared" si="262"/>
        <v>0</v>
      </c>
      <c r="AO439" s="42">
        <f t="shared" si="262"/>
        <v>0</v>
      </c>
      <c r="AP439" s="42">
        <f t="shared" si="262"/>
        <v>0</v>
      </c>
      <c r="AQ439" s="42">
        <f t="shared" si="262"/>
        <v>0</v>
      </c>
      <c r="AR439" s="295"/>
    </row>
    <row r="440" spans="1:47" ht="15" customHeight="1" x14ac:dyDescent="0.2">
      <c r="A440" s="498" t="s">
        <v>368</v>
      </c>
      <c r="B440" s="62"/>
      <c r="C440" s="62"/>
      <c r="D440" s="63">
        <f t="shared" ref="D440:P440" si="263">SUMIF($B432:$B439,"L1",D432:D439)</f>
        <v>0</v>
      </c>
      <c r="E440" s="63">
        <f t="shared" si="263"/>
        <v>0</v>
      </c>
      <c r="F440" s="63">
        <f t="shared" si="263"/>
        <v>0</v>
      </c>
      <c r="G440" s="63">
        <f t="shared" si="263"/>
        <v>0</v>
      </c>
      <c r="H440" s="63">
        <f t="shared" si="263"/>
        <v>0</v>
      </c>
      <c r="I440" s="63">
        <f t="shared" si="263"/>
        <v>0</v>
      </c>
      <c r="J440" s="63">
        <f t="shared" si="263"/>
        <v>15800</v>
      </c>
      <c r="K440" s="63">
        <f t="shared" si="263"/>
        <v>0</v>
      </c>
      <c r="L440" s="63">
        <f t="shared" si="263"/>
        <v>0</v>
      </c>
      <c r="M440" s="63">
        <f t="shared" si="263"/>
        <v>14250</v>
      </c>
      <c r="N440" s="63">
        <f t="shared" si="263"/>
        <v>0</v>
      </c>
      <c r="O440" s="63">
        <f t="shared" si="263"/>
        <v>13000</v>
      </c>
      <c r="P440" s="63">
        <f t="shared" si="263"/>
        <v>43050</v>
      </c>
      <c r="Q440"/>
      <c r="R440" s="63"/>
      <c r="S440" s="63"/>
      <c r="T440" s="63"/>
      <c r="U440" s="276"/>
      <c r="V440" s="276"/>
      <c r="W440" s="276"/>
      <c r="X440" s="276"/>
      <c r="Y440" s="276"/>
      <c r="Z440" s="276"/>
      <c r="AA440" s="276"/>
      <c r="AB440" s="276"/>
      <c r="AC440" s="276"/>
      <c r="AD440" s="276"/>
      <c r="AE440"/>
      <c r="AF440" s="63">
        <f>SUMIF($B432:$B439,"L1",AF432:AF439)</f>
        <v>0</v>
      </c>
      <c r="AG440" s="63">
        <f t="shared" ref="AG440:AR440" si="264">SUMIF($B432:$B439,"L1",AG432:AG439)</f>
        <v>0</v>
      </c>
      <c r="AH440" s="63">
        <f t="shared" si="264"/>
        <v>0</v>
      </c>
      <c r="AI440" s="276">
        <f t="shared" si="264"/>
        <v>0</v>
      </c>
      <c r="AJ440" s="276">
        <f t="shared" si="264"/>
        <v>0</v>
      </c>
      <c r="AK440" s="276">
        <f t="shared" si="264"/>
        <v>0</v>
      </c>
      <c r="AL440" s="276">
        <f t="shared" si="264"/>
        <v>0</v>
      </c>
      <c r="AM440" s="276">
        <f t="shared" si="264"/>
        <v>0</v>
      </c>
      <c r="AN440" s="276">
        <f t="shared" si="264"/>
        <v>0</v>
      </c>
      <c r="AO440" s="276">
        <f t="shared" si="264"/>
        <v>0</v>
      </c>
      <c r="AP440" s="276">
        <f t="shared" si="264"/>
        <v>0</v>
      </c>
      <c r="AQ440" s="276">
        <f t="shared" si="264"/>
        <v>0</v>
      </c>
      <c r="AR440" s="276">
        <f t="shared" si="264"/>
        <v>0</v>
      </c>
      <c r="AS440"/>
    </row>
    <row r="441" spans="1:47" ht="15" customHeight="1" x14ac:dyDescent="0.2">
      <c r="A441" s="497" t="s">
        <v>369</v>
      </c>
      <c r="B441"/>
      <c r="C441"/>
      <c r="D441"/>
      <c r="E441"/>
      <c r="F441"/>
      <c r="G441"/>
      <c r="P441" s="92">
        <f>SUM(P432:P438)</f>
        <v>43050</v>
      </c>
      <c r="R441"/>
      <c r="S441"/>
      <c r="T441"/>
      <c r="U441" s="277"/>
      <c r="V441" s="295"/>
      <c r="W441" s="295"/>
      <c r="X441" s="295"/>
      <c r="Y441" s="295"/>
      <c r="Z441" s="295"/>
      <c r="AA441" s="295"/>
      <c r="AB441" s="295"/>
      <c r="AC441" s="295"/>
      <c r="AD441" s="278"/>
      <c r="AF441"/>
      <c r="AG441"/>
      <c r="AH441"/>
      <c r="AI441" s="277"/>
      <c r="AJ441" s="295"/>
      <c r="AK441" s="295"/>
      <c r="AL441" s="295"/>
      <c r="AM441" s="295"/>
      <c r="AN441" s="295"/>
      <c r="AO441" s="295"/>
      <c r="AP441" s="295"/>
      <c r="AQ441" s="295"/>
      <c r="AR441" s="278">
        <f>SUM(AR432:AR439)</f>
        <v>37500</v>
      </c>
    </row>
    <row r="442" spans="1:47" ht="15" customHeight="1" x14ac:dyDescent="0.2">
      <c r="A442" s="499"/>
      <c r="B442"/>
      <c r="C442"/>
      <c r="D442"/>
      <c r="E442"/>
      <c r="F442"/>
      <c r="G442"/>
      <c r="R442"/>
      <c r="S442"/>
      <c r="T442"/>
      <c r="U442" s="277"/>
      <c r="V442" s="295"/>
      <c r="W442" s="295"/>
      <c r="X442" s="295"/>
      <c r="Y442" s="295"/>
      <c r="Z442" s="295"/>
      <c r="AA442" s="295"/>
      <c r="AB442" s="295"/>
      <c r="AC442" s="295"/>
      <c r="AD442" s="295"/>
      <c r="AF442"/>
      <c r="AG442"/>
      <c r="AH442"/>
      <c r="AI442" s="277"/>
      <c r="AJ442" s="295"/>
      <c r="AK442" s="295"/>
      <c r="AL442" s="295"/>
      <c r="AM442" s="295"/>
      <c r="AN442" s="295"/>
      <c r="AO442" s="295"/>
      <c r="AP442" s="295"/>
      <c r="AQ442" s="295"/>
      <c r="AR442" s="295"/>
    </row>
    <row r="443" spans="1:47" ht="15" customHeight="1" thickBot="1" x14ac:dyDescent="0.25">
      <c r="A443" s="496" t="s">
        <v>111</v>
      </c>
      <c r="B443" s="44"/>
      <c r="C443" s="44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6"/>
      <c r="R443" s="122"/>
      <c r="S443" s="122"/>
      <c r="T443" s="122"/>
      <c r="U443" s="279"/>
      <c r="V443" s="279"/>
      <c r="W443" s="279"/>
      <c r="X443" s="279"/>
      <c r="Y443" s="279"/>
      <c r="Z443" s="279"/>
      <c r="AA443" s="279"/>
      <c r="AB443" s="279"/>
      <c r="AC443" s="279"/>
      <c r="AD443" s="280"/>
      <c r="AF443" s="122"/>
      <c r="AG443" s="122"/>
      <c r="AH443" s="122"/>
      <c r="AI443" s="279"/>
      <c r="AJ443" s="279"/>
      <c r="AK443" s="279"/>
      <c r="AL443" s="279"/>
      <c r="AM443" s="279"/>
      <c r="AN443" s="279"/>
      <c r="AO443" s="279"/>
      <c r="AP443" s="279"/>
      <c r="AQ443" s="279"/>
      <c r="AR443" s="280"/>
    </row>
    <row r="444" spans="1:47" ht="15" customHeight="1" x14ac:dyDescent="0.2">
      <c r="A444" s="497" t="s">
        <v>506</v>
      </c>
      <c r="B444" s="41" t="s">
        <v>308</v>
      </c>
      <c r="C444" s="39">
        <f t="shared" ref="C444:C451" si="265">IF(B444="L1", 1, IF(B444="L2", 0.75, IF(B444= "L3", 0.5,IF(B444 = "L4", 0.25, 0))))</f>
        <v>1</v>
      </c>
      <c r="D444" s="42"/>
      <c r="E444" s="42"/>
      <c r="F444" s="42"/>
      <c r="G444" s="42"/>
      <c r="H444" s="42"/>
      <c r="I444" s="42"/>
      <c r="J444" s="42">
        <v>9000</v>
      </c>
      <c r="K444" s="42">
        <v>8171</v>
      </c>
      <c r="L444" s="42"/>
      <c r="M444" s="42"/>
      <c r="N444" s="42"/>
      <c r="O444" s="42"/>
      <c r="P444" s="42">
        <f t="shared" ref="P444:P450" si="266">SUM(D444:O444)</f>
        <v>17171</v>
      </c>
      <c r="R444" s="42"/>
      <c r="S444" s="42"/>
      <c r="T444" s="42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F444" s="294">
        <f t="shared" ref="AF444:AF451" si="267">AF31-AF240</f>
        <v>0</v>
      </c>
      <c r="AG444" s="42"/>
      <c r="AH444" s="42"/>
      <c r="AI444" s="294"/>
      <c r="AJ444" s="294"/>
      <c r="AK444" s="294"/>
      <c r="AL444" s="294"/>
      <c r="AM444" s="294"/>
      <c r="AN444" s="294"/>
      <c r="AO444" s="294"/>
      <c r="AP444" s="294"/>
      <c r="AQ444" s="294"/>
      <c r="AR444" s="294">
        <f t="shared" ref="AR444:AR451" si="268">SUM(AF444:AQ444)</f>
        <v>0</v>
      </c>
    </row>
    <row r="445" spans="1:47" ht="15" customHeight="1" x14ac:dyDescent="0.2">
      <c r="A445" s="497" t="s">
        <v>507</v>
      </c>
      <c r="B445" s="41" t="s">
        <v>308</v>
      </c>
      <c r="C445" s="39">
        <f t="shared" si="265"/>
        <v>1</v>
      </c>
      <c r="D445"/>
      <c r="E445"/>
      <c r="F445"/>
      <c r="G445"/>
      <c r="H445"/>
      <c r="I445"/>
      <c r="J445" s="42"/>
      <c r="K445" s="42"/>
      <c r="M445" s="42">
        <v>12500</v>
      </c>
      <c r="O445" s="42"/>
      <c r="P445" s="42">
        <f t="shared" si="266"/>
        <v>12500</v>
      </c>
      <c r="R445"/>
      <c r="S445"/>
      <c r="T445"/>
      <c r="U445" s="277"/>
      <c r="V445" s="277"/>
      <c r="W445" s="277"/>
      <c r="X445" s="294"/>
      <c r="Y445" s="294"/>
      <c r="Z445" s="295"/>
      <c r="AA445" s="294"/>
      <c r="AB445" s="294"/>
      <c r="AC445" s="294"/>
      <c r="AD445" s="294"/>
      <c r="AF445" s="294">
        <f t="shared" si="267"/>
        <v>0</v>
      </c>
      <c r="AG445"/>
      <c r="AH445"/>
      <c r="AI445" s="277"/>
      <c r="AJ445" s="277"/>
      <c r="AK445" s="277"/>
      <c r="AL445" s="294"/>
      <c r="AM445" s="294"/>
      <c r="AN445" s="295"/>
      <c r="AO445" s="294"/>
      <c r="AP445" s="294"/>
      <c r="AQ445" s="294"/>
      <c r="AR445" s="294">
        <f t="shared" si="268"/>
        <v>0</v>
      </c>
    </row>
    <row r="446" spans="1:47" ht="15" customHeight="1" x14ac:dyDescent="0.2">
      <c r="A446" s="497" t="s">
        <v>508</v>
      </c>
      <c r="B446" s="41" t="s">
        <v>308</v>
      </c>
      <c r="C446" s="39">
        <f t="shared" si="265"/>
        <v>1</v>
      </c>
      <c r="D446"/>
      <c r="E446"/>
      <c r="F446"/>
      <c r="G446"/>
      <c r="H446"/>
      <c r="I446"/>
      <c r="J446" s="42"/>
      <c r="K446" s="42"/>
      <c r="M446" s="42"/>
      <c r="N446" s="42">
        <v>12500</v>
      </c>
      <c r="O446" s="42"/>
      <c r="P446" s="42">
        <f t="shared" si="266"/>
        <v>12500</v>
      </c>
      <c r="R446"/>
      <c r="S446"/>
      <c r="T446"/>
      <c r="U446" s="277"/>
      <c r="V446" s="277"/>
      <c r="W446" s="277"/>
      <c r="X446" s="294"/>
      <c r="Y446" s="294"/>
      <c r="Z446" s="295"/>
      <c r="AA446" s="294"/>
      <c r="AB446" s="294"/>
      <c r="AC446" s="294"/>
      <c r="AD446" s="294"/>
      <c r="AF446" s="294">
        <f t="shared" si="267"/>
        <v>0</v>
      </c>
      <c r="AG446"/>
      <c r="AH446"/>
      <c r="AI446" s="277"/>
      <c r="AJ446" s="277"/>
      <c r="AK446" s="277"/>
      <c r="AL446" s="294"/>
      <c r="AM446" s="294"/>
      <c r="AN446" s="295"/>
      <c r="AO446" s="294"/>
      <c r="AP446" s="294"/>
      <c r="AQ446" s="294"/>
      <c r="AR446" s="294">
        <f t="shared" si="268"/>
        <v>0</v>
      </c>
    </row>
    <row r="447" spans="1:47" ht="15" customHeight="1" x14ac:dyDescent="0.2">
      <c r="A447" s="497" t="s">
        <v>509</v>
      </c>
      <c r="B447" s="41" t="s">
        <v>308</v>
      </c>
      <c r="C447" s="39">
        <f t="shared" si="265"/>
        <v>1</v>
      </c>
      <c r="D447"/>
      <c r="E447"/>
      <c r="F447"/>
      <c r="G447"/>
      <c r="H447"/>
      <c r="I447"/>
      <c r="J447" s="42"/>
      <c r="K447"/>
      <c r="L447"/>
      <c r="M447" s="42"/>
      <c r="N447"/>
      <c r="O447" s="42">
        <v>12500</v>
      </c>
      <c r="P447" s="42">
        <f t="shared" si="266"/>
        <v>12500</v>
      </c>
      <c r="R447"/>
      <c r="S447"/>
      <c r="T447"/>
      <c r="U447" s="277"/>
      <c r="V447" s="277"/>
      <c r="W447" s="277"/>
      <c r="X447" s="294"/>
      <c r="Y447" s="277"/>
      <c r="Z447" s="277"/>
      <c r="AA447" s="294"/>
      <c r="AB447" s="277"/>
      <c r="AC447" s="294"/>
      <c r="AD447" s="294"/>
      <c r="AF447" s="294">
        <f t="shared" si="267"/>
        <v>0</v>
      </c>
      <c r="AG447"/>
      <c r="AH447"/>
      <c r="AI447" s="277"/>
      <c r="AJ447" s="277"/>
      <c r="AK447" s="277"/>
      <c r="AL447" s="294"/>
      <c r="AM447" s="277"/>
      <c r="AN447" s="277"/>
      <c r="AO447" s="294"/>
      <c r="AP447" s="277"/>
      <c r="AQ447" s="294"/>
      <c r="AR447" s="294">
        <f t="shared" si="268"/>
        <v>0</v>
      </c>
      <c r="AT447" s="5"/>
      <c r="AU447" s="5"/>
    </row>
    <row r="448" spans="1:47" ht="15" customHeight="1" x14ac:dyDescent="0.2">
      <c r="A448" s="497" t="s">
        <v>510</v>
      </c>
      <c r="B448" s="41" t="s">
        <v>308</v>
      </c>
      <c r="C448" s="39">
        <f t="shared" si="265"/>
        <v>1</v>
      </c>
      <c r="D448"/>
      <c r="E448"/>
      <c r="F448"/>
      <c r="G448"/>
      <c r="H448"/>
      <c r="I448"/>
      <c r="J448" s="42"/>
      <c r="K448"/>
      <c r="L448"/>
      <c r="M448" s="42"/>
      <c r="N448"/>
      <c r="O448" s="42">
        <v>3500</v>
      </c>
      <c r="P448" s="42">
        <f t="shared" si="266"/>
        <v>3500</v>
      </c>
      <c r="R448"/>
      <c r="S448"/>
      <c r="T448"/>
      <c r="U448" s="277"/>
      <c r="V448" s="277"/>
      <c r="W448" s="277"/>
      <c r="X448" s="294"/>
      <c r="Y448" s="277"/>
      <c r="Z448" s="277"/>
      <c r="AA448" s="294"/>
      <c r="AB448" s="277"/>
      <c r="AC448" s="294"/>
      <c r="AD448" s="294"/>
      <c r="AF448" s="294">
        <f t="shared" si="267"/>
        <v>0</v>
      </c>
      <c r="AG448"/>
      <c r="AH448"/>
      <c r="AI448" s="277"/>
      <c r="AJ448" s="277"/>
      <c r="AK448" s="277"/>
      <c r="AL448" s="294"/>
      <c r="AM448" s="277"/>
      <c r="AN448" s="277"/>
      <c r="AO448" s="294"/>
      <c r="AP448" s="277"/>
      <c r="AQ448" s="294"/>
      <c r="AR448" s="294">
        <f t="shared" si="268"/>
        <v>0</v>
      </c>
    </row>
    <row r="449" spans="1:47" ht="15" customHeight="1" x14ac:dyDescent="0.2">
      <c r="A449" s="501" t="s">
        <v>511</v>
      </c>
      <c r="B449" s="48" t="s">
        <v>308</v>
      </c>
      <c r="C449" s="267">
        <f t="shared" si="265"/>
        <v>1</v>
      </c>
      <c r="D449" s="156"/>
      <c r="E449" s="156"/>
      <c r="F449" s="156"/>
      <c r="G449" s="156"/>
      <c r="H449" s="156"/>
      <c r="I449" s="156"/>
      <c r="J449" s="50"/>
      <c r="K449" s="156"/>
      <c r="L449" s="156"/>
      <c r="M449" s="50"/>
      <c r="N449" s="156"/>
      <c r="O449" s="50">
        <v>17500</v>
      </c>
      <c r="P449" s="50">
        <f t="shared" si="266"/>
        <v>17500</v>
      </c>
      <c r="Q449" s="5"/>
      <c r="R449" s="156"/>
      <c r="S449" s="156"/>
      <c r="T449" s="156"/>
      <c r="U449" s="321"/>
      <c r="V449" s="321"/>
      <c r="W449" s="321"/>
      <c r="X449" s="307"/>
      <c r="Y449" s="321"/>
      <c r="Z449" s="321"/>
      <c r="AA449" s="307"/>
      <c r="AB449" s="321"/>
      <c r="AC449" s="307"/>
      <c r="AD449" s="307"/>
      <c r="AE449" s="5"/>
      <c r="AF449" s="294">
        <f t="shared" si="267"/>
        <v>0</v>
      </c>
      <c r="AG449" s="156"/>
      <c r="AH449" s="156"/>
      <c r="AI449" s="321"/>
      <c r="AJ449" s="321"/>
      <c r="AK449" s="321"/>
      <c r="AL449" s="307"/>
      <c r="AM449" s="321"/>
      <c r="AN449" s="321"/>
      <c r="AO449" s="307"/>
      <c r="AP449" s="321"/>
      <c r="AQ449" s="307"/>
      <c r="AR449" s="294">
        <f t="shared" si="268"/>
        <v>0</v>
      </c>
      <c r="AS449" s="5"/>
      <c r="AT449" s="8"/>
      <c r="AU449" s="8"/>
    </row>
    <row r="450" spans="1:47" ht="15" customHeight="1" x14ac:dyDescent="0.2">
      <c r="A450" s="497" t="s">
        <v>401</v>
      </c>
      <c r="B450" s="41" t="s">
        <v>308</v>
      </c>
      <c r="C450" s="39">
        <f t="shared" si="265"/>
        <v>1</v>
      </c>
      <c r="D450"/>
      <c r="E450"/>
      <c r="F450"/>
      <c r="G450"/>
      <c r="H450"/>
      <c r="I450"/>
      <c r="J450" s="42"/>
      <c r="K450"/>
      <c r="L450"/>
      <c r="M450" s="42"/>
      <c r="N450"/>
      <c r="O450" s="42"/>
      <c r="P450" s="42">
        <f t="shared" si="266"/>
        <v>0</v>
      </c>
      <c r="R450" s="42"/>
      <c r="S450" s="42"/>
      <c r="T450" s="42"/>
      <c r="U450" s="295"/>
      <c r="V450" s="295"/>
      <c r="W450" s="295"/>
      <c r="X450" s="294"/>
      <c r="Y450" s="294"/>
      <c r="Z450" s="294"/>
      <c r="AA450" s="294"/>
      <c r="AB450" s="294"/>
      <c r="AC450" s="295"/>
      <c r="AD450" s="294"/>
      <c r="AF450" s="294">
        <f t="shared" si="267"/>
        <v>2314</v>
      </c>
      <c r="AG450" s="294">
        <f t="shared" ref="AG450:AQ450" si="269">AG37-AG246</f>
        <v>3583</v>
      </c>
      <c r="AH450" s="294">
        <f t="shared" si="269"/>
        <v>0</v>
      </c>
      <c r="AI450" s="294">
        <f t="shared" si="269"/>
        <v>0</v>
      </c>
      <c r="AJ450" s="294">
        <f t="shared" si="269"/>
        <v>0</v>
      </c>
      <c r="AK450" s="294">
        <f t="shared" si="269"/>
        <v>0</v>
      </c>
      <c r="AL450" s="294">
        <f t="shared" si="269"/>
        <v>0</v>
      </c>
      <c r="AM450" s="294">
        <f t="shared" si="269"/>
        <v>0</v>
      </c>
      <c r="AN450" s="294">
        <f t="shared" si="269"/>
        <v>0</v>
      </c>
      <c r="AO450" s="294">
        <f t="shared" si="269"/>
        <v>0</v>
      </c>
      <c r="AP450" s="294">
        <f t="shared" si="269"/>
        <v>0</v>
      </c>
      <c r="AQ450" s="294">
        <f t="shared" si="269"/>
        <v>0</v>
      </c>
      <c r="AR450" s="294">
        <f t="shared" si="268"/>
        <v>5897</v>
      </c>
    </row>
    <row r="451" spans="1:47" ht="15" customHeight="1" x14ac:dyDescent="0.2">
      <c r="A451" s="497" t="s">
        <v>403</v>
      </c>
      <c r="B451" s="41" t="s">
        <v>317</v>
      </c>
      <c r="C451" s="39">
        <f t="shared" si="265"/>
        <v>0.75</v>
      </c>
      <c r="D451"/>
      <c r="E451"/>
      <c r="F451"/>
      <c r="G451"/>
      <c r="H451"/>
      <c r="I451"/>
      <c r="J451" s="42"/>
      <c r="K451"/>
      <c r="L451"/>
      <c r="M451" s="42"/>
      <c r="N451"/>
      <c r="O451" s="42"/>
      <c r="P451" s="42"/>
      <c r="R451"/>
      <c r="S451"/>
      <c r="T451" s="42"/>
      <c r="U451" s="294"/>
      <c r="V451" s="294"/>
      <c r="W451" s="294"/>
      <c r="X451" s="294"/>
      <c r="AA451" s="294"/>
      <c r="AC451" s="294"/>
      <c r="AD451" s="294"/>
      <c r="AF451" s="294">
        <f t="shared" si="267"/>
        <v>0</v>
      </c>
      <c r="AG451" s="294"/>
      <c r="AH451" s="294">
        <f t="shared" ref="AH451:AQ451" si="270">AH38-AH247</f>
        <v>3500</v>
      </c>
      <c r="AI451" s="294">
        <f t="shared" si="270"/>
        <v>3500</v>
      </c>
      <c r="AJ451" s="294">
        <f t="shared" si="270"/>
        <v>3500</v>
      </c>
      <c r="AK451" s="294">
        <f t="shared" si="270"/>
        <v>3500</v>
      </c>
      <c r="AL451" s="294">
        <f t="shared" si="270"/>
        <v>3500</v>
      </c>
      <c r="AM451" s="294">
        <f t="shared" si="270"/>
        <v>3500</v>
      </c>
      <c r="AN451" s="294">
        <f t="shared" si="270"/>
        <v>3500</v>
      </c>
      <c r="AO451" s="294">
        <f t="shared" si="270"/>
        <v>3500</v>
      </c>
      <c r="AP451" s="294">
        <f t="shared" si="270"/>
        <v>3500</v>
      </c>
      <c r="AQ451" s="294">
        <f t="shared" si="270"/>
        <v>3500</v>
      </c>
      <c r="AR451" s="294">
        <f t="shared" si="268"/>
        <v>35000</v>
      </c>
      <c r="AS451" s="8" t="s">
        <v>402</v>
      </c>
    </row>
    <row r="452" spans="1:47" ht="15" customHeight="1" x14ac:dyDescent="0.2">
      <c r="A452" s="498" t="s">
        <v>370</v>
      </c>
      <c r="B452" s="62"/>
      <c r="C452" s="62"/>
      <c r="D452" s="63">
        <f t="shared" ref="D452:P452" si="271">SUMIF($B444:$B451,"L1",D444:D451)</f>
        <v>0</v>
      </c>
      <c r="E452" s="63">
        <f t="shared" si="271"/>
        <v>0</v>
      </c>
      <c r="F452" s="63">
        <f t="shared" si="271"/>
        <v>0</v>
      </c>
      <c r="G452" s="63">
        <f t="shared" si="271"/>
        <v>0</v>
      </c>
      <c r="H452" s="63">
        <f t="shared" si="271"/>
        <v>0</v>
      </c>
      <c r="I452" s="63">
        <f t="shared" si="271"/>
        <v>0</v>
      </c>
      <c r="J452" s="63">
        <f t="shared" si="271"/>
        <v>9000</v>
      </c>
      <c r="K452" s="63">
        <f t="shared" si="271"/>
        <v>8171</v>
      </c>
      <c r="L452" s="63">
        <f t="shared" si="271"/>
        <v>0</v>
      </c>
      <c r="M452" s="63">
        <f t="shared" si="271"/>
        <v>12500</v>
      </c>
      <c r="N452" s="63">
        <f t="shared" si="271"/>
        <v>12500</v>
      </c>
      <c r="O452" s="63">
        <f t="shared" si="271"/>
        <v>33500</v>
      </c>
      <c r="P452" s="63">
        <f t="shared" si="271"/>
        <v>75671</v>
      </c>
      <c r="R452" s="63"/>
      <c r="S452" s="63"/>
      <c r="T452" s="63"/>
      <c r="U452" s="276"/>
      <c r="V452" s="276"/>
      <c r="W452" s="276"/>
      <c r="X452" s="276"/>
      <c r="Y452" s="276"/>
      <c r="Z452" s="276"/>
      <c r="AA452" s="276"/>
      <c r="AB452" s="276"/>
      <c r="AC452" s="276"/>
      <c r="AD452" s="276"/>
      <c r="AF452" s="63">
        <f t="shared" ref="AF452:AR452" si="272">SUMIF($B444:$B451,"L1",AF444:AF451)</f>
        <v>2314</v>
      </c>
      <c r="AG452" s="63">
        <f t="shared" si="272"/>
        <v>3583</v>
      </c>
      <c r="AH452" s="63">
        <f t="shared" si="272"/>
        <v>0</v>
      </c>
      <c r="AI452" s="63">
        <f t="shared" si="272"/>
        <v>0</v>
      </c>
      <c r="AJ452" s="63">
        <f t="shared" si="272"/>
        <v>0</v>
      </c>
      <c r="AK452" s="63">
        <f t="shared" si="272"/>
        <v>0</v>
      </c>
      <c r="AL452" s="63">
        <f t="shared" si="272"/>
        <v>0</v>
      </c>
      <c r="AM452" s="63">
        <f t="shared" si="272"/>
        <v>0</v>
      </c>
      <c r="AN452" s="63">
        <f t="shared" si="272"/>
        <v>0</v>
      </c>
      <c r="AO452" s="63">
        <f t="shared" si="272"/>
        <v>0</v>
      </c>
      <c r="AP452" s="63">
        <f t="shared" si="272"/>
        <v>0</v>
      </c>
      <c r="AQ452" s="63">
        <f t="shared" si="272"/>
        <v>0</v>
      </c>
      <c r="AR452" s="276">
        <f t="shared" si="272"/>
        <v>5897</v>
      </c>
    </row>
    <row r="453" spans="1:47" ht="15" customHeight="1" x14ac:dyDescent="0.2">
      <c r="A453" s="497" t="s">
        <v>371</v>
      </c>
      <c r="B453"/>
      <c r="C453"/>
      <c r="D453"/>
      <c r="E453"/>
      <c r="F453"/>
      <c r="G453"/>
      <c r="P453" s="92">
        <f>SUM(P444:P451)</f>
        <v>75671</v>
      </c>
      <c r="R453"/>
      <c r="S453"/>
      <c r="T453"/>
      <c r="U453" s="277"/>
      <c r="V453" s="295"/>
      <c r="W453" s="295"/>
      <c r="X453" s="295"/>
      <c r="Y453" s="295"/>
      <c r="Z453" s="295"/>
      <c r="AA453" s="295"/>
      <c r="AB453" s="295"/>
      <c r="AC453" s="295"/>
      <c r="AD453" s="278"/>
      <c r="AF453"/>
      <c r="AG453"/>
      <c r="AH453"/>
      <c r="AI453" s="277"/>
      <c r="AJ453" s="295"/>
      <c r="AK453" s="295"/>
      <c r="AL453" s="295"/>
      <c r="AM453" s="295"/>
      <c r="AN453" s="295"/>
      <c r="AO453" s="295"/>
      <c r="AP453" s="295"/>
      <c r="AQ453" s="295"/>
      <c r="AR453" s="278">
        <f>SUM(AR444:AR451)</f>
        <v>40897</v>
      </c>
    </row>
    <row r="454" spans="1:47" ht="15" customHeight="1" x14ac:dyDescent="0.2">
      <c r="A454" s="497"/>
      <c r="B454"/>
      <c r="C454"/>
      <c r="D454"/>
      <c r="E454"/>
      <c r="F454"/>
      <c r="G454"/>
      <c r="P454" s="92"/>
      <c r="R454"/>
      <c r="S454"/>
      <c r="T454"/>
      <c r="U454" s="277"/>
      <c r="V454" s="295"/>
      <c r="W454" s="295"/>
      <c r="X454" s="295"/>
      <c r="Y454" s="295"/>
      <c r="Z454" s="295"/>
      <c r="AA454" s="295"/>
      <c r="AB454" s="295"/>
      <c r="AC454" s="295"/>
      <c r="AD454" s="278"/>
      <c r="AF454"/>
      <c r="AG454"/>
      <c r="AH454"/>
      <c r="AI454" s="277"/>
      <c r="AJ454" s="295"/>
      <c r="AK454" s="295"/>
      <c r="AL454" s="295"/>
      <c r="AM454" s="295"/>
      <c r="AN454" s="295"/>
      <c r="AO454" s="295"/>
      <c r="AP454" s="295"/>
      <c r="AQ454" s="295"/>
      <c r="AR454" s="278"/>
    </row>
    <row r="455" spans="1:47" ht="15" customHeight="1" thickBot="1" x14ac:dyDescent="0.25">
      <c r="A455" s="496" t="s">
        <v>105</v>
      </c>
      <c r="B455" s="44"/>
      <c r="C455" s="44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6"/>
      <c r="R455" s="122"/>
      <c r="S455" s="122"/>
      <c r="T455" s="122"/>
      <c r="U455" s="279"/>
      <c r="V455" s="279"/>
      <c r="W455" s="279"/>
      <c r="X455" s="279"/>
      <c r="Y455" s="279"/>
      <c r="Z455" s="279"/>
      <c r="AA455" s="279"/>
      <c r="AB455" s="279"/>
      <c r="AC455" s="279"/>
      <c r="AD455" s="280"/>
      <c r="AF455" s="122"/>
      <c r="AG455" s="122"/>
      <c r="AH455" s="122"/>
      <c r="AI455" s="279"/>
      <c r="AJ455" s="279"/>
      <c r="AK455" s="279"/>
      <c r="AL455" s="279"/>
      <c r="AM455" s="279"/>
      <c r="AN455" s="279"/>
      <c r="AO455" s="279"/>
      <c r="AP455" s="279"/>
      <c r="AQ455" s="279"/>
      <c r="AR455" s="280"/>
      <c r="AT455" s="5"/>
      <c r="AU455" s="5"/>
    </row>
    <row r="456" spans="1:47" ht="15" customHeight="1" x14ac:dyDescent="0.2">
      <c r="A456" s="497" t="s">
        <v>512</v>
      </c>
      <c r="B456" s="41" t="s">
        <v>308</v>
      </c>
      <c r="C456" s="39">
        <f t="shared" ref="C456:C471" si="273">IF(B456="L1", 1, IF(B456="L2", 0.75, IF(B456= "L3", 0.5,IF(B456 = "L4", 0.25, 0))))</f>
        <v>1</v>
      </c>
      <c r="D456" s="42"/>
      <c r="E456" s="42"/>
      <c r="F456" s="42"/>
      <c r="G456" s="42"/>
      <c r="H456" s="42"/>
      <c r="I456" s="42"/>
      <c r="J456" s="42"/>
      <c r="K456" s="42"/>
      <c r="L456" s="42">
        <v>533</v>
      </c>
      <c r="M456" s="42">
        <v>850</v>
      </c>
      <c r="N456" s="42">
        <v>735</v>
      </c>
      <c r="O456" s="42">
        <v>750</v>
      </c>
      <c r="P456" s="42">
        <f>SUM(D456:O456)</f>
        <v>2868</v>
      </c>
      <c r="R456" s="42"/>
      <c r="S456" s="42"/>
      <c r="T456" s="42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F456" s="42">
        <f t="shared" ref="AF456:AQ456" si="274">AF43-AF252</f>
        <v>0</v>
      </c>
      <c r="AG456" s="42">
        <f t="shared" si="274"/>
        <v>0</v>
      </c>
      <c r="AH456" s="42">
        <f t="shared" si="274"/>
        <v>0</v>
      </c>
      <c r="AI456" s="42">
        <f t="shared" si="274"/>
        <v>0</v>
      </c>
      <c r="AJ456" s="42">
        <f t="shared" si="274"/>
        <v>0</v>
      </c>
      <c r="AK456" s="42">
        <f t="shared" si="274"/>
        <v>0</v>
      </c>
      <c r="AL456" s="42">
        <f t="shared" si="274"/>
        <v>0</v>
      </c>
      <c r="AM456" s="42">
        <f t="shared" si="274"/>
        <v>0</v>
      </c>
      <c r="AN456" s="42">
        <f t="shared" si="274"/>
        <v>0</v>
      </c>
      <c r="AO456" s="42">
        <f t="shared" si="274"/>
        <v>0</v>
      </c>
      <c r="AP456" s="42">
        <f t="shared" si="274"/>
        <v>0</v>
      </c>
      <c r="AQ456" s="42">
        <f t="shared" si="274"/>
        <v>0</v>
      </c>
      <c r="AR456" s="294">
        <f t="shared" ref="AR456:AR473" si="275">SUM(AF456:AQ456)</f>
        <v>0</v>
      </c>
    </row>
    <row r="457" spans="1:47" ht="15" customHeight="1" x14ac:dyDescent="0.2">
      <c r="A457" s="501" t="s">
        <v>513</v>
      </c>
      <c r="B457" s="48" t="s">
        <v>308</v>
      </c>
      <c r="C457" s="267">
        <f t="shared" si="273"/>
        <v>1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"/>
      <c r="O457" s="50">
        <v>5000</v>
      </c>
      <c r="P457" s="50">
        <f>SUM(D457:O457)</f>
        <v>5000</v>
      </c>
      <c r="Q457" s="5"/>
      <c r="R457" s="50"/>
      <c r="S457" s="50"/>
      <c r="T457" s="50"/>
      <c r="U457" s="307"/>
      <c r="V457" s="307"/>
      <c r="W457" s="307"/>
      <c r="X457" s="307"/>
      <c r="Y457" s="307"/>
      <c r="Z457" s="307"/>
      <c r="AA457" s="307"/>
      <c r="AB457" s="307"/>
      <c r="AC457" s="307"/>
      <c r="AD457" s="307"/>
      <c r="AE457" s="5"/>
      <c r="AF457" s="42">
        <f t="shared" ref="AF457:AQ457" si="276">AF44-AF253</f>
        <v>0</v>
      </c>
      <c r="AG457" s="42">
        <f t="shared" si="276"/>
        <v>0</v>
      </c>
      <c r="AH457" s="42">
        <f t="shared" si="276"/>
        <v>0</v>
      </c>
      <c r="AI457" s="42">
        <f t="shared" si="276"/>
        <v>0</v>
      </c>
      <c r="AJ457" s="42">
        <f t="shared" si="276"/>
        <v>0</v>
      </c>
      <c r="AK457" s="42">
        <f t="shared" si="276"/>
        <v>0</v>
      </c>
      <c r="AL457" s="42">
        <f t="shared" si="276"/>
        <v>0</v>
      </c>
      <c r="AM457" s="42">
        <f t="shared" si="276"/>
        <v>0</v>
      </c>
      <c r="AN457" s="42">
        <f t="shared" si="276"/>
        <v>0</v>
      </c>
      <c r="AO457" s="42">
        <f t="shared" si="276"/>
        <v>0</v>
      </c>
      <c r="AP457" s="42">
        <f t="shared" si="276"/>
        <v>0</v>
      </c>
      <c r="AQ457" s="42">
        <f t="shared" si="276"/>
        <v>0</v>
      </c>
      <c r="AR457" s="307">
        <f t="shared" si="275"/>
        <v>0</v>
      </c>
      <c r="AS457" s="5"/>
    </row>
    <row r="458" spans="1:47" ht="15" customHeight="1" x14ac:dyDescent="0.2">
      <c r="A458" s="497" t="s">
        <v>514</v>
      </c>
      <c r="B458" s="41" t="s">
        <v>308</v>
      </c>
      <c r="C458" s="39">
        <f t="shared" si="273"/>
        <v>1</v>
      </c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O458" s="42"/>
      <c r="P458" s="42"/>
      <c r="R458" s="42"/>
      <c r="S458" s="42"/>
      <c r="T458" s="42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F458" s="42">
        <f t="shared" ref="AF458:AQ458" si="277">AF45-AF254</f>
        <v>0</v>
      </c>
      <c r="AG458" s="42">
        <f t="shared" si="277"/>
        <v>0</v>
      </c>
      <c r="AH458" s="42">
        <f t="shared" si="277"/>
        <v>0</v>
      </c>
      <c r="AI458" s="42">
        <f t="shared" si="277"/>
        <v>0</v>
      </c>
      <c r="AJ458" s="42">
        <f t="shared" si="277"/>
        <v>0</v>
      </c>
      <c r="AK458" s="42">
        <f t="shared" si="277"/>
        <v>0</v>
      </c>
      <c r="AL458" s="42">
        <f t="shared" si="277"/>
        <v>0</v>
      </c>
      <c r="AM458" s="42">
        <f t="shared" si="277"/>
        <v>0</v>
      </c>
      <c r="AN458" s="42">
        <f t="shared" si="277"/>
        <v>0</v>
      </c>
      <c r="AO458" s="42">
        <f t="shared" si="277"/>
        <v>0</v>
      </c>
      <c r="AP458" s="42">
        <f t="shared" si="277"/>
        <v>0</v>
      </c>
      <c r="AQ458" s="42">
        <f t="shared" si="277"/>
        <v>0</v>
      </c>
      <c r="AR458" s="294">
        <f t="shared" si="275"/>
        <v>0</v>
      </c>
    </row>
    <row r="459" spans="1:47" ht="15" customHeight="1" x14ac:dyDescent="0.2">
      <c r="A459" s="497" t="s">
        <v>515</v>
      </c>
      <c r="B459" s="41" t="s">
        <v>308</v>
      </c>
      <c r="C459" s="39">
        <f t="shared" si="273"/>
        <v>1</v>
      </c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O459" s="42"/>
      <c r="P459" s="42"/>
      <c r="R459" s="42"/>
      <c r="S459" s="42"/>
      <c r="T459" s="42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42"/>
      <c r="AF459" s="42">
        <f t="shared" ref="AF459:AQ459" si="278">AF46-AF255</f>
        <v>0</v>
      </c>
      <c r="AG459" s="42">
        <f t="shared" si="278"/>
        <v>0</v>
      </c>
      <c r="AH459" s="42">
        <f t="shared" si="278"/>
        <v>0</v>
      </c>
      <c r="AI459" s="42">
        <f t="shared" si="278"/>
        <v>0</v>
      </c>
      <c r="AJ459" s="42">
        <f t="shared" si="278"/>
        <v>0</v>
      </c>
      <c r="AK459" s="42">
        <f t="shared" si="278"/>
        <v>0</v>
      </c>
      <c r="AL459" s="42">
        <f t="shared" si="278"/>
        <v>0</v>
      </c>
      <c r="AM459" s="42">
        <f t="shared" si="278"/>
        <v>0</v>
      </c>
      <c r="AN459" s="42">
        <f t="shared" si="278"/>
        <v>0</v>
      </c>
      <c r="AO459" s="42">
        <f t="shared" si="278"/>
        <v>0</v>
      </c>
      <c r="AP459" s="42">
        <f t="shared" si="278"/>
        <v>0</v>
      </c>
      <c r="AQ459" s="42">
        <f t="shared" si="278"/>
        <v>0</v>
      </c>
      <c r="AR459" s="294">
        <f t="shared" si="275"/>
        <v>0</v>
      </c>
    </row>
    <row r="460" spans="1:47" ht="15" customHeight="1" x14ac:dyDescent="0.2">
      <c r="A460" s="497" t="s">
        <v>516</v>
      </c>
      <c r="B460" s="41" t="s">
        <v>308</v>
      </c>
      <c r="C460" s="39">
        <f t="shared" si="273"/>
        <v>1</v>
      </c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O460" s="42"/>
      <c r="P460" s="42"/>
      <c r="R460" s="42"/>
      <c r="S460" s="42"/>
      <c r="T460" s="42"/>
      <c r="U460" s="294"/>
      <c r="V460" s="294"/>
      <c r="W460" s="294"/>
      <c r="X460" s="294"/>
      <c r="Y460" s="294"/>
      <c r="Z460" s="294"/>
      <c r="AB460" s="294"/>
      <c r="AC460" s="294"/>
      <c r="AD460" s="294"/>
      <c r="AF460" s="42">
        <f t="shared" ref="AF460:AQ460" si="279">AF47-AF256</f>
        <v>0</v>
      </c>
      <c r="AG460" s="42">
        <f t="shared" si="279"/>
        <v>0</v>
      </c>
      <c r="AH460" s="42">
        <f t="shared" si="279"/>
        <v>0</v>
      </c>
      <c r="AI460" s="42">
        <f t="shared" si="279"/>
        <v>0</v>
      </c>
      <c r="AJ460" s="42">
        <f t="shared" si="279"/>
        <v>0</v>
      </c>
      <c r="AK460" s="42">
        <f t="shared" si="279"/>
        <v>0</v>
      </c>
      <c r="AL460" s="42">
        <f t="shared" si="279"/>
        <v>0</v>
      </c>
      <c r="AM460" s="42">
        <f t="shared" si="279"/>
        <v>0</v>
      </c>
      <c r="AN460" s="42">
        <f t="shared" si="279"/>
        <v>0</v>
      </c>
      <c r="AO460" s="42">
        <f t="shared" si="279"/>
        <v>0</v>
      </c>
      <c r="AP460" s="42">
        <f t="shared" si="279"/>
        <v>0</v>
      </c>
      <c r="AQ460" s="42">
        <f t="shared" si="279"/>
        <v>0</v>
      </c>
      <c r="AR460" s="294">
        <f t="shared" si="275"/>
        <v>0</v>
      </c>
    </row>
    <row r="461" spans="1:47" ht="15" customHeight="1" x14ac:dyDescent="0.2">
      <c r="A461" s="497" t="s">
        <v>517</v>
      </c>
      <c r="B461" s="41" t="s">
        <v>308</v>
      </c>
      <c r="C461" s="39">
        <f t="shared" si="273"/>
        <v>1</v>
      </c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O461" s="42"/>
      <c r="P461" s="42"/>
      <c r="R461" s="42"/>
      <c r="S461" s="42"/>
      <c r="T461" s="42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F461" s="42">
        <f t="shared" ref="AF461:AQ461" si="280">AF48-AF257</f>
        <v>0</v>
      </c>
      <c r="AG461" s="42">
        <f t="shared" si="280"/>
        <v>0</v>
      </c>
      <c r="AH461" s="42">
        <f t="shared" si="280"/>
        <v>0</v>
      </c>
      <c r="AI461" s="42">
        <f t="shared" si="280"/>
        <v>0</v>
      </c>
      <c r="AJ461" s="42">
        <f t="shared" si="280"/>
        <v>0</v>
      </c>
      <c r="AK461" s="42">
        <f t="shared" si="280"/>
        <v>0</v>
      </c>
      <c r="AL461" s="42">
        <f t="shared" si="280"/>
        <v>0</v>
      </c>
      <c r="AM461" s="42">
        <f t="shared" si="280"/>
        <v>0</v>
      </c>
      <c r="AN461" s="42">
        <f t="shared" si="280"/>
        <v>0</v>
      </c>
      <c r="AO461" s="42">
        <f t="shared" si="280"/>
        <v>0</v>
      </c>
      <c r="AP461" s="42">
        <f t="shared" si="280"/>
        <v>0</v>
      </c>
      <c r="AQ461" s="42">
        <f t="shared" si="280"/>
        <v>0</v>
      </c>
      <c r="AR461" s="294">
        <f t="shared" si="275"/>
        <v>0</v>
      </c>
      <c r="AT461" s="5"/>
      <c r="AU461" s="5"/>
    </row>
    <row r="462" spans="1:47" ht="15" customHeight="1" x14ac:dyDescent="0.2">
      <c r="A462" s="497" t="s">
        <v>518</v>
      </c>
      <c r="B462" s="41" t="s">
        <v>308</v>
      </c>
      <c r="C462" s="39">
        <f t="shared" si="273"/>
        <v>1</v>
      </c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O462" s="42"/>
      <c r="P462" s="42"/>
      <c r="R462" s="42"/>
      <c r="S462" s="42"/>
      <c r="T462" s="42"/>
      <c r="U462" s="294"/>
      <c r="V462" s="294"/>
      <c r="W462" s="294"/>
      <c r="X462" s="294"/>
      <c r="Y462" s="294"/>
      <c r="Z462" s="294"/>
      <c r="AA462" s="294"/>
      <c r="AD462" s="294"/>
      <c r="AF462" s="42">
        <f t="shared" ref="AF462:AQ462" si="281">AF49-AF258</f>
        <v>0</v>
      </c>
      <c r="AG462" s="42">
        <f t="shared" si="281"/>
        <v>0</v>
      </c>
      <c r="AH462" s="42">
        <f t="shared" si="281"/>
        <v>0</v>
      </c>
      <c r="AI462" s="42">
        <f t="shared" si="281"/>
        <v>0</v>
      </c>
      <c r="AJ462" s="42">
        <f t="shared" si="281"/>
        <v>0</v>
      </c>
      <c r="AK462" s="42">
        <f t="shared" si="281"/>
        <v>0</v>
      </c>
      <c r="AL462" s="42">
        <f t="shared" si="281"/>
        <v>0</v>
      </c>
      <c r="AM462" s="42">
        <f t="shared" si="281"/>
        <v>0</v>
      </c>
      <c r="AN462" s="42">
        <f t="shared" si="281"/>
        <v>0</v>
      </c>
      <c r="AO462" s="42">
        <f t="shared" si="281"/>
        <v>0</v>
      </c>
      <c r="AP462" s="42">
        <f t="shared" si="281"/>
        <v>0</v>
      </c>
      <c r="AQ462" s="42">
        <f t="shared" si="281"/>
        <v>0</v>
      </c>
      <c r="AR462" s="294">
        <f t="shared" si="275"/>
        <v>0</v>
      </c>
      <c r="AT462" s="5"/>
      <c r="AU462" s="5"/>
    </row>
    <row r="463" spans="1:47" ht="15" customHeight="1" x14ac:dyDescent="0.2">
      <c r="A463" s="501" t="s">
        <v>519</v>
      </c>
      <c r="B463" s="48" t="s">
        <v>308</v>
      </c>
      <c r="C463" s="267">
        <f t="shared" si="273"/>
        <v>1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"/>
      <c r="O463" s="50"/>
      <c r="P463" s="50"/>
      <c r="Q463" s="5"/>
      <c r="R463" s="50"/>
      <c r="S463" s="50"/>
      <c r="T463" s="50"/>
      <c r="U463" s="307"/>
      <c r="V463" s="307"/>
      <c r="W463" s="307"/>
      <c r="X463" s="307"/>
      <c r="Y463" s="307"/>
      <c r="Z463" s="307"/>
      <c r="AA463" s="307"/>
      <c r="AB463" s="307"/>
      <c r="AC463" s="307"/>
      <c r="AD463" s="307"/>
      <c r="AE463" s="5"/>
      <c r="AF463" s="42">
        <f t="shared" ref="AF463:AQ463" si="282">AF50-AF259</f>
        <v>0</v>
      </c>
      <c r="AG463" s="42">
        <f t="shared" si="282"/>
        <v>0</v>
      </c>
      <c r="AH463" s="42">
        <f t="shared" si="282"/>
        <v>0</v>
      </c>
      <c r="AI463" s="42">
        <f t="shared" si="282"/>
        <v>0</v>
      </c>
      <c r="AJ463" s="42">
        <f t="shared" si="282"/>
        <v>0</v>
      </c>
      <c r="AK463" s="42">
        <f t="shared" si="282"/>
        <v>0</v>
      </c>
      <c r="AL463" s="42">
        <f t="shared" si="282"/>
        <v>0</v>
      </c>
      <c r="AM463" s="42">
        <f t="shared" si="282"/>
        <v>0</v>
      </c>
      <c r="AN463" s="42">
        <f t="shared" si="282"/>
        <v>0</v>
      </c>
      <c r="AO463" s="42">
        <f t="shared" si="282"/>
        <v>0</v>
      </c>
      <c r="AP463" s="42">
        <f t="shared" si="282"/>
        <v>0</v>
      </c>
      <c r="AQ463" s="42">
        <f t="shared" si="282"/>
        <v>0</v>
      </c>
      <c r="AR463" s="294">
        <f t="shared" si="275"/>
        <v>0</v>
      </c>
      <c r="AS463" s="5"/>
      <c r="AT463" s="8"/>
      <c r="AU463" s="8"/>
    </row>
    <row r="464" spans="1:47" ht="15" customHeight="1" x14ac:dyDescent="0.2">
      <c r="A464" s="501" t="s">
        <v>520</v>
      </c>
      <c r="B464" s="48" t="s">
        <v>308</v>
      </c>
      <c r="C464" s="267">
        <f t="shared" si="273"/>
        <v>1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"/>
      <c r="O464" s="50"/>
      <c r="P464" s="50"/>
      <c r="Q464" s="5"/>
      <c r="R464" s="50"/>
      <c r="S464" s="50"/>
      <c r="T464" s="50"/>
      <c r="U464" s="307"/>
      <c r="V464" s="307"/>
      <c r="W464" s="307"/>
      <c r="X464" s="307"/>
      <c r="Y464" s="307"/>
      <c r="Z464" s="307"/>
      <c r="AA464" s="307"/>
      <c r="AB464" s="307"/>
      <c r="AC464" s="307"/>
      <c r="AD464" s="307"/>
      <c r="AE464" s="5"/>
      <c r="AF464" s="42">
        <f t="shared" ref="AF464:AQ464" si="283">AF51-AF260</f>
        <v>0</v>
      </c>
      <c r="AG464" s="42">
        <f t="shared" si="283"/>
        <v>0</v>
      </c>
      <c r="AH464" s="42">
        <f t="shared" si="283"/>
        <v>0</v>
      </c>
      <c r="AI464" s="42">
        <f t="shared" si="283"/>
        <v>0</v>
      </c>
      <c r="AJ464" s="42">
        <f t="shared" si="283"/>
        <v>0</v>
      </c>
      <c r="AK464" s="42">
        <f t="shared" si="283"/>
        <v>0</v>
      </c>
      <c r="AL464" s="42">
        <f t="shared" si="283"/>
        <v>0</v>
      </c>
      <c r="AM464" s="42">
        <f t="shared" si="283"/>
        <v>0</v>
      </c>
      <c r="AN464" s="42">
        <f t="shared" si="283"/>
        <v>0</v>
      </c>
      <c r="AO464" s="42">
        <f t="shared" si="283"/>
        <v>0</v>
      </c>
      <c r="AP464" s="42">
        <f t="shared" si="283"/>
        <v>0</v>
      </c>
      <c r="AQ464" s="42">
        <f t="shared" si="283"/>
        <v>0</v>
      </c>
      <c r="AR464" s="294">
        <f t="shared" si="275"/>
        <v>0</v>
      </c>
      <c r="AS464" s="5"/>
      <c r="AT464" s="8"/>
      <c r="AU464" s="8"/>
    </row>
    <row r="465" spans="1:47" ht="15" customHeight="1" x14ac:dyDescent="0.2">
      <c r="A465" s="497" t="s">
        <v>404</v>
      </c>
      <c r="B465" s="41" t="s">
        <v>317</v>
      </c>
      <c r="C465" s="39">
        <f t="shared" si="273"/>
        <v>0.75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"/>
      <c r="O465" s="50"/>
      <c r="P465" s="50"/>
      <c r="Q465" s="5"/>
      <c r="R465" s="50"/>
      <c r="S465" s="50"/>
      <c r="T465" s="50"/>
      <c r="U465" s="307"/>
      <c r="V465" s="307"/>
      <c r="W465" s="307"/>
      <c r="X465" s="307"/>
      <c r="Y465" s="307"/>
      <c r="Z465" s="307"/>
      <c r="AA465" s="307"/>
      <c r="AB465" s="307"/>
      <c r="AC465" s="307"/>
      <c r="AD465" s="307"/>
      <c r="AE465" s="5"/>
      <c r="AF465" s="42">
        <f t="shared" ref="AF465:AQ465" si="284">AF52-AF261</f>
        <v>100</v>
      </c>
      <c r="AG465" s="42">
        <f t="shared" si="284"/>
        <v>0</v>
      </c>
      <c r="AH465" s="42">
        <f t="shared" si="284"/>
        <v>-600</v>
      </c>
      <c r="AI465" s="42">
        <f t="shared" si="284"/>
        <v>0</v>
      </c>
      <c r="AJ465" s="42">
        <f t="shared" si="284"/>
        <v>0</v>
      </c>
      <c r="AK465" s="42">
        <f t="shared" si="284"/>
        <v>0</v>
      </c>
      <c r="AL465" s="42">
        <f t="shared" si="284"/>
        <v>0</v>
      </c>
      <c r="AM465" s="42">
        <f t="shared" si="284"/>
        <v>0</v>
      </c>
      <c r="AN465" s="42">
        <f t="shared" si="284"/>
        <v>0</v>
      </c>
      <c r="AO465" s="42">
        <f t="shared" si="284"/>
        <v>0</v>
      </c>
      <c r="AP465" s="42">
        <f t="shared" si="284"/>
        <v>0</v>
      </c>
      <c r="AQ465" s="42">
        <f t="shared" si="284"/>
        <v>0</v>
      </c>
      <c r="AR465" s="294">
        <f t="shared" si="275"/>
        <v>-500</v>
      </c>
      <c r="AS465" s="8" t="s">
        <v>402</v>
      </c>
      <c r="AT465" s="8"/>
      <c r="AU465" s="8"/>
    </row>
    <row r="466" spans="1:47" ht="15" customHeight="1" x14ac:dyDescent="0.2">
      <c r="A466" s="497" t="s">
        <v>405</v>
      </c>
      <c r="B466" s="41" t="s">
        <v>317</v>
      </c>
      <c r="C466" s="39">
        <f t="shared" si="273"/>
        <v>0.75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"/>
      <c r="O466" s="50"/>
      <c r="P466" s="50"/>
      <c r="Q466" s="5"/>
      <c r="R466" s="50"/>
      <c r="S466" s="50"/>
      <c r="T466" s="50"/>
      <c r="U466" s="307"/>
      <c r="V466" s="307"/>
      <c r="W466" s="307"/>
      <c r="X466" s="307"/>
      <c r="Y466" s="307"/>
      <c r="Z466" s="307"/>
      <c r="AA466" s="307"/>
      <c r="AB466" s="307"/>
      <c r="AC466" s="307"/>
      <c r="AD466" s="307"/>
      <c r="AE466" s="5"/>
      <c r="AF466" s="42">
        <f t="shared" ref="AF466:AQ466" si="285">AF53-AF262</f>
        <v>0</v>
      </c>
      <c r="AG466" s="42">
        <f t="shared" si="285"/>
        <v>0</v>
      </c>
      <c r="AH466" s="42">
        <f t="shared" si="285"/>
        <v>0</v>
      </c>
      <c r="AI466" s="42">
        <f t="shared" si="285"/>
        <v>400</v>
      </c>
      <c r="AJ466" s="42">
        <f t="shared" si="285"/>
        <v>400</v>
      </c>
      <c r="AK466" s="42">
        <f t="shared" si="285"/>
        <v>400</v>
      </c>
      <c r="AL466" s="42">
        <f t="shared" si="285"/>
        <v>0</v>
      </c>
      <c r="AM466" s="42">
        <f t="shared" si="285"/>
        <v>0</v>
      </c>
      <c r="AN466" s="42">
        <f t="shared" si="285"/>
        <v>0</v>
      </c>
      <c r="AO466" s="42">
        <f t="shared" si="285"/>
        <v>0</v>
      </c>
      <c r="AP466" s="42">
        <f t="shared" si="285"/>
        <v>0</v>
      </c>
      <c r="AQ466" s="42">
        <f t="shared" si="285"/>
        <v>0</v>
      </c>
      <c r="AR466" s="294">
        <f t="shared" si="275"/>
        <v>1200</v>
      </c>
      <c r="AS466" s="8" t="s">
        <v>402</v>
      </c>
      <c r="AT466" s="8"/>
      <c r="AU466" s="8"/>
    </row>
    <row r="467" spans="1:47" ht="15" customHeight="1" x14ac:dyDescent="0.2">
      <c r="A467" s="497" t="s">
        <v>406</v>
      </c>
      <c r="B467" s="41" t="s">
        <v>317</v>
      </c>
      <c r="C467" s="39">
        <f t="shared" si="273"/>
        <v>0.75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"/>
      <c r="O467" s="50"/>
      <c r="P467" s="50"/>
      <c r="Q467" s="5"/>
      <c r="R467" s="50"/>
      <c r="S467" s="50"/>
      <c r="T467" s="50"/>
      <c r="U467" s="307"/>
      <c r="V467" s="307"/>
      <c r="W467" s="307"/>
      <c r="X467" s="307"/>
      <c r="Y467" s="307"/>
      <c r="Z467" s="307"/>
      <c r="AA467" s="307"/>
      <c r="AB467" s="307"/>
      <c r="AC467" s="307"/>
      <c r="AD467" s="307"/>
      <c r="AE467" s="5"/>
      <c r="AF467" s="42">
        <f t="shared" ref="AF467:AQ467" si="286">AF54-AF263</f>
        <v>0</v>
      </c>
      <c r="AG467" s="42">
        <f t="shared" si="286"/>
        <v>0</v>
      </c>
      <c r="AH467" s="42">
        <f t="shared" si="286"/>
        <v>0</v>
      </c>
      <c r="AI467" s="42">
        <f t="shared" si="286"/>
        <v>0</v>
      </c>
      <c r="AJ467" s="42">
        <f t="shared" si="286"/>
        <v>0</v>
      </c>
      <c r="AK467" s="42">
        <f t="shared" si="286"/>
        <v>0</v>
      </c>
      <c r="AL467" s="42">
        <f t="shared" si="286"/>
        <v>400</v>
      </c>
      <c r="AM467" s="42">
        <f t="shared" si="286"/>
        <v>400</v>
      </c>
      <c r="AN467" s="42">
        <f t="shared" si="286"/>
        <v>400</v>
      </c>
      <c r="AO467" s="42">
        <f t="shared" si="286"/>
        <v>0</v>
      </c>
      <c r="AP467" s="42">
        <f t="shared" si="286"/>
        <v>0</v>
      </c>
      <c r="AQ467" s="42">
        <f t="shared" si="286"/>
        <v>0</v>
      </c>
      <c r="AR467" s="294">
        <f t="shared" si="275"/>
        <v>1200</v>
      </c>
      <c r="AS467" s="8" t="s">
        <v>402</v>
      </c>
      <c r="AT467" s="8"/>
      <c r="AU467" s="8"/>
    </row>
    <row r="468" spans="1:47" ht="15" customHeight="1" x14ac:dyDescent="0.2">
      <c r="A468" s="497" t="s">
        <v>407</v>
      </c>
      <c r="B468" s="41" t="s">
        <v>317</v>
      </c>
      <c r="C468" s="39">
        <f t="shared" si="273"/>
        <v>0.75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"/>
      <c r="O468" s="50"/>
      <c r="P468" s="50"/>
      <c r="Q468" s="5"/>
      <c r="R468" s="50"/>
      <c r="S468" s="50"/>
      <c r="T468" s="50"/>
      <c r="U468" s="307"/>
      <c r="V468" s="307"/>
      <c r="W468" s="307"/>
      <c r="X468" s="307"/>
      <c r="Y468" s="307"/>
      <c r="Z468" s="307"/>
      <c r="AA468" s="307"/>
      <c r="AB468" s="307"/>
      <c r="AC468" s="307"/>
      <c r="AD468" s="307"/>
      <c r="AE468" s="5"/>
      <c r="AF468" s="42">
        <f t="shared" ref="AF468:AQ468" si="287">AF55-AF264</f>
        <v>0</v>
      </c>
      <c r="AG468" s="42">
        <f t="shared" si="287"/>
        <v>0</v>
      </c>
      <c r="AH468" s="42">
        <f t="shared" si="287"/>
        <v>0</v>
      </c>
      <c r="AI468" s="42">
        <f t="shared" si="287"/>
        <v>0</v>
      </c>
      <c r="AJ468" s="42">
        <f t="shared" si="287"/>
        <v>0</v>
      </c>
      <c r="AK468" s="42">
        <f t="shared" si="287"/>
        <v>0</v>
      </c>
      <c r="AL468" s="42">
        <f t="shared" si="287"/>
        <v>0</v>
      </c>
      <c r="AM468" s="42">
        <f t="shared" si="287"/>
        <v>0</v>
      </c>
      <c r="AN468" s="42">
        <f t="shared" si="287"/>
        <v>0</v>
      </c>
      <c r="AO468" s="42">
        <f t="shared" si="287"/>
        <v>400</v>
      </c>
      <c r="AP468" s="42">
        <f t="shared" si="287"/>
        <v>400</v>
      </c>
      <c r="AQ468" s="42">
        <f t="shared" si="287"/>
        <v>400</v>
      </c>
      <c r="AR468" s="294">
        <f t="shared" si="275"/>
        <v>1200</v>
      </c>
      <c r="AS468" s="8" t="s">
        <v>402</v>
      </c>
      <c r="AT468" s="8"/>
      <c r="AU468" s="8"/>
    </row>
    <row r="469" spans="1:47" ht="15" customHeight="1" x14ac:dyDescent="0.2">
      <c r="A469" s="497" t="s">
        <v>521</v>
      </c>
      <c r="B469" s="41" t="s">
        <v>317</v>
      </c>
      <c r="C469" s="39">
        <f t="shared" si="273"/>
        <v>0.75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"/>
      <c r="O469" s="50"/>
      <c r="P469" s="50"/>
      <c r="Q469" s="5"/>
      <c r="R469" s="50"/>
      <c r="S469" s="50"/>
      <c r="T469" s="50"/>
      <c r="U469" s="307"/>
      <c r="V469" s="307"/>
      <c r="W469" s="307"/>
      <c r="X469" s="307"/>
      <c r="Y469" s="307"/>
      <c r="Z469" s="307"/>
      <c r="AA469" s="307"/>
      <c r="AB469" s="307"/>
      <c r="AC469" s="307"/>
      <c r="AD469" s="307"/>
      <c r="AE469" s="5"/>
      <c r="AF469" s="42">
        <f t="shared" ref="AF469:AQ469" si="288">AF56-AF265</f>
        <v>1000</v>
      </c>
      <c r="AG469" s="42">
        <f t="shared" si="288"/>
        <v>0</v>
      </c>
      <c r="AH469" s="42">
        <f t="shared" si="288"/>
        <v>-1253</v>
      </c>
      <c r="AI469" s="42">
        <f t="shared" si="288"/>
        <v>0</v>
      </c>
      <c r="AJ469" s="42">
        <f t="shared" si="288"/>
        <v>0</v>
      </c>
      <c r="AK469" s="42">
        <f t="shared" si="288"/>
        <v>0</v>
      </c>
      <c r="AL469" s="42">
        <f t="shared" si="288"/>
        <v>0</v>
      </c>
      <c r="AM469" s="42">
        <f t="shared" si="288"/>
        <v>0</v>
      </c>
      <c r="AN469" s="42">
        <f t="shared" si="288"/>
        <v>0</v>
      </c>
      <c r="AO469" s="42">
        <f t="shared" si="288"/>
        <v>0</v>
      </c>
      <c r="AP469" s="42">
        <f t="shared" si="288"/>
        <v>0</v>
      </c>
      <c r="AQ469" s="42">
        <f t="shared" si="288"/>
        <v>0</v>
      </c>
      <c r="AR469" s="294">
        <f t="shared" si="275"/>
        <v>-253</v>
      </c>
      <c r="AS469" s="8" t="s">
        <v>402</v>
      </c>
      <c r="AT469" s="5"/>
      <c r="AU469" s="5"/>
    </row>
    <row r="470" spans="1:47" ht="15" customHeight="1" x14ac:dyDescent="0.2">
      <c r="A470" s="497" t="s">
        <v>522</v>
      </c>
      <c r="B470" s="41" t="s">
        <v>317</v>
      </c>
      <c r="C470" s="39">
        <f t="shared" si="273"/>
        <v>0.75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"/>
      <c r="O470" s="50"/>
      <c r="P470" s="50"/>
      <c r="Q470" s="5"/>
      <c r="R470" s="50"/>
      <c r="S470" s="50"/>
      <c r="T470" s="50"/>
      <c r="U470" s="307"/>
      <c r="V470" s="307"/>
      <c r="W470" s="307"/>
      <c r="X470" s="307"/>
      <c r="Y470" s="307"/>
      <c r="Z470" s="307"/>
      <c r="AA470" s="307"/>
      <c r="AB470" s="307"/>
      <c r="AC470" s="307"/>
      <c r="AD470" s="307"/>
      <c r="AE470" s="5"/>
      <c r="AF470" s="42">
        <f t="shared" ref="AF470:AQ470" si="289">AF57-AF266</f>
        <v>0</v>
      </c>
      <c r="AG470" s="42">
        <f t="shared" si="289"/>
        <v>0</v>
      </c>
      <c r="AH470" s="42">
        <f t="shared" si="289"/>
        <v>0</v>
      </c>
      <c r="AI470" s="42">
        <f t="shared" si="289"/>
        <v>750</v>
      </c>
      <c r="AJ470" s="42">
        <f t="shared" si="289"/>
        <v>750</v>
      </c>
      <c r="AK470" s="42">
        <f t="shared" si="289"/>
        <v>750</v>
      </c>
      <c r="AL470" s="42">
        <f t="shared" si="289"/>
        <v>0</v>
      </c>
      <c r="AM470" s="42">
        <f t="shared" si="289"/>
        <v>0</v>
      </c>
      <c r="AN470" s="42">
        <f t="shared" si="289"/>
        <v>0</v>
      </c>
      <c r="AO470" s="42">
        <f t="shared" si="289"/>
        <v>0</v>
      </c>
      <c r="AP470" s="42">
        <f t="shared" si="289"/>
        <v>0</v>
      </c>
      <c r="AQ470" s="42">
        <f t="shared" si="289"/>
        <v>0</v>
      </c>
      <c r="AR470" s="294">
        <f t="shared" si="275"/>
        <v>2250</v>
      </c>
      <c r="AS470" s="8" t="s">
        <v>402</v>
      </c>
      <c r="AT470" s="5"/>
      <c r="AU470" s="5"/>
    </row>
    <row r="471" spans="1:47" ht="15" customHeight="1" x14ac:dyDescent="0.2">
      <c r="A471" s="501" t="s">
        <v>408</v>
      </c>
      <c r="B471" s="41" t="s">
        <v>311</v>
      </c>
      <c r="C471" s="39">
        <f t="shared" si="273"/>
        <v>0.5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"/>
      <c r="O471" s="50"/>
      <c r="P471" s="50"/>
      <c r="Q471" s="5"/>
      <c r="R471" s="50"/>
      <c r="S471" s="50"/>
      <c r="T471" s="50"/>
      <c r="U471" s="307"/>
      <c r="V471" s="307"/>
      <c r="W471" s="307"/>
      <c r="X471" s="307"/>
      <c r="Y471" s="307"/>
      <c r="Z471" s="307"/>
      <c r="AA471" s="307"/>
      <c r="AB471" s="307"/>
      <c r="AC471" s="307"/>
      <c r="AD471" s="307"/>
      <c r="AE471" s="5"/>
      <c r="AF471" s="42">
        <f t="shared" ref="AF471:AG473" si="290">AF58-AF267</f>
        <v>0</v>
      </c>
      <c r="AG471" s="42">
        <f t="shared" si="290"/>
        <v>0</v>
      </c>
      <c r="AH471" s="42">
        <f>AH58*0.25</f>
        <v>2500</v>
      </c>
      <c r="AI471" s="42">
        <f>AI58*0.25</f>
        <v>0</v>
      </c>
      <c r="AJ471" s="42">
        <f t="shared" ref="AJ471:AQ473" si="291">AJ58-AJ267</f>
        <v>0</v>
      </c>
      <c r="AK471" s="42">
        <f t="shared" si="291"/>
        <v>0</v>
      </c>
      <c r="AL471" s="42">
        <f t="shared" si="291"/>
        <v>0</v>
      </c>
      <c r="AM471" s="42">
        <f t="shared" si="291"/>
        <v>0</v>
      </c>
      <c r="AN471" s="42">
        <f t="shared" si="291"/>
        <v>0</v>
      </c>
      <c r="AO471" s="42">
        <f t="shared" si="291"/>
        <v>0</v>
      </c>
      <c r="AP471" s="42">
        <f t="shared" si="291"/>
        <v>0</v>
      </c>
      <c r="AQ471" s="42">
        <f t="shared" si="291"/>
        <v>0</v>
      </c>
      <c r="AR471" s="294">
        <f t="shared" si="275"/>
        <v>2500</v>
      </c>
      <c r="AS471" s="5" t="s">
        <v>400</v>
      </c>
    </row>
    <row r="472" spans="1:47" ht="15" customHeight="1" x14ac:dyDescent="0.2">
      <c r="A472" s="497"/>
      <c r="B472" s="41"/>
      <c r="C472" s="39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"/>
      <c r="O472" s="50"/>
      <c r="P472" s="50"/>
      <c r="Q472" s="5"/>
      <c r="R472" s="50"/>
      <c r="S472" s="50"/>
      <c r="T472" s="50"/>
      <c r="U472" s="307"/>
      <c r="V472" s="307"/>
      <c r="W472" s="307"/>
      <c r="X472" s="307"/>
      <c r="Y472" s="307"/>
      <c r="Z472" s="307"/>
      <c r="AA472" s="307"/>
      <c r="AB472" s="307"/>
      <c r="AC472" s="307"/>
      <c r="AD472" s="307"/>
      <c r="AE472" s="5"/>
      <c r="AF472" s="42">
        <f t="shared" si="290"/>
        <v>0</v>
      </c>
      <c r="AG472" s="42">
        <f t="shared" si="290"/>
        <v>0</v>
      </c>
      <c r="AH472" s="42">
        <f>AH59-AH268</f>
        <v>0</v>
      </c>
      <c r="AI472" s="42">
        <f>AI59-AI268</f>
        <v>0</v>
      </c>
      <c r="AJ472" s="42">
        <f t="shared" si="291"/>
        <v>0</v>
      </c>
      <c r="AK472" s="42">
        <f t="shared" si="291"/>
        <v>0</v>
      </c>
      <c r="AL472" s="42">
        <f t="shared" si="291"/>
        <v>0</v>
      </c>
      <c r="AM472" s="42">
        <f t="shared" si="291"/>
        <v>0</v>
      </c>
      <c r="AN472" s="42">
        <f t="shared" si="291"/>
        <v>0</v>
      </c>
      <c r="AO472" s="42">
        <f t="shared" si="291"/>
        <v>0</v>
      </c>
      <c r="AP472" s="42">
        <f t="shared" si="291"/>
        <v>0</v>
      </c>
      <c r="AQ472" s="42">
        <f t="shared" si="291"/>
        <v>0</v>
      </c>
      <c r="AR472" s="294">
        <f t="shared" si="275"/>
        <v>0</v>
      </c>
      <c r="AS472" s="5"/>
    </row>
    <row r="473" spans="1:47" ht="15" customHeight="1" x14ac:dyDescent="0.2">
      <c r="A473" s="497"/>
      <c r="B473" s="41"/>
      <c r="C473" s="39"/>
      <c r="D473"/>
      <c r="E473"/>
      <c r="F473"/>
      <c r="G473"/>
      <c r="H473"/>
      <c r="I473"/>
      <c r="J473" s="42"/>
      <c r="K473"/>
      <c r="L473"/>
      <c r="M473" s="42"/>
      <c r="N473"/>
      <c r="O473"/>
      <c r="P473" s="92"/>
      <c r="R473"/>
      <c r="S473"/>
      <c r="T473"/>
      <c r="U473" s="277"/>
      <c r="V473" s="277"/>
      <c r="W473" s="277"/>
      <c r="X473" s="294"/>
      <c r="Y473" s="277"/>
      <c r="Z473" s="277"/>
      <c r="AA473" s="294"/>
      <c r="AB473" s="277"/>
      <c r="AC473" s="277"/>
      <c r="AD473" s="294"/>
      <c r="AF473" s="42">
        <f t="shared" si="290"/>
        <v>0</v>
      </c>
      <c r="AG473" s="42">
        <f t="shared" si="290"/>
        <v>0</v>
      </c>
      <c r="AH473" s="42">
        <f>AH60-AH269</f>
        <v>0</v>
      </c>
      <c r="AI473" s="42">
        <f>AI60-AI269</f>
        <v>0</v>
      </c>
      <c r="AJ473" s="42">
        <f t="shared" si="291"/>
        <v>0</v>
      </c>
      <c r="AK473" s="42">
        <f t="shared" si="291"/>
        <v>0</v>
      </c>
      <c r="AL473" s="42">
        <f t="shared" si="291"/>
        <v>0</v>
      </c>
      <c r="AM473" s="42">
        <f t="shared" si="291"/>
        <v>0</v>
      </c>
      <c r="AN473" s="42">
        <f t="shared" si="291"/>
        <v>0</v>
      </c>
      <c r="AO473" s="42">
        <f t="shared" si="291"/>
        <v>0</v>
      </c>
      <c r="AP473" s="42">
        <f t="shared" si="291"/>
        <v>0</v>
      </c>
      <c r="AQ473" s="42">
        <f t="shared" si="291"/>
        <v>0</v>
      </c>
      <c r="AR473" s="294">
        <f t="shared" si="275"/>
        <v>0</v>
      </c>
    </row>
    <row r="474" spans="1:47" ht="15" customHeight="1" x14ac:dyDescent="0.2">
      <c r="A474" s="498" t="s">
        <v>385</v>
      </c>
      <c r="B474" s="62"/>
      <c r="C474" s="62"/>
      <c r="D474" s="63">
        <f t="shared" ref="D474:P474" si="292">SUMIF($B456:$B473,"L1",D456:D473)</f>
        <v>0</v>
      </c>
      <c r="E474" s="63">
        <f t="shared" si="292"/>
        <v>0</v>
      </c>
      <c r="F474" s="63">
        <f t="shared" si="292"/>
        <v>0</v>
      </c>
      <c r="G474" s="63">
        <f t="shared" si="292"/>
        <v>0</v>
      </c>
      <c r="H474" s="63">
        <f t="shared" si="292"/>
        <v>0</v>
      </c>
      <c r="I474" s="63">
        <f t="shared" si="292"/>
        <v>0</v>
      </c>
      <c r="J474" s="63">
        <f t="shared" si="292"/>
        <v>0</v>
      </c>
      <c r="K474" s="63">
        <f t="shared" si="292"/>
        <v>0</v>
      </c>
      <c r="L474" s="63">
        <f t="shared" si="292"/>
        <v>533</v>
      </c>
      <c r="M474" s="63">
        <f t="shared" si="292"/>
        <v>850</v>
      </c>
      <c r="N474" s="63">
        <f t="shared" si="292"/>
        <v>735</v>
      </c>
      <c r="O474" s="63">
        <f t="shared" si="292"/>
        <v>5750</v>
      </c>
      <c r="P474" s="63">
        <f t="shared" si="292"/>
        <v>7868</v>
      </c>
      <c r="R474" s="63"/>
      <c r="S474" s="63"/>
      <c r="T474" s="63"/>
      <c r="U474" s="276"/>
      <c r="V474" s="276"/>
      <c r="W474" s="276"/>
      <c r="X474" s="276"/>
      <c r="Y474" s="276"/>
      <c r="Z474" s="276"/>
      <c r="AA474" s="276"/>
      <c r="AB474" s="276"/>
      <c r="AC474" s="276"/>
      <c r="AD474" s="276"/>
      <c r="AF474" s="63">
        <f>SUMIF($B456:$B473,"L1",AF456:AF473)</f>
        <v>0</v>
      </c>
      <c r="AG474" s="63">
        <f t="shared" ref="AG474:AR474" si="293">SUMIF($B456:$B473,"L1",AG456:AG473)</f>
        <v>0</v>
      </c>
      <c r="AH474" s="63">
        <f t="shared" si="293"/>
        <v>0</v>
      </c>
      <c r="AI474" s="276">
        <f t="shared" si="293"/>
        <v>0</v>
      </c>
      <c r="AJ474" s="276">
        <f t="shared" si="293"/>
        <v>0</v>
      </c>
      <c r="AK474" s="276">
        <f t="shared" si="293"/>
        <v>0</v>
      </c>
      <c r="AL474" s="276">
        <f t="shared" si="293"/>
        <v>0</v>
      </c>
      <c r="AM474" s="276">
        <f t="shared" si="293"/>
        <v>0</v>
      </c>
      <c r="AN474" s="276">
        <f t="shared" si="293"/>
        <v>0</v>
      </c>
      <c r="AO474" s="276">
        <f t="shared" si="293"/>
        <v>0</v>
      </c>
      <c r="AP474" s="276">
        <f t="shared" si="293"/>
        <v>0</v>
      </c>
      <c r="AQ474" s="276">
        <f t="shared" si="293"/>
        <v>0</v>
      </c>
      <c r="AR474" s="276">
        <f t="shared" si="293"/>
        <v>0</v>
      </c>
    </row>
    <row r="475" spans="1:47" ht="15" customHeight="1" x14ac:dyDescent="0.2">
      <c r="A475" s="497" t="s">
        <v>386</v>
      </c>
      <c r="B475"/>
      <c r="C475"/>
      <c r="D475"/>
      <c r="E475"/>
      <c r="F475"/>
      <c r="G475"/>
      <c r="P475" s="92">
        <f>SUM(P456:P473)</f>
        <v>7868</v>
      </c>
      <c r="R475"/>
      <c r="S475"/>
      <c r="T475"/>
      <c r="U475" s="277"/>
      <c r="V475" s="295"/>
      <c r="W475" s="295"/>
      <c r="X475" s="295"/>
      <c r="Y475" s="295"/>
      <c r="Z475" s="295"/>
      <c r="AA475" s="295"/>
      <c r="AB475" s="295"/>
      <c r="AC475" s="295"/>
      <c r="AD475" s="278"/>
      <c r="AF475"/>
      <c r="AG475"/>
      <c r="AH475"/>
      <c r="AI475" s="277"/>
      <c r="AJ475" s="295"/>
      <c r="AK475" s="295"/>
      <c r="AL475" s="295"/>
      <c r="AM475" s="295"/>
      <c r="AN475" s="295"/>
      <c r="AO475" s="295"/>
      <c r="AP475" s="295"/>
      <c r="AQ475" s="295"/>
      <c r="AR475" s="278">
        <f>SUM(AR456:AR473)</f>
        <v>7597</v>
      </c>
    </row>
    <row r="476" spans="1:47" ht="15" customHeight="1" x14ac:dyDescent="0.2">
      <c r="A476" s="497"/>
      <c r="B476"/>
      <c r="C476"/>
      <c r="D476"/>
      <c r="E476"/>
      <c r="F476"/>
      <c r="G476"/>
      <c r="P476" s="92"/>
      <c r="R476"/>
      <c r="S476"/>
      <c r="T476"/>
      <c r="U476" s="277"/>
      <c r="V476" s="295"/>
      <c r="W476" s="295"/>
      <c r="X476" s="295"/>
      <c r="Y476" s="295"/>
      <c r="Z476" s="295"/>
      <c r="AA476" s="295"/>
      <c r="AB476" s="295"/>
      <c r="AC476" s="295"/>
      <c r="AD476" s="278"/>
      <c r="AF476"/>
      <c r="AG476"/>
      <c r="AH476"/>
      <c r="AI476" s="277"/>
      <c r="AJ476" s="295"/>
      <c r="AK476" s="295"/>
      <c r="AL476" s="295"/>
      <c r="AM476" s="295"/>
      <c r="AN476" s="295"/>
      <c r="AO476" s="295"/>
      <c r="AP476" s="295"/>
      <c r="AQ476" s="295"/>
      <c r="AR476" s="278"/>
    </row>
    <row r="477" spans="1:47" ht="15" customHeight="1" thickBot="1" x14ac:dyDescent="0.25">
      <c r="A477" s="496" t="s">
        <v>237</v>
      </c>
      <c r="B477" s="44"/>
      <c r="C477" s="44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6"/>
      <c r="R477" s="122"/>
      <c r="S477" s="122"/>
      <c r="T477" s="122"/>
      <c r="U477" s="279"/>
      <c r="V477" s="279"/>
      <c r="W477" s="279"/>
      <c r="X477" s="279"/>
      <c r="Y477" s="279"/>
      <c r="Z477" s="279"/>
      <c r="AA477" s="279"/>
      <c r="AB477" s="279"/>
      <c r="AC477" s="279"/>
      <c r="AD477" s="280"/>
      <c r="AF477" s="122"/>
      <c r="AG477" s="122"/>
      <c r="AH477" s="122"/>
      <c r="AI477" s="279"/>
      <c r="AJ477" s="279"/>
      <c r="AK477" s="279"/>
      <c r="AL477" s="279"/>
      <c r="AM477" s="279"/>
      <c r="AN477" s="279"/>
      <c r="AO477" s="279"/>
      <c r="AP477" s="279"/>
      <c r="AQ477" s="279"/>
      <c r="AR477" s="280"/>
    </row>
    <row r="478" spans="1:47" ht="15" customHeight="1" x14ac:dyDescent="0.2">
      <c r="A478" s="497" t="s">
        <v>523</v>
      </c>
      <c r="B478" s="41" t="s">
        <v>308</v>
      </c>
      <c r="C478" s="39">
        <f t="shared" ref="C478:C493" si="294">IF(B478="L1", 1, IF(B478="L2", 0.75, IF(B478= "L3", 0.5,IF(B478 = "L4", 0.25, 0))))</f>
        <v>1</v>
      </c>
      <c r="D478" s="42"/>
      <c r="E478" s="42"/>
      <c r="F478" s="42"/>
      <c r="G478" s="42"/>
      <c r="H478" s="469">
        <v>6830</v>
      </c>
      <c r="I478" s="469">
        <v>7693</v>
      </c>
      <c r="J478" s="42"/>
      <c r="K478" s="42"/>
      <c r="L478" s="42"/>
      <c r="M478" s="42"/>
      <c r="N478" s="42"/>
      <c r="O478" s="42"/>
      <c r="P478" s="42">
        <f>SUM(D478:O478)</f>
        <v>14523</v>
      </c>
      <c r="R478" s="42"/>
      <c r="S478" s="42"/>
      <c r="T478" s="42"/>
      <c r="U478" s="294"/>
      <c r="V478" s="320"/>
      <c r="W478" s="320"/>
      <c r="X478" s="294"/>
      <c r="Y478" s="294"/>
      <c r="Z478" s="294"/>
      <c r="AA478" s="294"/>
      <c r="AB478" s="294"/>
      <c r="AC478" s="294"/>
      <c r="AD478" s="294"/>
      <c r="AF478" s="42">
        <f t="shared" ref="AF478:AQ478" si="295">AF65-AF274</f>
        <v>0</v>
      </c>
      <c r="AG478" s="42">
        <f t="shared" si="295"/>
        <v>0</v>
      </c>
      <c r="AH478" s="42">
        <f t="shared" si="295"/>
        <v>0</v>
      </c>
      <c r="AI478" s="42">
        <f t="shared" si="295"/>
        <v>0</v>
      </c>
      <c r="AJ478" s="42">
        <f t="shared" si="295"/>
        <v>0</v>
      </c>
      <c r="AK478" s="42">
        <f t="shared" si="295"/>
        <v>0</v>
      </c>
      <c r="AL478" s="42">
        <f t="shared" si="295"/>
        <v>0</v>
      </c>
      <c r="AM478" s="42">
        <f t="shared" si="295"/>
        <v>0</v>
      </c>
      <c r="AN478" s="42">
        <f t="shared" si="295"/>
        <v>0</v>
      </c>
      <c r="AO478" s="42">
        <f t="shared" si="295"/>
        <v>0</v>
      </c>
      <c r="AP478" s="42">
        <f t="shared" si="295"/>
        <v>0</v>
      </c>
      <c r="AQ478" s="42">
        <f t="shared" si="295"/>
        <v>0</v>
      </c>
      <c r="AR478" s="294">
        <f t="shared" ref="AR478:AR494" si="296">SUM(AF478:AQ478)</f>
        <v>0</v>
      </c>
    </row>
    <row r="479" spans="1:47" ht="15" customHeight="1" x14ac:dyDescent="0.2">
      <c r="A479" s="497" t="s">
        <v>524</v>
      </c>
      <c r="B479" s="41" t="s">
        <v>308</v>
      </c>
      <c r="C479" s="39">
        <f t="shared" si="294"/>
        <v>1</v>
      </c>
      <c r="D479" s="42"/>
      <c r="E479" s="42"/>
      <c r="F479" s="42"/>
      <c r="G479" s="42"/>
      <c r="H479" s="42"/>
      <c r="I479" s="42">
        <v>1182</v>
      </c>
      <c r="J479" s="42"/>
      <c r="K479" s="42"/>
      <c r="L479" s="42"/>
      <c r="M479" s="42"/>
      <c r="N479" s="42"/>
      <c r="O479" s="42"/>
      <c r="P479" s="42">
        <f>SUM(D479:O479)</f>
        <v>1182</v>
      </c>
      <c r="R479" s="42"/>
      <c r="S479" s="42"/>
      <c r="T479" s="42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F479" s="42">
        <f t="shared" ref="AF479:AQ479" si="297">AF66-AF275</f>
        <v>0</v>
      </c>
      <c r="AG479" s="42">
        <f t="shared" si="297"/>
        <v>0</v>
      </c>
      <c r="AH479" s="42">
        <f t="shared" si="297"/>
        <v>0</v>
      </c>
      <c r="AI479" s="42">
        <f t="shared" si="297"/>
        <v>0</v>
      </c>
      <c r="AJ479" s="42">
        <f t="shared" si="297"/>
        <v>0</v>
      </c>
      <c r="AK479" s="42">
        <f t="shared" si="297"/>
        <v>0</v>
      </c>
      <c r="AL479" s="42">
        <f t="shared" si="297"/>
        <v>0</v>
      </c>
      <c r="AM479" s="42">
        <f t="shared" si="297"/>
        <v>0</v>
      </c>
      <c r="AN479" s="42">
        <f t="shared" si="297"/>
        <v>0</v>
      </c>
      <c r="AO479" s="42">
        <f t="shared" si="297"/>
        <v>0</v>
      </c>
      <c r="AP479" s="42">
        <f t="shared" si="297"/>
        <v>0</v>
      </c>
      <c r="AQ479" s="42">
        <f t="shared" si="297"/>
        <v>0</v>
      </c>
      <c r="AR479" s="294">
        <f t="shared" si="296"/>
        <v>0</v>
      </c>
      <c r="AT479" s="8"/>
      <c r="AU479" s="8"/>
    </row>
    <row r="480" spans="1:47" ht="15" customHeight="1" x14ac:dyDescent="0.2">
      <c r="A480" s="497" t="s">
        <v>525</v>
      </c>
      <c r="B480" s="41" t="s">
        <v>308</v>
      </c>
      <c r="C480" s="39">
        <f t="shared" si="294"/>
        <v>1</v>
      </c>
      <c r="D480" s="42"/>
      <c r="E480" s="42"/>
      <c r="F480" s="42"/>
      <c r="G480" s="42"/>
      <c r="H480" s="42"/>
      <c r="I480" s="42"/>
      <c r="J480" s="42"/>
      <c r="K480" s="42"/>
      <c r="L480" s="42">
        <v>6500</v>
      </c>
      <c r="M480" s="42">
        <v>6000</v>
      </c>
      <c r="N480" s="42"/>
      <c r="O480" s="42"/>
      <c r="P480" s="42">
        <f>SUM(D480:O480)</f>
        <v>12500</v>
      </c>
      <c r="R480" s="42"/>
      <c r="S480" s="42"/>
      <c r="T480" s="42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F480" s="42">
        <f t="shared" ref="AF480:AQ480" si="298">AF67-AF276</f>
        <v>0</v>
      </c>
      <c r="AG480" s="42">
        <f t="shared" si="298"/>
        <v>0</v>
      </c>
      <c r="AH480" s="42">
        <f t="shared" si="298"/>
        <v>0</v>
      </c>
      <c r="AI480" s="42">
        <f t="shared" si="298"/>
        <v>0</v>
      </c>
      <c r="AJ480" s="42">
        <f t="shared" si="298"/>
        <v>0</v>
      </c>
      <c r="AK480" s="42">
        <f t="shared" si="298"/>
        <v>0</v>
      </c>
      <c r="AL480" s="42">
        <f t="shared" si="298"/>
        <v>0</v>
      </c>
      <c r="AM480" s="42">
        <f t="shared" si="298"/>
        <v>0</v>
      </c>
      <c r="AN480" s="42">
        <f t="shared" si="298"/>
        <v>0</v>
      </c>
      <c r="AO480" s="42">
        <f t="shared" si="298"/>
        <v>0</v>
      </c>
      <c r="AP480" s="42">
        <f t="shared" si="298"/>
        <v>0</v>
      </c>
      <c r="AQ480" s="42">
        <f t="shared" si="298"/>
        <v>0</v>
      </c>
      <c r="AR480" s="294">
        <f t="shared" si="296"/>
        <v>0</v>
      </c>
    </row>
    <row r="481" spans="1:47" ht="15" customHeight="1" x14ac:dyDescent="0.2">
      <c r="A481" s="497" t="s">
        <v>409</v>
      </c>
      <c r="B481" s="41" t="s">
        <v>308</v>
      </c>
      <c r="C481" s="39">
        <f t="shared" si="294"/>
        <v>1</v>
      </c>
      <c r="D481" s="42"/>
      <c r="E481" s="42"/>
      <c r="F481" s="42"/>
      <c r="G481" s="42"/>
      <c r="H481" s="42"/>
      <c r="I481" s="42"/>
      <c r="J481" s="42"/>
      <c r="K481" s="42"/>
      <c r="M481" s="42"/>
      <c r="N481" s="42"/>
      <c r="O481" s="42"/>
      <c r="P481" s="42">
        <f>SUM(D481:O481)</f>
        <v>0</v>
      </c>
      <c r="R481" s="42"/>
      <c r="S481" s="42"/>
      <c r="T481" s="42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F481" s="42">
        <f t="shared" ref="AF481:AQ481" si="299">AF68-AF277</f>
        <v>900</v>
      </c>
      <c r="AG481" s="42">
        <f t="shared" si="299"/>
        <v>900</v>
      </c>
      <c r="AH481" s="42">
        <f t="shared" si="299"/>
        <v>900</v>
      </c>
      <c r="AI481" s="42">
        <f t="shared" si="299"/>
        <v>900</v>
      </c>
      <c r="AJ481" s="42">
        <f t="shared" si="299"/>
        <v>900</v>
      </c>
      <c r="AK481" s="42">
        <f t="shared" si="299"/>
        <v>900</v>
      </c>
      <c r="AL481" s="42">
        <f t="shared" si="299"/>
        <v>900</v>
      </c>
      <c r="AM481" s="42">
        <f t="shared" si="299"/>
        <v>900</v>
      </c>
      <c r="AN481" s="42">
        <f t="shared" si="299"/>
        <v>900</v>
      </c>
      <c r="AO481" s="42">
        <f t="shared" si="299"/>
        <v>900</v>
      </c>
      <c r="AP481" s="42">
        <f t="shared" si="299"/>
        <v>900</v>
      </c>
      <c r="AQ481" s="42">
        <f t="shared" si="299"/>
        <v>900</v>
      </c>
      <c r="AR481" s="294">
        <f t="shared" si="296"/>
        <v>10800</v>
      </c>
      <c r="AS481" s="8" t="s">
        <v>399</v>
      </c>
      <c r="AT481" s="8"/>
      <c r="AU481" s="8"/>
    </row>
    <row r="482" spans="1:47" ht="15" customHeight="1" x14ac:dyDescent="0.2">
      <c r="A482" s="497" t="s">
        <v>526</v>
      </c>
      <c r="B482" s="41" t="s">
        <v>308</v>
      </c>
      <c r="C482" s="39">
        <f t="shared" si="294"/>
        <v>1</v>
      </c>
      <c r="D482" s="42"/>
      <c r="E482" s="42"/>
      <c r="F482" s="42"/>
      <c r="G482" s="42"/>
      <c r="H482" s="42"/>
      <c r="I482" s="42"/>
      <c r="J482" s="42"/>
      <c r="K482" s="42"/>
      <c r="M482" s="42"/>
      <c r="N482" s="42"/>
      <c r="O482" s="42">
        <v>4000</v>
      </c>
      <c r="P482" s="42">
        <f>SUM(D482:O482)</f>
        <v>4000</v>
      </c>
      <c r="R482" s="42"/>
      <c r="S482" s="42"/>
      <c r="T482" s="42"/>
      <c r="U482" s="294"/>
      <c r="V482" s="294"/>
      <c r="W482" s="294"/>
      <c r="X482" s="294"/>
      <c r="Y482" s="294"/>
      <c r="Z482" s="295"/>
      <c r="AA482" s="294"/>
      <c r="AB482" s="294"/>
      <c r="AC482" s="294"/>
      <c r="AD482" s="294"/>
      <c r="AF482" s="42">
        <f t="shared" ref="AF482:AQ482" si="300">AF69-AF278</f>
        <v>0</v>
      </c>
      <c r="AG482" s="42">
        <f t="shared" si="300"/>
        <v>0</v>
      </c>
      <c r="AH482" s="42">
        <f t="shared" si="300"/>
        <v>0</v>
      </c>
      <c r="AI482" s="42">
        <f t="shared" si="300"/>
        <v>0</v>
      </c>
      <c r="AJ482" s="42">
        <f t="shared" si="300"/>
        <v>0</v>
      </c>
      <c r="AK482" s="42">
        <f t="shared" si="300"/>
        <v>0</v>
      </c>
      <c r="AL482" s="42">
        <f t="shared" si="300"/>
        <v>0</v>
      </c>
      <c r="AM482" s="42">
        <f t="shared" si="300"/>
        <v>0</v>
      </c>
      <c r="AN482" s="42">
        <f t="shared" si="300"/>
        <v>0</v>
      </c>
      <c r="AO482" s="42">
        <f t="shared" si="300"/>
        <v>0</v>
      </c>
      <c r="AP482" s="42">
        <f t="shared" si="300"/>
        <v>0</v>
      </c>
      <c r="AQ482" s="42">
        <f t="shared" si="300"/>
        <v>0</v>
      </c>
      <c r="AR482" s="294">
        <f t="shared" si="296"/>
        <v>0</v>
      </c>
    </row>
    <row r="483" spans="1:47" ht="15" customHeight="1" x14ac:dyDescent="0.2">
      <c r="A483" s="497" t="s">
        <v>410</v>
      </c>
      <c r="B483" s="41" t="s">
        <v>308</v>
      </c>
      <c r="C483" s="39">
        <f t="shared" si="294"/>
        <v>1</v>
      </c>
      <c r="D483" s="42"/>
      <c r="E483" s="42"/>
      <c r="F483" s="42"/>
      <c r="G483" s="42"/>
      <c r="H483" s="42"/>
      <c r="I483" s="42"/>
      <c r="J483" s="42"/>
      <c r="K483" s="42"/>
      <c r="M483" s="42"/>
      <c r="N483" s="42"/>
      <c r="O483" s="42"/>
      <c r="P483" s="42"/>
      <c r="R483" s="42"/>
      <c r="S483" s="42"/>
      <c r="T483" s="42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F483" s="42">
        <f t="shared" ref="AF483:AQ483" si="301">AF70-AF279</f>
        <v>1000</v>
      </c>
      <c r="AG483" s="42">
        <f t="shared" si="301"/>
        <v>1000</v>
      </c>
      <c r="AH483" s="42">
        <f t="shared" si="301"/>
        <v>1000</v>
      </c>
      <c r="AI483" s="42">
        <f t="shared" si="301"/>
        <v>1000</v>
      </c>
      <c r="AJ483" s="42">
        <f t="shared" si="301"/>
        <v>1000</v>
      </c>
      <c r="AK483" s="42">
        <f t="shared" si="301"/>
        <v>1000</v>
      </c>
      <c r="AL483" s="42">
        <f t="shared" si="301"/>
        <v>1000</v>
      </c>
      <c r="AM483" s="42">
        <f t="shared" si="301"/>
        <v>1000</v>
      </c>
      <c r="AN483" s="42">
        <f t="shared" si="301"/>
        <v>1000</v>
      </c>
      <c r="AO483" s="42">
        <f t="shared" si="301"/>
        <v>1000</v>
      </c>
      <c r="AP483" s="42">
        <f t="shared" si="301"/>
        <v>1000</v>
      </c>
      <c r="AQ483" s="42">
        <f t="shared" si="301"/>
        <v>1000</v>
      </c>
      <c r="AR483" s="294">
        <f t="shared" si="296"/>
        <v>12000</v>
      </c>
      <c r="AS483" s="8" t="s">
        <v>402</v>
      </c>
      <c r="AT483" s="5"/>
      <c r="AU483" s="5"/>
    </row>
    <row r="484" spans="1:47" ht="15" customHeight="1" x14ac:dyDescent="0.2">
      <c r="A484" s="497" t="s">
        <v>527</v>
      </c>
      <c r="B484" s="41" t="s">
        <v>308</v>
      </c>
      <c r="C484" s="39">
        <f t="shared" si="294"/>
        <v>1</v>
      </c>
      <c r="D484" s="42"/>
      <c r="E484" s="42"/>
      <c r="F484" s="42"/>
      <c r="G484" s="42"/>
      <c r="H484" s="42"/>
      <c r="I484" s="42"/>
      <c r="J484" s="42"/>
      <c r="K484" s="42"/>
      <c r="M484" s="42"/>
      <c r="N484" s="42"/>
      <c r="O484" s="42"/>
      <c r="P484" s="42"/>
      <c r="R484" s="42"/>
      <c r="S484" s="42"/>
      <c r="T484" s="42"/>
      <c r="U484" s="294"/>
      <c r="V484" s="294"/>
      <c r="W484" s="294"/>
      <c r="X484" s="294"/>
      <c r="Y484" s="294"/>
      <c r="Z484" s="295"/>
      <c r="AA484" s="294"/>
      <c r="AB484" s="294"/>
      <c r="AC484" s="294"/>
      <c r="AD484" s="294"/>
      <c r="AF484" s="42">
        <f t="shared" ref="AF484:AQ484" si="302">AF71-AF280</f>
        <v>0</v>
      </c>
      <c r="AG484" s="42">
        <f t="shared" si="302"/>
        <v>0</v>
      </c>
      <c r="AH484" s="42">
        <f t="shared" si="302"/>
        <v>0</v>
      </c>
      <c r="AI484" s="42">
        <f t="shared" si="302"/>
        <v>0</v>
      </c>
      <c r="AJ484" s="42">
        <f t="shared" si="302"/>
        <v>0</v>
      </c>
      <c r="AK484" s="42">
        <f t="shared" si="302"/>
        <v>0</v>
      </c>
      <c r="AL484" s="42">
        <f t="shared" si="302"/>
        <v>0</v>
      </c>
      <c r="AM484" s="42">
        <f t="shared" si="302"/>
        <v>0</v>
      </c>
      <c r="AN484" s="42">
        <f t="shared" si="302"/>
        <v>0</v>
      </c>
      <c r="AO484" s="42">
        <f t="shared" si="302"/>
        <v>0</v>
      </c>
      <c r="AP484" s="42">
        <f t="shared" si="302"/>
        <v>0</v>
      </c>
      <c r="AQ484" s="42">
        <f t="shared" si="302"/>
        <v>0</v>
      </c>
      <c r="AR484" s="294">
        <f t="shared" si="296"/>
        <v>0</v>
      </c>
      <c r="AT484" s="5"/>
      <c r="AU484" s="5"/>
    </row>
    <row r="485" spans="1:47" ht="15" customHeight="1" x14ac:dyDescent="0.2">
      <c r="A485" s="501" t="s">
        <v>528</v>
      </c>
      <c r="B485" s="48" t="s">
        <v>308</v>
      </c>
      <c r="C485" s="267">
        <f t="shared" si="294"/>
        <v>1</v>
      </c>
      <c r="D485" s="50"/>
      <c r="E485" s="50"/>
      <c r="F485" s="50"/>
      <c r="G485" s="50"/>
      <c r="H485" s="50"/>
      <c r="I485" s="50"/>
      <c r="J485" s="50"/>
      <c r="K485" s="50"/>
      <c r="L485" s="5"/>
      <c r="M485" s="50"/>
      <c r="N485" s="50"/>
      <c r="O485" s="50"/>
      <c r="P485" s="50"/>
      <c r="Q485" s="5"/>
      <c r="R485" s="50"/>
      <c r="S485" s="50"/>
      <c r="T485" s="50"/>
      <c r="U485" s="307"/>
      <c r="V485" s="307"/>
      <c r="W485" s="307"/>
      <c r="X485" s="307"/>
      <c r="Y485" s="307"/>
      <c r="Z485" s="322"/>
      <c r="AA485" s="307"/>
      <c r="AB485" s="307"/>
      <c r="AC485" s="307"/>
      <c r="AD485" s="294"/>
      <c r="AE485" s="5"/>
      <c r="AF485" s="42">
        <f t="shared" ref="AF485:AQ485" si="303">AF72-AF281</f>
        <v>0</v>
      </c>
      <c r="AG485" s="42">
        <f t="shared" si="303"/>
        <v>0</v>
      </c>
      <c r="AH485" s="42">
        <f t="shared" si="303"/>
        <v>0</v>
      </c>
      <c r="AI485" s="42">
        <f t="shared" si="303"/>
        <v>0</v>
      </c>
      <c r="AJ485" s="42">
        <f t="shared" si="303"/>
        <v>0</v>
      </c>
      <c r="AK485" s="42">
        <f t="shared" si="303"/>
        <v>0</v>
      </c>
      <c r="AL485" s="42">
        <f t="shared" si="303"/>
        <v>0</v>
      </c>
      <c r="AM485" s="42">
        <f t="shared" si="303"/>
        <v>0</v>
      </c>
      <c r="AN485" s="42">
        <f t="shared" si="303"/>
        <v>0</v>
      </c>
      <c r="AO485" s="42">
        <f t="shared" si="303"/>
        <v>0</v>
      </c>
      <c r="AP485" s="42">
        <f t="shared" si="303"/>
        <v>0</v>
      </c>
      <c r="AQ485" s="42">
        <f t="shared" si="303"/>
        <v>0</v>
      </c>
      <c r="AR485" s="294">
        <f t="shared" si="296"/>
        <v>0</v>
      </c>
      <c r="AS485" s="5"/>
      <c r="AT485" s="5"/>
      <c r="AU485" s="5"/>
    </row>
    <row r="486" spans="1:47" ht="15" customHeight="1" x14ac:dyDescent="0.2">
      <c r="A486" s="501" t="s">
        <v>529</v>
      </c>
      <c r="B486" s="48" t="s">
        <v>308</v>
      </c>
      <c r="C486" s="267">
        <f t="shared" si="294"/>
        <v>1</v>
      </c>
      <c r="D486" s="50"/>
      <c r="E486" s="50"/>
      <c r="F486" s="50"/>
      <c r="G486" s="50"/>
      <c r="H486" s="50"/>
      <c r="I486" s="50"/>
      <c r="J486" s="50"/>
      <c r="K486" s="50"/>
      <c r="L486" s="5"/>
      <c r="M486" s="50"/>
      <c r="N486" s="50"/>
      <c r="O486" s="50"/>
      <c r="P486" s="50"/>
      <c r="Q486" s="5"/>
      <c r="R486" s="50"/>
      <c r="S486" s="50"/>
      <c r="T486" s="50"/>
      <c r="U486" s="307"/>
      <c r="V486" s="307"/>
      <c r="W486" s="307"/>
      <c r="X486" s="307"/>
      <c r="Y486" s="307"/>
      <c r="Z486" s="322"/>
      <c r="AA486" s="307"/>
      <c r="AB486" s="307"/>
      <c r="AC486" s="307"/>
      <c r="AD486" s="294"/>
      <c r="AE486" s="5"/>
      <c r="AF486" s="42">
        <f t="shared" ref="AF486:AQ486" si="304">AF73-AF282</f>
        <v>0</v>
      </c>
      <c r="AG486" s="42">
        <f t="shared" si="304"/>
        <v>0</v>
      </c>
      <c r="AH486" s="42">
        <f t="shared" si="304"/>
        <v>0</v>
      </c>
      <c r="AI486" s="42">
        <f t="shared" si="304"/>
        <v>0</v>
      </c>
      <c r="AJ486" s="42">
        <f t="shared" si="304"/>
        <v>0</v>
      </c>
      <c r="AK486" s="42">
        <f t="shared" si="304"/>
        <v>0</v>
      </c>
      <c r="AL486" s="42">
        <f t="shared" si="304"/>
        <v>0</v>
      </c>
      <c r="AM486" s="42">
        <f t="shared" si="304"/>
        <v>0</v>
      </c>
      <c r="AN486" s="42">
        <f t="shared" si="304"/>
        <v>0</v>
      </c>
      <c r="AO486" s="42">
        <f t="shared" si="304"/>
        <v>0</v>
      </c>
      <c r="AP486" s="42">
        <f t="shared" si="304"/>
        <v>0</v>
      </c>
      <c r="AQ486" s="42">
        <f t="shared" si="304"/>
        <v>0</v>
      </c>
      <c r="AR486" s="294">
        <f t="shared" si="296"/>
        <v>0</v>
      </c>
      <c r="AS486" s="5"/>
      <c r="AT486" s="5"/>
      <c r="AU486" s="5"/>
    </row>
    <row r="487" spans="1:47" ht="15" customHeight="1" x14ac:dyDescent="0.2">
      <c r="A487" s="497" t="s">
        <v>530</v>
      </c>
      <c r="B487" s="41" t="s">
        <v>308</v>
      </c>
      <c r="C487" s="39">
        <f t="shared" si="294"/>
        <v>1</v>
      </c>
      <c r="D487"/>
      <c r="E487"/>
      <c r="F487"/>
      <c r="G487"/>
      <c r="H487"/>
      <c r="I487"/>
      <c r="J487" s="42"/>
      <c r="K487"/>
      <c r="L487"/>
      <c r="M487" s="42"/>
      <c r="N487"/>
      <c r="O487"/>
      <c r="P487" s="92"/>
      <c r="R487"/>
      <c r="S487"/>
      <c r="T487"/>
      <c r="U487" s="295"/>
      <c r="V487" s="295"/>
      <c r="W487" s="277"/>
      <c r="X487" s="294"/>
      <c r="Y487" s="294"/>
      <c r="Z487" s="294"/>
      <c r="AA487" s="294"/>
      <c r="AB487" s="277"/>
      <c r="AC487" s="277"/>
      <c r="AD487" s="294"/>
      <c r="AE487" s="5"/>
      <c r="AF487" s="42">
        <f t="shared" ref="AF487:AQ487" si="305">AF74-AF283</f>
        <v>0</v>
      </c>
      <c r="AG487" s="42">
        <f t="shared" si="305"/>
        <v>0</v>
      </c>
      <c r="AH487" s="42">
        <f t="shared" si="305"/>
        <v>0</v>
      </c>
      <c r="AI487" s="42">
        <f t="shared" si="305"/>
        <v>0</v>
      </c>
      <c r="AJ487" s="42">
        <f t="shared" si="305"/>
        <v>0</v>
      </c>
      <c r="AK487" s="42">
        <f t="shared" si="305"/>
        <v>0</v>
      </c>
      <c r="AL487" s="42">
        <f t="shared" si="305"/>
        <v>0</v>
      </c>
      <c r="AM487" s="42">
        <f t="shared" si="305"/>
        <v>0</v>
      </c>
      <c r="AN487" s="42">
        <f t="shared" si="305"/>
        <v>0</v>
      </c>
      <c r="AO487" s="42">
        <f t="shared" si="305"/>
        <v>0</v>
      </c>
      <c r="AP487" s="42">
        <f t="shared" si="305"/>
        <v>0</v>
      </c>
      <c r="AQ487" s="42">
        <f t="shared" si="305"/>
        <v>0</v>
      </c>
      <c r="AR487" s="294">
        <f t="shared" si="296"/>
        <v>0</v>
      </c>
      <c r="AS487" s="5"/>
      <c r="AT487" s="5"/>
      <c r="AU487" s="5"/>
    </row>
    <row r="488" spans="1:47" ht="15" customHeight="1" x14ac:dyDescent="0.2">
      <c r="A488" s="497" t="s">
        <v>531</v>
      </c>
      <c r="B488" s="41" t="s">
        <v>308</v>
      </c>
      <c r="C488" s="39">
        <f t="shared" si="294"/>
        <v>1</v>
      </c>
      <c r="D488"/>
      <c r="E488"/>
      <c r="F488"/>
      <c r="G488"/>
      <c r="H488"/>
      <c r="I488"/>
      <c r="J488" s="42"/>
      <c r="K488"/>
      <c r="L488"/>
      <c r="M488" s="42"/>
      <c r="N488"/>
      <c r="O488"/>
      <c r="P488" s="92"/>
      <c r="R488"/>
      <c r="S488"/>
      <c r="T488"/>
      <c r="U488" s="295"/>
      <c r="V488" s="295"/>
      <c r="W488" s="277"/>
      <c r="X488" s="294"/>
      <c r="AA488" s="294"/>
      <c r="AB488" s="277"/>
      <c r="AC488" s="277"/>
      <c r="AD488" s="294"/>
      <c r="AE488" s="5"/>
      <c r="AF488" s="42">
        <f t="shared" ref="AF488:AQ488" si="306">AF75-AF284</f>
        <v>0</v>
      </c>
      <c r="AG488" s="42">
        <f t="shared" si="306"/>
        <v>0</v>
      </c>
      <c r="AH488" s="42">
        <f t="shared" si="306"/>
        <v>0</v>
      </c>
      <c r="AI488" s="42">
        <f t="shared" si="306"/>
        <v>0</v>
      </c>
      <c r="AJ488" s="42">
        <f t="shared" si="306"/>
        <v>0</v>
      </c>
      <c r="AK488" s="42">
        <f t="shared" si="306"/>
        <v>0</v>
      </c>
      <c r="AL488" s="42">
        <f t="shared" si="306"/>
        <v>0</v>
      </c>
      <c r="AM488" s="42">
        <f t="shared" si="306"/>
        <v>0</v>
      </c>
      <c r="AN488" s="42">
        <f t="shared" si="306"/>
        <v>0</v>
      </c>
      <c r="AO488" s="42">
        <f t="shared" si="306"/>
        <v>0</v>
      </c>
      <c r="AP488" s="42">
        <f t="shared" si="306"/>
        <v>0</v>
      </c>
      <c r="AQ488" s="42">
        <f t="shared" si="306"/>
        <v>0</v>
      </c>
      <c r="AR488" s="294">
        <f t="shared" si="296"/>
        <v>0</v>
      </c>
      <c r="AS488" s="5"/>
      <c r="AT488" s="8"/>
      <c r="AU488" s="8"/>
    </row>
    <row r="489" spans="1:47" ht="15" customHeight="1" x14ac:dyDescent="0.2">
      <c r="A489" s="501" t="s">
        <v>532</v>
      </c>
      <c r="B489" s="48" t="s">
        <v>308</v>
      </c>
      <c r="C489" s="267">
        <f t="shared" si="294"/>
        <v>1</v>
      </c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307"/>
      <c r="AD489" s="307"/>
      <c r="AE489" s="5"/>
      <c r="AF489" s="42">
        <f t="shared" ref="AF489:AQ489" si="307">AF76-AF285</f>
        <v>0</v>
      </c>
      <c r="AG489" s="42">
        <f t="shared" si="307"/>
        <v>0</v>
      </c>
      <c r="AH489" s="42">
        <f t="shared" si="307"/>
        <v>0</v>
      </c>
      <c r="AI489" s="42">
        <f t="shared" si="307"/>
        <v>0</v>
      </c>
      <c r="AJ489" s="42">
        <f t="shared" si="307"/>
        <v>0</v>
      </c>
      <c r="AK489" s="42">
        <f t="shared" si="307"/>
        <v>0</v>
      </c>
      <c r="AL489" s="42">
        <f t="shared" si="307"/>
        <v>0</v>
      </c>
      <c r="AM489" s="42">
        <f t="shared" si="307"/>
        <v>0</v>
      </c>
      <c r="AN489" s="42">
        <f t="shared" si="307"/>
        <v>0</v>
      </c>
      <c r="AO489" s="42">
        <f t="shared" si="307"/>
        <v>0</v>
      </c>
      <c r="AP489" s="42">
        <f t="shared" si="307"/>
        <v>0</v>
      </c>
      <c r="AQ489" s="42">
        <f t="shared" si="307"/>
        <v>0</v>
      </c>
      <c r="AR489" s="307">
        <f t="shared" si="296"/>
        <v>0</v>
      </c>
      <c r="AS489" s="5"/>
      <c r="AT489" s="8"/>
      <c r="AU489" s="8"/>
    </row>
    <row r="490" spans="1:47" ht="15" customHeight="1" x14ac:dyDescent="0.2">
      <c r="A490" s="497" t="s">
        <v>411</v>
      </c>
      <c r="B490" s="41" t="s">
        <v>308</v>
      </c>
      <c r="C490" s="39">
        <f t="shared" si="294"/>
        <v>1</v>
      </c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307"/>
      <c r="AD490" s="307"/>
      <c r="AE490" s="5"/>
      <c r="AF490" s="42">
        <f t="shared" ref="AF490:AQ490" si="308">AF77-AF286</f>
        <v>6758.44</v>
      </c>
      <c r="AG490" s="42">
        <f t="shared" si="308"/>
        <v>1679</v>
      </c>
      <c r="AH490" s="42">
        <f t="shared" si="308"/>
        <v>0</v>
      </c>
      <c r="AI490" s="42">
        <f t="shared" si="308"/>
        <v>0</v>
      </c>
      <c r="AJ490" s="42">
        <f t="shared" si="308"/>
        <v>0</v>
      </c>
      <c r="AK490" s="42">
        <f t="shared" si="308"/>
        <v>0</v>
      </c>
      <c r="AL490" s="42">
        <f t="shared" si="308"/>
        <v>0</v>
      </c>
      <c r="AM490" s="42">
        <f t="shared" si="308"/>
        <v>0</v>
      </c>
      <c r="AN490" s="42">
        <f t="shared" si="308"/>
        <v>0</v>
      </c>
      <c r="AO490" s="42">
        <f t="shared" si="308"/>
        <v>0</v>
      </c>
      <c r="AP490" s="42">
        <f t="shared" si="308"/>
        <v>0</v>
      </c>
      <c r="AQ490" s="42">
        <f t="shared" si="308"/>
        <v>0</v>
      </c>
      <c r="AR490" s="294">
        <f t="shared" si="296"/>
        <v>8437.4399999999987</v>
      </c>
      <c r="AS490" s="8" t="s">
        <v>402</v>
      </c>
      <c r="AT490" s="8"/>
      <c r="AU490" s="8"/>
    </row>
    <row r="491" spans="1:47" ht="15" customHeight="1" x14ac:dyDescent="0.2">
      <c r="A491" s="497" t="s">
        <v>412</v>
      </c>
      <c r="B491" s="41" t="s">
        <v>317</v>
      </c>
      <c r="C491" s="39">
        <f t="shared" si="294"/>
        <v>0.75</v>
      </c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307"/>
      <c r="AD491" s="307"/>
      <c r="AE491" s="5"/>
      <c r="AF491" s="42">
        <f t="shared" ref="AF491:AQ491" si="309">AF78-AF287</f>
        <v>0</v>
      </c>
      <c r="AG491" s="42">
        <f t="shared" si="309"/>
        <v>0</v>
      </c>
      <c r="AH491" s="42">
        <f t="shared" si="309"/>
        <v>0</v>
      </c>
      <c r="AI491" s="42">
        <f t="shared" si="309"/>
        <v>3000</v>
      </c>
      <c r="AJ491" s="42">
        <f t="shared" si="309"/>
        <v>0</v>
      </c>
      <c r="AK491" s="42">
        <f t="shared" si="309"/>
        <v>0</v>
      </c>
      <c r="AL491" s="42">
        <f t="shared" si="309"/>
        <v>0</v>
      </c>
      <c r="AM491" s="42">
        <f t="shared" si="309"/>
        <v>0</v>
      </c>
      <c r="AN491" s="42">
        <f t="shared" si="309"/>
        <v>0</v>
      </c>
      <c r="AO491" s="42">
        <f t="shared" si="309"/>
        <v>0</v>
      </c>
      <c r="AP491" s="42">
        <f t="shared" si="309"/>
        <v>0</v>
      </c>
      <c r="AQ491" s="42">
        <f t="shared" si="309"/>
        <v>0</v>
      </c>
      <c r="AR491" s="294">
        <f t="shared" si="296"/>
        <v>3000</v>
      </c>
      <c r="AS491" s="8" t="s">
        <v>402</v>
      </c>
      <c r="AT491" s="8"/>
      <c r="AU491" s="8"/>
    </row>
    <row r="492" spans="1:47" ht="15" customHeight="1" x14ac:dyDescent="0.2">
      <c r="A492" s="497" t="s">
        <v>413</v>
      </c>
      <c r="B492" s="41" t="s">
        <v>317</v>
      </c>
      <c r="C492" s="39">
        <f t="shared" si="294"/>
        <v>0.75</v>
      </c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307"/>
      <c r="AD492" s="307"/>
      <c r="AE492" s="5"/>
      <c r="AF492" s="42">
        <f t="shared" ref="AF492:AQ492" si="310">AF79-AF288</f>
        <v>0</v>
      </c>
      <c r="AG492" s="42">
        <f t="shared" si="310"/>
        <v>0</v>
      </c>
      <c r="AH492" s="42">
        <f t="shared" si="310"/>
        <v>0</v>
      </c>
      <c r="AI492" s="42">
        <f t="shared" si="310"/>
        <v>0</v>
      </c>
      <c r="AJ492" s="42">
        <f t="shared" si="310"/>
        <v>0</v>
      </c>
      <c r="AK492" s="42">
        <f t="shared" si="310"/>
        <v>0</v>
      </c>
      <c r="AL492" s="42">
        <f t="shared" si="310"/>
        <v>3000</v>
      </c>
      <c r="AM492" s="42">
        <f t="shared" si="310"/>
        <v>0</v>
      </c>
      <c r="AN492" s="42">
        <f t="shared" si="310"/>
        <v>0</v>
      </c>
      <c r="AO492" s="42">
        <f t="shared" si="310"/>
        <v>0</v>
      </c>
      <c r="AP492" s="42">
        <f t="shared" si="310"/>
        <v>0</v>
      </c>
      <c r="AQ492" s="42">
        <f t="shared" si="310"/>
        <v>0</v>
      </c>
      <c r="AR492" s="294">
        <f t="shared" si="296"/>
        <v>3000</v>
      </c>
      <c r="AS492" s="8" t="s">
        <v>402</v>
      </c>
      <c r="AT492" s="5"/>
      <c r="AU492" s="5"/>
    </row>
    <row r="493" spans="1:47" ht="15" customHeight="1" x14ac:dyDescent="0.2">
      <c r="A493" s="497" t="s">
        <v>414</v>
      </c>
      <c r="B493" s="41" t="s">
        <v>317</v>
      </c>
      <c r="C493" s="39">
        <f t="shared" si="294"/>
        <v>0.75</v>
      </c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307"/>
      <c r="AD493" s="307"/>
      <c r="AE493" s="5"/>
      <c r="AF493" s="42">
        <f t="shared" ref="AF493:AQ493" si="311">AF80-AF289</f>
        <v>0</v>
      </c>
      <c r="AG493" s="42">
        <f t="shared" si="311"/>
        <v>0</v>
      </c>
      <c r="AH493" s="42">
        <f t="shared" si="311"/>
        <v>0</v>
      </c>
      <c r="AI493" s="42">
        <f t="shared" si="311"/>
        <v>0</v>
      </c>
      <c r="AJ493" s="42">
        <f t="shared" si="311"/>
        <v>0</v>
      </c>
      <c r="AK493" s="42">
        <f t="shared" si="311"/>
        <v>0</v>
      </c>
      <c r="AL493" s="42">
        <f t="shared" si="311"/>
        <v>0</v>
      </c>
      <c r="AM493" s="42">
        <f t="shared" si="311"/>
        <v>0</v>
      </c>
      <c r="AN493" s="42">
        <f t="shared" si="311"/>
        <v>0</v>
      </c>
      <c r="AO493" s="42">
        <f t="shared" si="311"/>
        <v>3000</v>
      </c>
      <c r="AP493" s="42">
        <f t="shared" si="311"/>
        <v>0</v>
      </c>
      <c r="AQ493" s="42">
        <f t="shared" si="311"/>
        <v>0</v>
      </c>
      <c r="AR493" s="294">
        <f t="shared" si="296"/>
        <v>3000</v>
      </c>
      <c r="AS493" s="8" t="s">
        <v>402</v>
      </c>
    </row>
    <row r="494" spans="1:47" ht="15" customHeight="1" x14ac:dyDescent="0.2">
      <c r="A494" s="501"/>
      <c r="B494" s="48"/>
      <c r="C494" s="267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307"/>
      <c r="AD494" s="307"/>
      <c r="AE494" s="5"/>
      <c r="AF494" s="42">
        <f t="shared" ref="AF494:AQ494" si="312">AF81-AF290</f>
        <v>0</v>
      </c>
      <c r="AG494" s="42">
        <f t="shared" si="312"/>
        <v>0</v>
      </c>
      <c r="AH494" s="42">
        <f t="shared" si="312"/>
        <v>0</v>
      </c>
      <c r="AI494" s="42">
        <f t="shared" si="312"/>
        <v>0</v>
      </c>
      <c r="AJ494" s="42">
        <f t="shared" si="312"/>
        <v>0</v>
      </c>
      <c r="AK494" s="42">
        <f t="shared" si="312"/>
        <v>0</v>
      </c>
      <c r="AL494" s="42">
        <f t="shared" si="312"/>
        <v>0</v>
      </c>
      <c r="AM494" s="42">
        <f t="shared" si="312"/>
        <v>0</v>
      </c>
      <c r="AN494" s="42">
        <f t="shared" si="312"/>
        <v>0</v>
      </c>
      <c r="AO494" s="42">
        <f t="shared" si="312"/>
        <v>0</v>
      </c>
      <c r="AP494" s="42">
        <f t="shared" si="312"/>
        <v>0</v>
      </c>
      <c r="AQ494" s="42">
        <f t="shared" si="312"/>
        <v>0</v>
      </c>
      <c r="AR494" s="294">
        <f t="shared" si="296"/>
        <v>0</v>
      </c>
      <c r="AS494" s="5"/>
    </row>
    <row r="495" spans="1:47" ht="15" customHeight="1" x14ac:dyDescent="0.2">
      <c r="A495" s="498" t="s">
        <v>415</v>
      </c>
      <c r="B495" s="62"/>
      <c r="C495" s="62"/>
      <c r="D495" s="63">
        <f t="shared" ref="D495:P495" si="313">SUMIF($B478:$B487,"L1",D478:D487)</f>
        <v>0</v>
      </c>
      <c r="E495" s="63">
        <f t="shared" si="313"/>
        <v>0</v>
      </c>
      <c r="F495" s="63">
        <f t="shared" si="313"/>
        <v>0</v>
      </c>
      <c r="G495" s="63">
        <f t="shared" si="313"/>
        <v>0</v>
      </c>
      <c r="H495" s="63">
        <f t="shared" si="313"/>
        <v>6830</v>
      </c>
      <c r="I495" s="63">
        <f t="shared" si="313"/>
        <v>8875</v>
      </c>
      <c r="J495" s="63">
        <f t="shared" si="313"/>
        <v>0</v>
      </c>
      <c r="K495" s="63">
        <f t="shared" si="313"/>
        <v>0</v>
      </c>
      <c r="L495" s="63">
        <f t="shared" si="313"/>
        <v>6500</v>
      </c>
      <c r="M495" s="63">
        <f t="shared" si="313"/>
        <v>6000</v>
      </c>
      <c r="N495" s="63">
        <f t="shared" si="313"/>
        <v>0</v>
      </c>
      <c r="O495" s="63">
        <f t="shared" si="313"/>
        <v>4000</v>
      </c>
      <c r="P495" s="63">
        <f t="shared" si="313"/>
        <v>32205</v>
      </c>
      <c r="R495" s="63"/>
      <c r="S495" s="63"/>
      <c r="T495" s="63"/>
      <c r="U495" s="276"/>
      <c r="V495" s="276"/>
      <c r="W495" s="276"/>
      <c r="X495" s="276"/>
      <c r="Y495" s="276"/>
      <c r="Z495" s="276"/>
      <c r="AA495" s="276"/>
      <c r="AB495" s="276"/>
      <c r="AC495" s="276"/>
      <c r="AD495" s="276"/>
      <c r="AF495" s="63">
        <f t="shared" ref="AF495:AR495" si="314">SUMIF($B478:$B494,"L1",AF478:AF494)</f>
        <v>8658.4399999999987</v>
      </c>
      <c r="AG495" s="63">
        <f t="shared" si="314"/>
        <v>3579</v>
      </c>
      <c r="AH495" s="63">
        <f t="shared" si="314"/>
        <v>1900</v>
      </c>
      <c r="AI495" s="63">
        <f t="shared" si="314"/>
        <v>1900</v>
      </c>
      <c r="AJ495" s="63">
        <f t="shared" si="314"/>
        <v>1900</v>
      </c>
      <c r="AK495" s="63">
        <f t="shared" si="314"/>
        <v>1900</v>
      </c>
      <c r="AL495" s="63">
        <f t="shared" si="314"/>
        <v>1900</v>
      </c>
      <c r="AM495" s="63">
        <f t="shared" si="314"/>
        <v>1900</v>
      </c>
      <c r="AN495" s="63">
        <f t="shared" si="314"/>
        <v>1900</v>
      </c>
      <c r="AO495" s="63">
        <f t="shared" si="314"/>
        <v>1900</v>
      </c>
      <c r="AP495" s="63">
        <f t="shared" si="314"/>
        <v>1900</v>
      </c>
      <c r="AQ495" s="63">
        <f t="shared" si="314"/>
        <v>1900</v>
      </c>
      <c r="AR495" s="276">
        <f t="shared" si="314"/>
        <v>31237.439999999999</v>
      </c>
    </row>
    <row r="496" spans="1:47" ht="15" customHeight="1" x14ac:dyDescent="0.2">
      <c r="A496" s="497" t="s">
        <v>416</v>
      </c>
      <c r="B496"/>
      <c r="C496"/>
      <c r="D496"/>
      <c r="E496"/>
      <c r="F496"/>
      <c r="G496"/>
      <c r="P496" s="92">
        <f>SUM(P478:P487)</f>
        <v>32205</v>
      </c>
      <c r="R496"/>
      <c r="S496"/>
      <c r="T496"/>
      <c r="U496" s="277"/>
      <c r="V496" s="295"/>
      <c r="W496" s="295"/>
      <c r="X496" s="295"/>
      <c r="Y496" s="295"/>
      <c r="Z496" s="295"/>
      <c r="AA496" s="295"/>
      <c r="AB496" s="295"/>
      <c r="AC496" s="295"/>
      <c r="AD496" s="278"/>
      <c r="AF496"/>
      <c r="AG496"/>
      <c r="AH496"/>
      <c r="AI496" s="277"/>
      <c r="AJ496" s="295"/>
      <c r="AK496" s="295"/>
      <c r="AL496" s="295"/>
      <c r="AM496" s="295"/>
      <c r="AN496" s="295"/>
      <c r="AO496" s="295"/>
      <c r="AP496" s="295"/>
      <c r="AQ496" s="295"/>
      <c r="AR496" s="278">
        <f>SUM(AR478:AR494)</f>
        <v>40237.440000000002</v>
      </c>
    </row>
    <row r="497" spans="1:47" ht="15" customHeight="1" x14ac:dyDescent="0.2">
      <c r="A497" s="497"/>
      <c r="B497"/>
      <c r="C497"/>
      <c r="D497"/>
      <c r="E497"/>
      <c r="F497"/>
      <c r="G497"/>
      <c r="P497" s="92"/>
      <c r="R497"/>
      <c r="S497"/>
      <c r="T497"/>
      <c r="U497" s="277"/>
      <c r="V497" s="295"/>
      <c r="W497" s="295"/>
      <c r="X497" s="295"/>
      <c r="Y497" s="295"/>
      <c r="Z497" s="295"/>
      <c r="AA497" s="295"/>
      <c r="AB497" s="295"/>
      <c r="AC497" s="295"/>
      <c r="AD497" s="278"/>
      <c r="AF497"/>
      <c r="AG497"/>
      <c r="AH497"/>
      <c r="AI497" s="277"/>
      <c r="AJ497" s="295"/>
      <c r="AK497" s="295"/>
      <c r="AL497" s="295"/>
      <c r="AM497" s="295"/>
      <c r="AN497" s="295"/>
      <c r="AO497" s="295"/>
      <c r="AP497" s="295"/>
      <c r="AQ497" s="295"/>
      <c r="AR497" s="278"/>
    </row>
    <row r="498" spans="1:47" ht="15" customHeight="1" thickBot="1" x14ac:dyDescent="0.25">
      <c r="A498" s="496" t="s">
        <v>86</v>
      </c>
      <c r="B498" s="44"/>
      <c r="C498" s="44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6"/>
      <c r="R498" s="122"/>
      <c r="S498" s="122"/>
      <c r="T498" s="122"/>
      <c r="U498" s="279"/>
      <c r="V498" s="279"/>
      <c r="W498" s="279"/>
      <c r="X498" s="279"/>
      <c r="Y498" s="279"/>
      <c r="Z498" s="279"/>
      <c r="AA498" s="279"/>
      <c r="AB498" s="279"/>
      <c r="AC498" s="279"/>
      <c r="AD498" s="280"/>
      <c r="AF498" s="122"/>
      <c r="AG498" s="122"/>
      <c r="AH498" s="122"/>
      <c r="AI498" s="279"/>
      <c r="AJ498" s="279"/>
      <c r="AK498" s="279"/>
      <c r="AL498" s="279"/>
      <c r="AM498" s="279"/>
      <c r="AN498" s="279"/>
      <c r="AO498" s="279"/>
      <c r="AP498" s="279"/>
      <c r="AQ498" s="279"/>
      <c r="AR498" s="280"/>
      <c r="AT498" s="5"/>
      <c r="AU498" s="5"/>
    </row>
    <row r="499" spans="1:47" ht="15" customHeight="1" x14ac:dyDescent="0.2">
      <c r="A499" s="497" t="s">
        <v>533</v>
      </c>
      <c r="B499" s="41" t="s">
        <v>308</v>
      </c>
      <c r="C499" s="39">
        <f>IF(B499="L1", 1, IF(B499="L2", 0.75, IF(B499= "L3", 0.5,IF(B499 = "L4", 0.25, 0))))</f>
        <v>1</v>
      </c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>
        <v>1100</v>
      </c>
      <c r="P499" s="42">
        <f>SUM(D499:O499)</f>
        <v>1100</v>
      </c>
      <c r="R499" s="42"/>
      <c r="S499" s="42"/>
      <c r="T499" s="42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F499" s="42">
        <f t="shared" ref="AF499:AQ499" si="315">AF86-AF295</f>
        <v>0</v>
      </c>
      <c r="AG499" s="42">
        <f t="shared" si="315"/>
        <v>0</v>
      </c>
      <c r="AH499" s="42">
        <f t="shared" si="315"/>
        <v>0</v>
      </c>
      <c r="AI499" s="42">
        <f t="shared" si="315"/>
        <v>0</v>
      </c>
      <c r="AJ499" s="42">
        <f t="shared" si="315"/>
        <v>0</v>
      </c>
      <c r="AK499" s="42">
        <f t="shared" si="315"/>
        <v>0</v>
      </c>
      <c r="AL499" s="42">
        <f t="shared" si="315"/>
        <v>0</v>
      </c>
      <c r="AM499" s="42">
        <f t="shared" si="315"/>
        <v>0</v>
      </c>
      <c r="AN499" s="42">
        <f t="shared" si="315"/>
        <v>0</v>
      </c>
      <c r="AO499" s="42">
        <f t="shared" si="315"/>
        <v>0</v>
      </c>
      <c r="AP499" s="42">
        <f t="shared" si="315"/>
        <v>0</v>
      </c>
      <c r="AQ499" s="42">
        <f t="shared" si="315"/>
        <v>0</v>
      </c>
      <c r="AR499" s="294">
        <f t="shared" ref="AR499:AR503" si="316">SUM(AF499:AQ499)</f>
        <v>0</v>
      </c>
      <c r="AT499" s="5"/>
      <c r="AU499" s="5"/>
    </row>
    <row r="500" spans="1:47" ht="15" customHeight="1" x14ac:dyDescent="0.2">
      <c r="A500" s="501" t="s">
        <v>534</v>
      </c>
      <c r="B500" s="48" t="s">
        <v>308</v>
      </c>
      <c r="C500" s="39">
        <f>IF(B500="L1", 1, IF(B500="L2", 0.75, IF(B500= "L3", 0.5,IF(B500 = "L4", 0.25, 0))))</f>
        <v>1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"/>
      <c r="R500" s="50"/>
      <c r="S500" s="50"/>
      <c r="T500" s="50"/>
      <c r="U500" s="307"/>
      <c r="V500" s="307"/>
      <c r="W500" s="307"/>
      <c r="X500" s="307"/>
      <c r="Y500" s="307"/>
      <c r="Z500" s="307"/>
      <c r="AA500" s="307"/>
      <c r="AB500" s="307"/>
      <c r="AC500" s="307"/>
      <c r="AD500" s="307"/>
      <c r="AE500" s="5"/>
      <c r="AF500" s="42">
        <f t="shared" ref="AF500:AQ500" si="317">AF87-AF296</f>
        <v>0</v>
      </c>
      <c r="AG500" s="42">
        <f t="shared" si="317"/>
        <v>0</v>
      </c>
      <c r="AH500" s="42">
        <f t="shared" si="317"/>
        <v>0</v>
      </c>
      <c r="AI500" s="42">
        <f t="shared" si="317"/>
        <v>0</v>
      </c>
      <c r="AJ500" s="42">
        <f t="shared" si="317"/>
        <v>0</v>
      </c>
      <c r="AK500" s="42">
        <f t="shared" si="317"/>
        <v>0</v>
      </c>
      <c r="AL500" s="42">
        <f t="shared" si="317"/>
        <v>0</v>
      </c>
      <c r="AM500" s="42">
        <f t="shared" si="317"/>
        <v>0</v>
      </c>
      <c r="AN500" s="42">
        <f t="shared" si="317"/>
        <v>0</v>
      </c>
      <c r="AO500" s="42">
        <f t="shared" si="317"/>
        <v>0</v>
      </c>
      <c r="AP500" s="42">
        <f t="shared" si="317"/>
        <v>0</v>
      </c>
      <c r="AQ500" s="42">
        <f t="shared" si="317"/>
        <v>0</v>
      </c>
      <c r="AR500" s="307">
        <f t="shared" si="316"/>
        <v>0</v>
      </c>
      <c r="AS500" s="5"/>
      <c r="AT500" s="5"/>
      <c r="AU500" s="5"/>
    </row>
    <row r="501" spans="1:47" ht="15" customHeight="1" x14ac:dyDescent="0.2">
      <c r="A501" s="501" t="s">
        <v>535</v>
      </c>
      <c r="B501" s="48" t="s">
        <v>308</v>
      </c>
      <c r="C501" s="39">
        <f>IF(B501="L1", 1, IF(B501="L2", 0.75, IF(B501= "L3", 0.5,IF(B501 = "L4", 0.25, 0))))</f>
        <v>1</v>
      </c>
      <c r="D501" s="156"/>
      <c r="E501" s="156"/>
      <c r="F501" s="156"/>
      <c r="G501" s="156"/>
      <c r="H501" s="156"/>
      <c r="I501" s="156"/>
      <c r="J501" s="50"/>
      <c r="K501" s="156"/>
      <c r="L501" s="156"/>
      <c r="M501" s="50"/>
      <c r="N501" s="156"/>
      <c r="O501" s="156"/>
      <c r="P501" s="139"/>
      <c r="Q501" s="5"/>
      <c r="R501" s="156"/>
      <c r="S501" s="156"/>
      <c r="T501" s="156"/>
      <c r="U501" s="307"/>
      <c r="V501" s="307"/>
      <c r="W501" s="307"/>
      <c r="X501" s="307"/>
      <c r="Y501" s="307"/>
      <c r="Z501" s="307"/>
      <c r="AA501" s="307"/>
      <c r="AB501" s="307"/>
      <c r="AC501" s="307"/>
      <c r="AD501" s="307"/>
      <c r="AE501" s="5"/>
      <c r="AF501" s="42">
        <f t="shared" ref="AF501:AQ501" si="318">AF88-AF297</f>
        <v>0</v>
      </c>
      <c r="AG501" s="42">
        <f t="shared" si="318"/>
        <v>0</v>
      </c>
      <c r="AH501" s="42">
        <f t="shared" si="318"/>
        <v>0</v>
      </c>
      <c r="AI501" s="42">
        <f t="shared" si="318"/>
        <v>0</v>
      </c>
      <c r="AJ501" s="42">
        <f t="shared" si="318"/>
        <v>0</v>
      </c>
      <c r="AK501" s="42">
        <f t="shared" si="318"/>
        <v>0</v>
      </c>
      <c r="AL501" s="42">
        <f t="shared" si="318"/>
        <v>0</v>
      </c>
      <c r="AM501" s="42">
        <f t="shared" si="318"/>
        <v>0</v>
      </c>
      <c r="AN501" s="42">
        <f t="shared" si="318"/>
        <v>0</v>
      </c>
      <c r="AO501" s="42">
        <f t="shared" si="318"/>
        <v>0</v>
      </c>
      <c r="AP501" s="42">
        <f t="shared" si="318"/>
        <v>0</v>
      </c>
      <c r="AQ501" s="42">
        <f t="shared" si="318"/>
        <v>0</v>
      </c>
      <c r="AR501" s="307">
        <f t="shared" si="316"/>
        <v>0</v>
      </c>
      <c r="AS501" s="5"/>
      <c r="AT501" s="8"/>
      <c r="AU501" s="8"/>
    </row>
    <row r="502" spans="1:47" ht="15" customHeight="1" x14ac:dyDescent="0.2">
      <c r="A502" s="501" t="s">
        <v>536</v>
      </c>
      <c r="B502" s="48" t="s">
        <v>308</v>
      </c>
      <c r="C502" s="39">
        <f>IF(B502="L1", 1, IF(B502="L2", 0.75, IF(B502= "L3", 0.5,IF(B502 = "L4", 0.25, 0))))</f>
        <v>1</v>
      </c>
      <c r="D502" s="156"/>
      <c r="E502" s="156"/>
      <c r="F502" s="156"/>
      <c r="G502" s="156"/>
      <c r="H502" s="156"/>
      <c r="I502" s="156"/>
      <c r="J502" s="50"/>
      <c r="K502" s="156"/>
      <c r="L502" s="156"/>
      <c r="M502" s="50"/>
      <c r="N502" s="156"/>
      <c r="O502" s="156"/>
      <c r="P502" s="139"/>
      <c r="Q502" s="5"/>
      <c r="R502" s="156"/>
      <c r="S502" s="156"/>
      <c r="T502" s="156"/>
      <c r="U502" s="307"/>
      <c r="V502" s="307"/>
      <c r="W502" s="307"/>
      <c r="X502" s="307"/>
      <c r="Y502" s="307"/>
      <c r="Z502" s="307"/>
      <c r="AA502" s="307"/>
      <c r="AB502" s="307"/>
      <c r="AC502" s="307"/>
      <c r="AD502" s="307"/>
      <c r="AE502" s="5"/>
      <c r="AF502" s="42">
        <f t="shared" ref="AF502:AQ502" si="319">AF89-AF298</f>
        <v>0</v>
      </c>
      <c r="AG502" s="42">
        <f t="shared" si="319"/>
        <v>0</v>
      </c>
      <c r="AH502" s="42">
        <f t="shared" si="319"/>
        <v>0</v>
      </c>
      <c r="AI502" s="42">
        <f t="shared" si="319"/>
        <v>0</v>
      </c>
      <c r="AJ502" s="42">
        <f t="shared" si="319"/>
        <v>0</v>
      </c>
      <c r="AK502" s="42">
        <f t="shared" si="319"/>
        <v>0</v>
      </c>
      <c r="AL502" s="42">
        <f t="shared" si="319"/>
        <v>0</v>
      </c>
      <c r="AM502" s="42">
        <f t="shared" si="319"/>
        <v>0</v>
      </c>
      <c r="AN502" s="42">
        <f t="shared" si="319"/>
        <v>0</v>
      </c>
      <c r="AO502" s="42">
        <f t="shared" si="319"/>
        <v>0</v>
      </c>
      <c r="AP502" s="42">
        <f t="shared" si="319"/>
        <v>0</v>
      </c>
      <c r="AQ502" s="42">
        <f t="shared" si="319"/>
        <v>0</v>
      </c>
      <c r="AR502" s="307">
        <f t="shared" si="316"/>
        <v>0</v>
      </c>
      <c r="AS502" s="5"/>
    </row>
    <row r="503" spans="1:47" ht="15" customHeight="1" x14ac:dyDescent="0.2">
      <c r="A503" s="497"/>
      <c r="B503" s="41"/>
      <c r="C503" s="39"/>
      <c r="D503"/>
      <c r="E503"/>
      <c r="F503"/>
      <c r="G503"/>
      <c r="H503"/>
      <c r="I503"/>
      <c r="J503" s="42"/>
      <c r="K503"/>
      <c r="L503"/>
      <c r="M503" s="42"/>
      <c r="N503"/>
      <c r="O503"/>
      <c r="P503" s="92"/>
      <c r="R503"/>
      <c r="S503"/>
      <c r="T503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F503" s="42">
        <f t="shared" ref="AF503:AQ503" si="320">AF90-AF299</f>
        <v>0</v>
      </c>
      <c r="AG503" s="42">
        <f t="shared" si="320"/>
        <v>0</v>
      </c>
      <c r="AH503" s="42">
        <f t="shared" si="320"/>
        <v>0</v>
      </c>
      <c r="AI503" s="42">
        <f t="shared" si="320"/>
        <v>0</v>
      </c>
      <c r="AJ503" s="42">
        <f t="shared" si="320"/>
        <v>0</v>
      </c>
      <c r="AK503" s="42">
        <f t="shared" si="320"/>
        <v>0</v>
      </c>
      <c r="AL503" s="42">
        <f t="shared" si="320"/>
        <v>0</v>
      </c>
      <c r="AM503" s="42">
        <f t="shared" si="320"/>
        <v>0</v>
      </c>
      <c r="AN503" s="42">
        <f t="shared" si="320"/>
        <v>0</v>
      </c>
      <c r="AO503" s="42">
        <f t="shared" si="320"/>
        <v>0</v>
      </c>
      <c r="AP503" s="42">
        <f t="shared" si="320"/>
        <v>0</v>
      </c>
      <c r="AQ503" s="42">
        <f t="shared" si="320"/>
        <v>0</v>
      </c>
      <c r="AR503" s="294">
        <f t="shared" si="316"/>
        <v>0</v>
      </c>
    </row>
    <row r="504" spans="1:47" ht="15" customHeight="1" x14ac:dyDescent="0.2">
      <c r="A504" s="498" t="s">
        <v>390</v>
      </c>
      <c r="B504" s="62"/>
      <c r="C504" s="62"/>
      <c r="D504" s="63">
        <f t="shared" ref="D504:P504" si="321">SUMIF($B499:$B499,"L1",D499:D499)</f>
        <v>0</v>
      </c>
      <c r="E504" s="63">
        <f t="shared" si="321"/>
        <v>0</v>
      </c>
      <c r="F504" s="63">
        <f t="shared" si="321"/>
        <v>0</v>
      </c>
      <c r="G504" s="63">
        <f t="shared" si="321"/>
        <v>0</v>
      </c>
      <c r="H504" s="63">
        <f t="shared" si="321"/>
        <v>0</v>
      </c>
      <c r="I504" s="63">
        <f t="shared" si="321"/>
        <v>0</v>
      </c>
      <c r="J504" s="63">
        <f t="shared" si="321"/>
        <v>0</v>
      </c>
      <c r="K504" s="63">
        <f t="shared" si="321"/>
        <v>0</v>
      </c>
      <c r="L504" s="63">
        <f t="shared" si="321"/>
        <v>0</v>
      </c>
      <c r="M504" s="63">
        <f t="shared" si="321"/>
        <v>0</v>
      </c>
      <c r="N504" s="63">
        <f t="shared" si="321"/>
        <v>0</v>
      </c>
      <c r="O504" s="63">
        <f t="shared" si="321"/>
        <v>1100</v>
      </c>
      <c r="P504" s="63">
        <f t="shared" si="321"/>
        <v>1100</v>
      </c>
      <c r="R504" s="63"/>
      <c r="S504" s="63"/>
      <c r="T504" s="63"/>
      <c r="U504" s="276"/>
      <c r="V504" s="276"/>
      <c r="W504" s="276"/>
      <c r="X504" s="276"/>
      <c r="Y504" s="276"/>
      <c r="Z504" s="276"/>
      <c r="AA504" s="276"/>
      <c r="AB504" s="276"/>
      <c r="AC504" s="276"/>
      <c r="AD504" s="276"/>
      <c r="AF504" s="63">
        <f t="shared" ref="AF504:AR504" si="322">SUMIF($B499:$B503,"L1",AF499:AF503)</f>
        <v>0</v>
      </c>
      <c r="AG504" s="63">
        <f t="shared" si="322"/>
        <v>0</v>
      </c>
      <c r="AH504" s="63">
        <f t="shared" si="322"/>
        <v>0</v>
      </c>
      <c r="AI504" s="276">
        <f t="shared" si="322"/>
        <v>0</v>
      </c>
      <c r="AJ504" s="276">
        <f t="shared" si="322"/>
        <v>0</v>
      </c>
      <c r="AK504" s="276">
        <f t="shared" si="322"/>
        <v>0</v>
      </c>
      <c r="AL504" s="276">
        <f t="shared" si="322"/>
        <v>0</v>
      </c>
      <c r="AM504" s="276">
        <f t="shared" si="322"/>
        <v>0</v>
      </c>
      <c r="AN504" s="276">
        <f t="shared" si="322"/>
        <v>0</v>
      </c>
      <c r="AO504" s="276">
        <f t="shared" si="322"/>
        <v>0</v>
      </c>
      <c r="AP504" s="276">
        <f t="shared" si="322"/>
        <v>0</v>
      </c>
      <c r="AQ504" s="276">
        <f t="shared" si="322"/>
        <v>0</v>
      </c>
      <c r="AR504" s="276">
        <f t="shared" si="322"/>
        <v>0</v>
      </c>
    </row>
    <row r="505" spans="1:47" ht="15" customHeight="1" x14ac:dyDescent="0.2">
      <c r="A505" s="497" t="s">
        <v>391</v>
      </c>
      <c r="B505"/>
      <c r="C505"/>
      <c r="D505"/>
      <c r="E505"/>
      <c r="F505"/>
      <c r="G505"/>
      <c r="P505" s="92">
        <f>SUM(P499:P503)</f>
        <v>1100</v>
      </c>
      <c r="R505"/>
      <c r="S505"/>
      <c r="T505"/>
      <c r="U505" s="277"/>
      <c r="V505" s="295"/>
      <c r="W505" s="295"/>
      <c r="X505" s="295"/>
      <c r="Y505" s="295"/>
      <c r="Z505" s="295"/>
      <c r="AA505" s="295"/>
      <c r="AB505" s="295"/>
      <c r="AC505" s="295"/>
      <c r="AD505" s="278"/>
      <c r="AF505"/>
      <c r="AG505"/>
      <c r="AH505"/>
      <c r="AI505" s="277"/>
      <c r="AJ505" s="295"/>
      <c r="AK505" s="295"/>
      <c r="AL505" s="295"/>
      <c r="AM505" s="295"/>
      <c r="AN505" s="295"/>
      <c r="AO505" s="295"/>
      <c r="AP505" s="295"/>
      <c r="AQ505" s="295"/>
      <c r="AR505" s="278">
        <f>SUM(AR499:AR503)</f>
        <v>0</v>
      </c>
    </row>
    <row r="506" spans="1:47" ht="15" customHeight="1" x14ac:dyDescent="0.2">
      <c r="A506" s="497"/>
      <c r="B506"/>
      <c r="C506"/>
      <c r="D506"/>
      <c r="E506"/>
      <c r="F506"/>
      <c r="G506"/>
      <c r="P506" s="92"/>
      <c r="R506"/>
      <c r="S506"/>
      <c r="T506"/>
      <c r="U506" s="277"/>
      <c r="V506" s="295"/>
      <c r="W506" s="295"/>
      <c r="X506" s="295"/>
      <c r="Y506" s="295"/>
      <c r="Z506" s="295"/>
      <c r="AA506" s="295"/>
      <c r="AB506" s="295"/>
      <c r="AC506" s="295"/>
      <c r="AD506" s="278"/>
      <c r="AF506"/>
      <c r="AG506"/>
      <c r="AH506"/>
      <c r="AI506" s="277"/>
      <c r="AJ506" s="295"/>
      <c r="AK506" s="295"/>
      <c r="AL506" s="295"/>
      <c r="AM506" s="295"/>
      <c r="AN506" s="295"/>
      <c r="AO506" s="295"/>
      <c r="AP506" s="295"/>
      <c r="AQ506" s="295"/>
      <c r="AR506" s="278"/>
      <c r="AT506" s="8"/>
      <c r="AU506" s="8"/>
    </row>
    <row r="507" spans="1:47" ht="15" customHeight="1" thickBot="1" x14ac:dyDescent="0.25">
      <c r="A507" s="496" t="s">
        <v>80</v>
      </c>
      <c r="B507" s="44"/>
      <c r="C507" s="44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6"/>
      <c r="R507" s="122"/>
      <c r="S507" s="122"/>
      <c r="T507" s="122"/>
      <c r="U507" s="279"/>
      <c r="V507" s="279"/>
      <c r="W507" s="279"/>
      <c r="X507" s="279"/>
      <c r="Y507" s="279"/>
      <c r="Z507" s="279"/>
      <c r="AA507" s="279"/>
      <c r="AB507" s="279"/>
      <c r="AC507" s="279"/>
      <c r="AD507" s="280"/>
      <c r="AF507" s="122"/>
      <c r="AG507" s="122"/>
      <c r="AH507" s="122"/>
      <c r="AI507" s="279"/>
      <c r="AJ507" s="279"/>
      <c r="AK507" s="279"/>
      <c r="AL507" s="279"/>
      <c r="AM507" s="279"/>
      <c r="AN507" s="279"/>
      <c r="AO507" s="279"/>
      <c r="AP507" s="279"/>
      <c r="AQ507" s="279"/>
      <c r="AR507" s="280"/>
      <c r="AT507" s="5"/>
      <c r="AU507" s="5"/>
    </row>
    <row r="508" spans="1:47" ht="15" customHeight="1" x14ac:dyDescent="0.2">
      <c r="A508" s="497" t="s">
        <v>537</v>
      </c>
      <c r="B508" s="41" t="s">
        <v>308</v>
      </c>
      <c r="C508" s="39">
        <f>IF(B508="L1", 1, IF(B508="L2", 0.75, IF(B508= "L3", 0.5,IF(B508 = "L4", 0.25, 0))))</f>
        <v>1</v>
      </c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8"/>
      <c r="P508" s="42"/>
      <c r="Q508" s="8"/>
      <c r="R508" s="42"/>
      <c r="S508" s="42"/>
      <c r="T508" s="42"/>
      <c r="U508" s="294"/>
      <c r="V508" s="8"/>
      <c r="W508" s="294"/>
      <c r="X508" s="294"/>
      <c r="Y508" s="294"/>
      <c r="Z508" s="294"/>
      <c r="AA508" s="294"/>
      <c r="AB508" s="294"/>
      <c r="AC508" s="294"/>
      <c r="AD508" s="294"/>
      <c r="AF508" s="42">
        <f t="shared" ref="AF508:AQ508" si="323">AF95-AF304</f>
        <v>39211.79</v>
      </c>
      <c r="AG508" s="42">
        <f t="shared" si="323"/>
        <v>0</v>
      </c>
      <c r="AH508" s="42">
        <f t="shared" si="323"/>
        <v>71560</v>
      </c>
      <c r="AI508" s="42">
        <f t="shared" si="323"/>
        <v>0</v>
      </c>
      <c r="AJ508" s="42">
        <f t="shared" si="323"/>
        <v>30000</v>
      </c>
      <c r="AK508" s="42">
        <f t="shared" si="323"/>
        <v>0</v>
      </c>
      <c r="AL508" s="42">
        <f t="shared" si="323"/>
        <v>0</v>
      </c>
      <c r="AM508" s="42">
        <f t="shared" si="323"/>
        <v>0</v>
      </c>
      <c r="AN508" s="42">
        <f t="shared" si="323"/>
        <v>0</v>
      </c>
      <c r="AO508" s="42">
        <f t="shared" si="323"/>
        <v>0</v>
      </c>
      <c r="AP508" s="42">
        <f t="shared" si="323"/>
        <v>0</v>
      </c>
      <c r="AQ508" s="42">
        <f t="shared" si="323"/>
        <v>0</v>
      </c>
      <c r="AR508" s="294">
        <f>SUM(AF508:AQ508)</f>
        <v>140771.79</v>
      </c>
      <c r="AS508" s="8" t="s">
        <v>402</v>
      </c>
      <c r="AT508" s="8"/>
      <c r="AU508" s="8"/>
    </row>
    <row r="509" spans="1:47" ht="15" customHeight="1" x14ac:dyDescent="0.2">
      <c r="A509" s="501" t="s">
        <v>366</v>
      </c>
      <c r="B509" s="48" t="s">
        <v>308</v>
      </c>
      <c r="C509" s="267">
        <f>IF(B509="L1", 1, IF(B509="L2", 0.75, IF(B509= "L3", 0.5,IF(B509 = "L4", 0.25, 0))))</f>
        <v>1</v>
      </c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8"/>
      <c r="P509" s="42"/>
      <c r="Q509" s="8"/>
      <c r="R509" s="42"/>
      <c r="S509" s="42"/>
      <c r="T509" s="42"/>
      <c r="U509" s="294"/>
      <c r="V509" s="8"/>
      <c r="W509" s="294"/>
      <c r="X509" s="294"/>
      <c r="Y509" s="294"/>
      <c r="Z509" s="294"/>
      <c r="AA509" s="294"/>
      <c r="AB509" s="307"/>
      <c r="AC509" s="307"/>
      <c r="AD509" s="307"/>
      <c r="AF509" s="42">
        <f>AF96-AF305</f>
        <v>0</v>
      </c>
      <c r="AG509" s="42">
        <f t="shared" ref="AG509:AQ509" si="324">AG96*0.25</f>
        <v>2500</v>
      </c>
      <c r="AH509" s="42">
        <f t="shared" si="324"/>
        <v>0</v>
      </c>
      <c r="AI509" s="42">
        <f t="shared" si="324"/>
        <v>2500</v>
      </c>
      <c r="AJ509" s="42">
        <f t="shared" si="324"/>
        <v>0</v>
      </c>
      <c r="AK509" s="42">
        <f t="shared" si="324"/>
        <v>0</v>
      </c>
      <c r="AL509" s="42">
        <f t="shared" si="324"/>
        <v>0</v>
      </c>
      <c r="AM509" s="42">
        <f t="shared" si="324"/>
        <v>0</v>
      </c>
      <c r="AN509" s="42">
        <f t="shared" si="324"/>
        <v>0</v>
      </c>
      <c r="AO509" s="42">
        <f t="shared" si="324"/>
        <v>0</v>
      </c>
      <c r="AP509" s="42">
        <f t="shared" si="324"/>
        <v>0</v>
      </c>
      <c r="AQ509" s="42">
        <f t="shared" si="324"/>
        <v>0</v>
      </c>
      <c r="AR509" s="307">
        <f>SUM(AF509:AQ509)</f>
        <v>5000</v>
      </c>
      <c r="AS509" s="5" t="s">
        <v>400</v>
      </c>
      <c r="AT509" s="5"/>
      <c r="AU509" s="5"/>
    </row>
    <row r="510" spans="1:47" ht="15" customHeight="1" x14ac:dyDescent="0.2">
      <c r="A510" s="497" t="s">
        <v>538</v>
      </c>
      <c r="B510" s="41" t="s">
        <v>317</v>
      </c>
      <c r="C510" s="267">
        <f>IF(B510="L1", 1, IF(B510="L2", 0.75, IF(B510= "L3", 0.5,IF(B510 = "L4", 0.25, 0))))</f>
        <v>0.75</v>
      </c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P510" s="42"/>
      <c r="R510" s="42"/>
      <c r="S510" s="42"/>
      <c r="T510" s="42"/>
      <c r="U510" s="294"/>
      <c r="V510" s="294"/>
      <c r="Y510" s="294"/>
      <c r="Z510" s="294"/>
      <c r="AA510" s="294"/>
      <c r="AB510" s="294"/>
      <c r="AC510" s="294"/>
      <c r="AD510" s="294"/>
      <c r="AF510" s="42">
        <f>AF97-AF306</f>
        <v>0</v>
      </c>
      <c r="AG510" s="42">
        <f t="shared" ref="AG510:AQ510" si="325">AG97-AG306</f>
        <v>0</v>
      </c>
      <c r="AH510" s="42">
        <f t="shared" si="325"/>
        <v>0</v>
      </c>
      <c r="AI510" s="42">
        <f t="shared" si="325"/>
        <v>0</v>
      </c>
      <c r="AJ510" s="42">
        <f t="shared" si="325"/>
        <v>0</v>
      </c>
      <c r="AK510" s="42">
        <f t="shared" si="325"/>
        <v>0</v>
      </c>
      <c r="AL510" s="42">
        <f t="shared" si="325"/>
        <v>30000</v>
      </c>
      <c r="AM510" s="42">
        <f t="shared" si="325"/>
        <v>0</v>
      </c>
      <c r="AN510" s="42">
        <f t="shared" si="325"/>
        <v>30000</v>
      </c>
      <c r="AO510" s="42">
        <f t="shared" si="325"/>
        <v>0</v>
      </c>
      <c r="AP510" s="42">
        <f t="shared" si="325"/>
        <v>30000</v>
      </c>
      <c r="AQ510" s="42">
        <f t="shared" si="325"/>
        <v>0</v>
      </c>
      <c r="AR510" s="294">
        <f>SUM(AF510:AQ510)</f>
        <v>90000</v>
      </c>
      <c r="AS510" s="8" t="s">
        <v>402</v>
      </c>
    </row>
    <row r="511" spans="1:47" ht="15" customHeight="1" x14ac:dyDescent="0.2">
      <c r="A511" s="501" t="s">
        <v>539</v>
      </c>
      <c r="B511" s="48" t="s">
        <v>317</v>
      </c>
      <c r="C511" s="267">
        <f>IF(B511="L1", 1, IF(B511="L2", 0.75, IF(B511= "L3", 0.5,IF(B511 = "L4", 0.25, 0))))</f>
        <v>0.75</v>
      </c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P511" s="42"/>
      <c r="R511" s="42"/>
      <c r="S511" s="42"/>
      <c r="T511" s="42"/>
      <c r="U511" s="294"/>
      <c r="V511" s="294"/>
      <c r="Y511" s="294"/>
      <c r="Z511" s="294"/>
      <c r="AA511" s="294"/>
      <c r="AB511" s="294"/>
      <c r="AC511" s="294"/>
      <c r="AD511" s="294"/>
      <c r="AF511" s="42">
        <f>AF98-AF307</f>
        <v>0</v>
      </c>
      <c r="AG511" s="42">
        <f t="shared" ref="AG511:AJ512" si="326">AG98-AG307</f>
        <v>0</v>
      </c>
      <c r="AH511" s="42">
        <f t="shared" si="326"/>
        <v>0</v>
      </c>
      <c r="AI511" s="42">
        <f t="shared" si="326"/>
        <v>0</v>
      </c>
      <c r="AJ511" s="42">
        <f t="shared" si="326"/>
        <v>0</v>
      </c>
      <c r="AK511" s="42">
        <f t="shared" ref="AK511:AQ511" si="327">AK98*0.25</f>
        <v>2500</v>
      </c>
      <c r="AL511" s="42">
        <f t="shared" si="327"/>
        <v>0</v>
      </c>
      <c r="AM511" s="42">
        <f t="shared" si="327"/>
        <v>2500</v>
      </c>
      <c r="AN511" s="42">
        <f t="shared" si="327"/>
        <v>0</v>
      </c>
      <c r="AO511" s="42">
        <f t="shared" si="327"/>
        <v>2500</v>
      </c>
      <c r="AP511" s="42">
        <f t="shared" si="327"/>
        <v>0</v>
      </c>
      <c r="AQ511" s="42">
        <f t="shared" si="327"/>
        <v>0</v>
      </c>
      <c r="AR511" s="307">
        <f>SUM(AF511:AQ511)</f>
        <v>7500</v>
      </c>
      <c r="AS511" s="5" t="s">
        <v>400</v>
      </c>
    </row>
    <row r="512" spans="1:47" ht="15" customHeight="1" x14ac:dyDescent="0.2">
      <c r="A512" s="497"/>
      <c r="B512" s="41"/>
      <c r="C512" s="39"/>
      <c r="D512"/>
      <c r="E512"/>
      <c r="F512"/>
      <c r="G512"/>
      <c r="H512"/>
      <c r="I512"/>
      <c r="J512" s="42"/>
      <c r="K512"/>
      <c r="L512"/>
      <c r="M512" s="42"/>
      <c r="N512"/>
      <c r="O512"/>
      <c r="P512" s="92"/>
      <c r="R512"/>
      <c r="S512"/>
      <c r="T512"/>
      <c r="U512" s="277"/>
      <c r="V512" s="277"/>
      <c r="W512" s="277"/>
      <c r="X512" s="294"/>
      <c r="Y512" s="277"/>
      <c r="Z512" s="277"/>
      <c r="AA512" s="294"/>
      <c r="AB512" s="277"/>
      <c r="AC512" s="277"/>
      <c r="AD512" s="294"/>
      <c r="AF512" s="42">
        <f>AF99-AF308</f>
        <v>0</v>
      </c>
      <c r="AG512" s="42">
        <f t="shared" si="326"/>
        <v>0</v>
      </c>
      <c r="AH512" s="42">
        <f t="shared" si="326"/>
        <v>0</v>
      </c>
      <c r="AI512" s="42">
        <f t="shared" si="326"/>
        <v>0</v>
      </c>
      <c r="AJ512" s="42">
        <f t="shared" si="326"/>
        <v>0</v>
      </c>
      <c r="AK512" s="42">
        <f t="shared" ref="AK512:AQ512" si="328">AK99-AK308</f>
        <v>0</v>
      </c>
      <c r="AL512" s="42">
        <f t="shared" si="328"/>
        <v>0</v>
      </c>
      <c r="AM512" s="42">
        <f t="shared" si="328"/>
        <v>0</v>
      </c>
      <c r="AN512" s="42">
        <f t="shared" si="328"/>
        <v>0</v>
      </c>
      <c r="AO512" s="42">
        <f t="shared" si="328"/>
        <v>0</v>
      </c>
      <c r="AP512" s="42">
        <f t="shared" si="328"/>
        <v>0</v>
      </c>
      <c r="AQ512" s="42">
        <f t="shared" si="328"/>
        <v>0</v>
      </c>
      <c r="AR512" s="294">
        <f>SUM(AF512:AQ512)</f>
        <v>0</v>
      </c>
    </row>
    <row r="513" spans="1:44" ht="15" customHeight="1" x14ac:dyDescent="0.2">
      <c r="A513" s="498" t="s">
        <v>382</v>
      </c>
      <c r="B513" s="62"/>
      <c r="C513" s="62"/>
      <c r="D513" s="63">
        <f t="shared" ref="D513:P513" si="329">SUMIF($B508:$B512,"L1",D508:D512)</f>
        <v>0</v>
      </c>
      <c r="E513" s="63">
        <f t="shared" si="329"/>
        <v>0</v>
      </c>
      <c r="F513" s="63">
        <f t="shared" si="329"/>
        <v>0</v>
      </c>
      <c r="G513" s="63">
        <f t="shared" si="329"/>
        <v>0</v>
      </c>
      <c r="H513" s="63">
        <f t="shared" si="329"/>
        <v>0</v>
      </c>
      <c r="I513" s="63">
        <f t="shared" si="329"/>
        <v>0</v>
      </c>
      <c r="J513" s="63">
        <f t="shared" si="329"/>
        <v>0</v>
      </c>
      <c r="K513" s="63">
        <f t="shared" si="329"/>
        <v>0</v>
      </c>
      <c r="L513" s="63">
        <f t="shared" si="329"/>
        <v>0</v>
      </c>
      <c r="M513" s="63">
        <f t="shared" si="329"/>
        <v>0</v>
      </c>
      <c r="N513" s="63">
        <f t="shared" si="329"/>
        <v>0</v>
      </c>
      <c r="O513" s="63">
        <f t="shared" si="329"/>
        <v>0</v>
      </c>
      <c r="P513" s="63">
        <f t="shared" si="329"/>
        <v>0</v>
      </c>
      <c r="R513" s="63"/>
      <c r="S513" s="63"/>
      <c r="T513" s="63"/>
      <c r="U513" s="276"/>
      <c r="V513" s="276"/>
      <c r="W513" s="276"/>
      <c r="X513" s="276"/>
      <c r="Y513" s="276"/>
      <c r="Z513" s="276"/>
      <c r="AA513" s="276"/>
      <c r="AB513" s="276"/>
      <c r="AC513" s="276"/>
      <c r="AD513" s="276"/>
      <c r="AF513" s="63">
        <f>SUMIF($B508:$B512,"L1",AF508:AF512)</f>
        <v>39211.79</v>
      </c>
      <c r="AG513" s="63">
        <f t="shared" ref="AG513:AK513" si="330">SUMIF($B508:$B512,"L1",AG508:AG512)</f>
        <v>2500</v>
      </c>
      <c r="AH513" s="63">
        <f t="shared" si="330"/>
        <v>71560</v>
      </c>
      <c r="AI513" s="276">
        <f t="shared" si="330"/>
        <v>2500</v>
      </c>
      <c r="AJ513" s="276">
        <f t="shared" si="330"/>
        <v>30000</v>
      </c>
      <c r="AK513" s="276">
        <f t="shared" si="330"/>
        <v>0</v>
      </c>
      <c r="AL513" s="276">
        <f ca="1">SUMIF($B508:$B512,"L1",AL509:AL512)</f>
        <v>30000</v>
      </c>
      <c r="AM513" s="276">
        <f ca="1">SUMIF($B508:$B512,"L1",AM509:AM512)</f>
        <v>0</v>
      </c>
      <c r="AN513" s="276">
        <f ca="1">SUMIF($B508:$B512,"L1",AN509:AN512)</f>
        <v>30000</v>
      </c>
      <c r="AO513" s="276">
        <f ca="1">SUMIF($B508:$B512,"L1",AO509:AO512)</f>
        <v>0</v>
      </c>
      <c r="AP513" s="276">
        <f ca="1">SUMIF($B508:$B512,"L1",AP509:AP512)</f>
        <v>30000</v>
      </c>
      <c r="AQ513" s="276">
        <f>SUMIF($B508:$B512,"L1",AQ508:AQ512)</f>
        <v>0</v>
      </c>
      <c r="AR513" s="276">
        <f>SUMIF($B508:$B512,"L1",AR508:AR512)</f>
        <v>145771.79</v>
      </c>
    </row>
    <row r="514" spans="1:44" ht="15" customHeight="1" x14ac:dyDescent="0.2">
      <c r="A514" s="497" t="s">
        <v>383</v>
      </c>
      <c r="B514"/>
      <c r="C514"/>
      <c r="D514"/>
      <c r="E514"/>
      <c r="F514"/>
      <c r="G514"/>
      <c r="P514" s="92">
        <f>SUM(P508:P512)</f>
        <v>0</v>
      </c>
      <c r="R514"/>
      <c r="S514"/>
      <c r="T514"/>
      <c r="U514" s="277"/>
      <c r="V514" s="295"/>
      <c r="W514" s="295"/>
      <c r="X514" s="295"/>
      <c r="Y514" s="295"/>
      <c r="Z514" s="295"/>
      <c r="AA514" s="295"/>
      <c r="AB514" s="295"/>
      <c r="AC514" s="295"/>
      <c r="AD514" s="278"/>
      <c r="AF514"/>
      <c r="AG514"/>
      <c r="AH514"/>
      <c r="AI514" s="277"/>
      <c r="AJ514" s="295"/>
      <c r="AK514" s="295"/>
      <c r="AL514" s="295"/>
      <c r="AM514" s="295"/>
      <c r="AN514" s="295"/>
      <c r="AO514" s="295"/>
      <c r="AP514" s="295"/>
      <c r="AQ514" s="295"/>
      <c r="AR514" s="278">
        <f>SUM(AR508:AR512)</f>
        <v>243271.79</v>
      </c>
    </row>
    <row r="515" spans="1:44" ht="15" customHeight="1" x14ac:dyDescent="0.2">
      <c r="A515" s="497"/>
      <c r="B515"/>
      <c r="C515"/>
      <c r="D515"/>
      <c r="E515"/>
      <c r="F515"/>
      <c r="G515"/>
      <c r="P515" s="92"/>
      <c r="R515"/>
      <c r="S515"/>
      <c r="T515"/>
      <c r="U515" s="277"/>
      <c r="V515" s="295"/>
      <c r="W515" s="295"/>
      <c r="X515" s="295"/>
      <c r="Y515" s="295"/>
      <c r="Z515" s="295"/>
      <c r="AA515" s="295"/>
      <c r="AB515" s="295"/>
      <c r="AC515" s="295"/>
      <c r="AD515" s="278"/>
      <c r="AF515"/>
      <c r="AG515"/>
      <c r="AH515"/>
      <c r="AI515" s="277"/>
      <c r="AJ515" s="295"/>
      <c r="AK515" s="295"/>
      <c r="AL515" s="295"/>
      <c r="AM515" s="295"/>
      <c r="AN515" s="295"/>
      <c r="AO515" s="295"/>
      <c r="AP515" s="295"/>
      <c r="AQ515" s="295"/>
      <c r="AR515" s="278"/>
    </row>
    <row r="516" spans="1:44" ht="15" customHeight="1" thickBot="1" x14ac:dyDescent="0.25">
      <c r="A516" s="496" t="s">
        <v>540</v>
      </c>
      <c r="B516" s="44"/>
      <c r="C516" s="44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6"/>
      <c r="R516" s="122"/>
      <c r="S516" s="122"/>
      <c r="T516" s="122"/>
      <c r="U516" s="279"/>
      <c r="V516" s="279"/>
      <c r="W516" s="279"/>
      <c r="X516" s="279"/>
      <c r="Y516" s="279"/>
      <c r="Z516" s="279"/>
      <c r="AA516" s="279"/>
      <c r="AB516" s="279"/>
      <c r="AC516" s="279"/>
      <c r="AD516" s="280"/>
      <c r="AF516" s="122"/>
      <c r="AG516" s="122"/>
      <c r="AH516" s="122"/>
      <c r="AI516" s="279"/>
      <c r="AJ516" s="279"/>
      <c r="AK516" s="279"/>
      <c r="AL516" s="279"/>
      <c r="AM516" s="279"/>
      <c r="AN516" s="279"/>
      <c r="AO516" s="279"/>
      <c r="AP516" s="279"/>
      <c r="AQ516" s="279"/>
      <c r="AR516" s="280"/>
    </row>
    <row r="517" spans="1:44" ht="15" customHeight="1" x14ac:dyDescent="0.2">
      <c r="A517" s="497" t="s">
        <v>372</v>
      </c>
      <c r="B517" s="41" t="s">
        <v>308</v>
      </c>
      <c r="C517" s="39">
        <f>IF(B517="L1", 1, IF(B517="L2", 0.75, IF(B517= "L3", 0.5,IF(B517 = "L4", 0.25, 0))))</f>
        <v>1</v>
      </c>
      <c r="D517" s="42"/>
      <c r="E517" s="42"/>
      <c r="F517" s="42"/>
      <c r="G517" s="42"/>
      <c r="H517" s="35"/>
      <c r="I517" s="42"/>
      <c r="J517" s="42"/>
      <c r="K517" s="42"/>
      <c r="L517" s="42"/>
      <c r="M517" s="42"/>
      <c r="N517" s="42"/>
      <c r="O517" s="42"/>
      <c r="P517" s="42"/>
      <c r="R517" s="42"/>
      <c r="S517" s="42"/>
      <c r="T517" s="42"/>
      <c r="U517" s="294"/>
      <c r="V517" s="274"/>
      <c r="W517" s="294"/>
      <c r="X517" s="294"/>
      <c r="Y517" s="294"/>
      <c r="Z517" s="294"/>
      <c r="AA517" s="294"/>
      <c r="AB517" s="294"/>
      <c r="AC517" s="294"/>
      <c r="AD517" s="294"/>
      <c r="AF517" s="42"/>
      <c r="AG517" s="42"/>
      <c r="AH517" s="42"/>
      <c r="AI517" s="294"/>
      <c r="AJ517" s="274"/>
      <c r="AK517" s="294"/>
      <c r="AL517" s="294"/>
      <c r="AM517" s="294"/>
      <c r="AN517" s="294"/>
      <c r="AO517" s="294"/>
      <c r="AP517" s="294"/>
      <c r="AQ517" s="294"/>
      <c r="AR517" s="294">
        <f>SUM(AF517:AQ517)</f>
        <v>0</v>
      </c>
    </row>
    <row r="518" spans="1:44" ht="15" customHeight="1" x14ac:dyDescent="0.2">
      <c r="A518" s="497" t="s">
        <v>541</v>
      </c>
      <c r="B518" s="41" t="s">
        <v>311</v>
      </c>
      <c r="C518" s="39">
        <f>IF(B518="L1", 1, IF(B518="L2", 0.75, IF(B518= "L3", 0.5,IF(B518 = "L4", 0.25, 0))))</f>
        <v>0.5</v>
      </c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P518" s="42"/>
      <c r="R518" s="42"/>
      <c r="S518" s="42"/>
      <c r="T518" s="42"/>
      <c r="U518" s="294"/>
      <c r="V518" s="294"/>
      <c r="Y518" s="294"/>
      <c r="Z518" s="294"/>
      <c r="AB518" s="294"/>
      <c r="AD518" s="294"/>
      <c r="AF518" s="294"/>
      <c r="AG518" s="42"/>
      <c r="AH518" s="42"/>
      <c r="AI518" s="294"/>
      <c r="AJ518" s="294"/>
      <c r="AM518" s="294"/>
      <c r="AN518" s="294"/>
      <c r="AP518" s="294"/>
      <c r="AQ518" s="294"/>
      <c r="AR518" s="294">
        <f>SUM(AF518:AQ518)</f>
        <v>0</v>
      </c>
    </row>
    <row r="519" spans="1:44" ht="15" customHeight="1" x14ac:dyDescent="0.2">
      <c r="A519" s="497"/>
      <c r="B519" s="41"/>
      <c r="C519" s="39"/>
      <c r="D519"/>
      <c r="E519"/>
      <c r="F519"/>
      <c r="G519"/>
      <c r="H519"/>
      <c r="I519"/>
      <c r="J519" s="42"/>
      <c r="K519"/>
      <c r="L519"/>
      <c r="M519" s="42"/>
      <c r="N519"/>
      <c r="O519"/>
      <c r="P519" s="92"/>
      <c r="R519"/>
      <c r="S519"/>
      <c r="T519"/>
      <c r="U519" s="277"/>
      <c r="V519" s="277"/>
      <c r="W519" s="277"/>
      <c r="X519" s="294"/>
      <c r="Y519" s="277"/>
      <c r="Z519" s="277"/>
      <c r="AA519" s="294"/>
      <c r="AB519" s="277"/>
      <c r="AC519" s="277"/>
      <c r="AD519" s="294"/>
      <c r="AF519"/>
      <c r="AG519"/>
      <c r="AH519"/>
      <c r="AI519" s="277"/>
      <c r="AJ519" s="277"/>
      <c r="AK519" s="277"/>
      <c r="AL519" s="294"/>
      <c r="AM519" s="277"/>
      <c r="AN519" s="277"/>
      <c r="AO519" s="294"/>
      <c r="AP519" s="277"/>
      <c r="AQ519" s="277"/>
      <c r="AR519" s="294">
        <f>SUM(AF519:AQ519)</f>
        <v>0</v>
      </c>
    </row>
    <row r="520" spans="1:44" ht="15" hidden="1" customHeight="1" thickBot="1" x14ac:dyDescent="0.25">
      <c r="A520" s="498" t="s">
        <v>542</v>
      </c>
      <c r="B520" s="62"/>
      <c r="C520" s="62"/>
      <c r="D520" s="63">
        <f t="shared" ref="D520:P520" si="331">SUMIF($B517:$B519,"L1",D517:D519)</f>
        <v>0</v>
      </c>
      <c r="E520" s="63">
        <f t="shared" si="331"/>
        <v>0</v>
      </c>
      <c r="F520" s="63">
        <f t="shared" si="331"/>
        <v>0</v>
      </c>
      <c r="G520" s="63">
        <f t="shared" si="331"/>
        <v>0</v>
      </c>
      <c r="H520" s="63">
        <f t="shared" si="331"/>
        <v>0</v>
      </c>
      <c r="I520" s="63">
        <f t="shared" si="331"/>
        <v>0</v>
      </c>
      <c r="J520" s="63">
        <f t="shared" si="331"/>
        <v>0</v>
      </c>
      <c r="K520" s="63">
        <f t="shared" si="331"/>
        <v>0</v>
      </c>
      <c r="L520" s="63">
        <f t="shared" si="331"/>
        <v>0</v>
      </c>
      <c r="M520" s="63">
        <f t="shared" si="331"/>
        <v>0</v>
      </c>
      <c r="N520" s="63">
        <f t="shared" si="331"/>
        <v>0</v>
      </c>
      <c r="O520" s="63">
        <f t="shared" si="331"/>
        <v>0</v>
      </c>
      <c r="P520" s="63">
        <f t="shared" si="331"/>
        <v>0</v>
      </c>
      <c r="R520" s="63"/>
      <c r="S520" s="63"/>
      <c r="T520" s="63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F520" s="63">
        <f>SUMIF($B517:$B519,"L1",AF517:AF519)</f>
        <v>0</v>
      </c>
      <c r="AG520" s="63">
        <f t="shared" ref="AG520:AR520" si="332">SUMIF($B517:$B519,"L1",AG517:AG519)</f>
        <v>0</v>
      </c>
      <c r="AH520" s="63">
        <f t="shared" si="332"/>
        <v>0</v>
      </c>
      <c r="AI520" s="276">
        <f t="shared" si="332"/>
        <v>0</v>
      </c>
      <c r="AJ520" s="276">
        <f t="shared" si="332"/>
        <v>0</v>
      </c>
      <c r="AK520" s="276">
        <f t="shared" si="332"/>
        <v>0</v>
      </c>
      <c r="AL520" s="276">
        <f t="shared" si="332"/>
        <v>0</v>
      </c>
      <c r="AM520" s="276">
        <f t="shared" si="332"/>
        <v>0</v>
      </c>
      <c r="AN520" s="276">
        <f t="shared" si="332"/>
        <v>0</v>
      </c>
      <c r="AO520" s="276">
        <f t="shared" si="332"/>
        <v>0</v>
      </c>
      <c r="AP520" s="276">
        <f t="shared" si="332"/>
        <v>0</v>
      </c>
      <c r="AQ520" s="276">
        <f t="shared" si="332"/>
        <v>0</v>
      </c>
      <c r="AR520" s="276">
        <f t="shared" si="332"/>
        <v>0</v>
      </c>
    </row>
    <row r="521" spans="1:44" ht="15" hidden="1" customHeight="1" x14ac:dyDescent="0.2">
      <c r="A521" s="497" t="s">
        <v>543</v>
      </c>
      <c r="B521"/>
      <c r="C521"/>
      <c r="D521"/>
      <c r="E521"/>
      <c r="F521"/>
      <c r="G521"/>
      <c r="P521" s="92">
        <f>SUM(P517:P519)</f>
        <v>0</v>
      </c>
      <c r="R521"/>
      <c r="S521"/>
      <c r="T521"/>
      <c r="U521" s="277"/>
      <c r="V521" s="295"/>
      <c r="W521" s="295"/>
      <c r="X521" s="295"/>
      <c r="Y521" s="295"/>
      <c r="Z521" s="295"/>
      <c r="AA521" s="295"/>
      <c r="AB521" s="295"/>
      <c r="AC521" s="295"/>
      <c r="AD521" s="278"/>
      <c r="AF521"/>
      <c r="AG521"/>
      <c r="AH521"/>
      <c r="AI521" s="277"/>
      <c r="AJ521" s="295"/>
      <c r="AK521" s="295"/>
      <c r="AL521" s="295"/>
      <c r="AM521" s="295"/>
      <c r="AN521" s="295"/>
      <c r="AO521" s="295"/>
      <c r="AP521" s="295"/>
      <c r="AQ521" s="295"/>
      <c r="AR521" s="278">
        <f>SUM(AR517:AR519)</f>
        <v>0</v>
      </c>
    </row>
    <row r="522" spans="1:44" ht="15" hidden="1" customHeight="1" x14ac:dyDescent="0.2">
      <c r="A522" s="497"/>
      <c r="B522"/>
      <c r="C522"/>
      <c r="D522"/>
      <c r="E522"/>
      <c r="F522"/>
      <c r="G522"/>
      <c r="P522" s="92"/>
      <c r="R522"/>
      <c r="S522"/>
      <c r="T522"/>
      <c r="U522" s="277"/>
      <c r="V522" s="295"/>
      <c r="W522" s="295"/>
      <c r="X522" s="295"/>
      <c r="Y522" s="295"/>
      <c r="Z522" s="295"/>
      <c r="AA522" s="295"/>
      <c r="AB522" s="295"/>
      <c r="AC522" s="295"/>
      <c r="AD522" s="278"/>
      <c r="AF522"/>
      <c r="AG522"/>
      <c r="AH522"/>
      <c r="AI522" s="277"/>
      <c r="AJ522" s="295"/>
      <c r="AK522" s="295"/>
      <c r="AL522" s="295"/>
      <c r="AM522" s="295"/>
      <c r="AN522" s="295"/>
      <c r="AO522" s="295"/>
      <c r="AP522" s="295"/>
      <c r="AQ522" s="295"/>
      <c r="AR522" s="278"/>
    </row>
    <row r="523" spans="1:44" ht="15" hidden="1" customHeight="1" x14ac:dyDescent="0.2">
      <c r="A523" s="496" t="s">
        <v>156</v>
      </c>
      <c r="B523" s="44"/>
      <c r="C523" s="44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6"/>
      <c r="R523" s="122"/>
      <c r="S523" s="122"/>
      <c r="T523" s="122"/>
      <c r="U523" s="279"/>
      <c r="V523" s="279"/>
      <c r="W523" s="279"/>
      <c r="X523" s="279"/>
      <c r="Y523" s="279"/>
      <c r="Z523" s="279"/>
      <c r="AA523" s="279"/>
      <c r="AB523" s="279"/>
      <c r="AC523" s="279"/>
      <c r="AD523" s="280"/>
      <c r="AF523" s="122"/>
      <c r="AG523" s="122"/>
      <c r="AH523" s="122"/>
      <c r="AI523" s="279"/>
      <c r="AJ523" s="279"/>
      <c r="AK523" s="279"/>
      <c r="AL523" s="279"/>
      <c r="AM523" s="279"/>
      <c r="AN523" s="279"/>
      <c r="AO523" s="279"/>
      <c r="AP523" s="279"/>
      <c r="AQ523" s="279"/>
      <c r="AR523" s="280"/>
    </row>
    <row r="524" spans="1:44" ht="15" hidden="1" customHeight="1" x14ac:dyDescent="0.2">
      <c r="A524" s="497" t="s">
        <v>544</v>
      </c>
      <c r="B524" s="41" t="s">
        <v>308</v>
      </c>
      <c r="C524" s="39">
        <f>IF(B524="L1", 1, IF(B524="L2", 0.75, IF(B524= "L3", 0.5,IF(B524 = "L4", 0.25, 0))))</f>
        <v>1</v>
      </c>
      <c r="D524" s="42"/>
      <c r="E524" s="42"/>
      <c r="F524" s="42"/>
      <c r="G524" s="42"/>
      <c r="H524" s="35">
        <v>12750</v>
      </c>
      <c r="I524" s="42"/>
      <c r="J524" s="42"/>
      <c r="K524" s="42"/>
      <c r="L524" s="42"/>
      <c r="M524" s="42"/>
      <c r="N524" s="42"/>
      <c r="O524" s="42"/>
      <c r="P524" s="42">
        <f>SUM(D524:O524)</f>
        <v>12750</v>
      </c>
      <c r="R524" s="42"/>
      <c r="S524" s="42"/>
      <c r="T524" s="42"/>
      <c r="U524" s="294"/>
      <c r="V524" s="274"/>
      <c r="W524" s="294"/>
      <c r="X524" s="294"/>
      <c r="Y524" s="294"/>
      <c r="Z524" s="294"/>
      <c r="AA524" s="294"/>
      <c r="AB524" s="294"/>
      <c r="AC524" s="294"/>
      <c r="AD524" s="294"/>
      <c r="AF524" s="42"/>
      <c r="AG524" s="42"/>
      <c r="AH524" s="42"/>
      <c r="AI524" s="294"/>
      <c r="AJ524" s="274"/>
      <c r="AK524" s="294"/>
      <c r="AL524" s="294"/>
      <c r="AM524" s="294"/>
      <c r="AN524" s="294"/>
      <c r="AO524" s="294"/>
      <c r="AP524" s="294"/>
      <c r="AQ524" s="294"/>
      <c r="AR524" s="294">
        <f>SUM(AF524:AQ524)</f>
        <v>0</v>
      </c>
    </row>
    <row r="525" spans="1:44" ht="15" hidden="1" customHeight="1" x14ac:dyDescent="0.2">
      <c r="A525" s="497"/>
      <c r="B525" s="41"/>
      <c r="C525" s="39"/>
      <c r="D525"/>
      <c r="E525"/>
      <c r="F525"/>
      <c r="G525"/>
      <c r="H525"/>
      <c r="I525"/>
      <c r="J525" s="42"/>
      <c r="K525"/>
      <c r="L525"/>
      <c r="M525" s="42"/>
      <c r="N525"/>
      <c r="O525"/>
      <c r="P525" s="92"/>
      <c r="R525"/>
      <c r="S525"/>
      <c r="T525"/>
      <c r="U525" s="277"/>
      <c r="V525" s="277"/>
      <c r="W525" s="277"/>
      <c r="X525" s="294"/>
      <c r="Y525" s="277"/>
      <c r="Z525" s="277"/>
      <c r="AA525" s="294"/>
      <c r="AB525" s="277"/>
      <c r="AC525" s="277"/>
      <c r="AD525" s="294"/>
      <c r="AF525"/>
      <c r="AG525"/>
      <c r="AH525"/>
      <c r="AI525" s="277"/>
      <c r="AJ525" s="277"/>
      <c r="AK525" s="277"/>
      <c r="AL525" s="294"/>
      <c r="AM525" s="277"/>
      <c r="AN525" s="277"/>
      <c r="AO525" s="294"/>
      <c r="AP525" s="277"/>
      <c r="AQ525" s="277"/>
      <c r="AR525" s="294">
        <f>SUM(AF525:AQ525)</f>
        <v>0</v>
      </c>
    </row>
    <row r="526" spans="1:44" ht="15" hidden="1" customHeight="1" thickBot="1" x14ac:dyDescent="0.25">
      <c r="A526" s="498" t="s">
        <v>392</v>
      </c>
      <c r="B526" s="62"/>
      <c r="C526" s="62"/>
      <c r="D526" s="63">
        <f t="shared" ref="D526:P526" si="333">SUMIF($B524:$B525,"L1",D524:D525)</f>
        <v>0</v>
      </c>
      <c r="E526" s="63">
        <f t="shared" si="333"/>
        <v>0</v>
      </c>
      <c r="F526" s="63">
        <f t="shared" si="333"/>
        <v>0</v>
      </c>
      <c r="G526" s="63">
        <f t="shared" si="333"/>
        <v>0</v>
      </c>
      <c r="H526" s="63">
        <f t="shared" si="333"/>
        <v>12750</v>
      </c>
      <c r="I526" s="63">
        <f t="shared" si="333"/>
        <v>0</v>
      </c>
      <c r="J526" s="63">
        <f t="shared" si="333"/>
        <v>0</v>
      </c>
      <c r="K526" s="63">
        <f t="shared" si="333"/>
        <v>0</v>
      </c>
      <c r="L526" s="63">
        <f t="shared" si="333"/>
        <v>0</v>
      </c>
      <c r="M526" s="63">
        <f t="shared" si="333"/>
        <v>0</v>
      </c>
      <c r="N526" s="63">
        <f t="shared" si="333"/>
        <v>0</v>
      </c>
      <c r="O526" s="63">
        <f t="shared" si="333"/>
        <v>0</v>
      </c>
      <c r="P526" s="63">
        <f t="shared" si="333"/>
        <v>12750</v>
      </c>
      <c r="R526" s="63"/>
      <c r="S526" s="63"/>
      <c r="T526" s="63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F526" s="63">
        <f t="shared" ref="AF526:AR526" si="334">SUMIF($B524:$B525,"L1",AF524:AF525)</f>
        <v>0</v>
      </c>
      <c r="AG526" s="63">
        <f t="shared" si="334"/>
        <v>0</v>
      </c>
      <c r="AH526" s="63">
        <f t="shared" si="334"/>
        <v>0</v>
      </c>
      <c r="AI526" s="276">
        <f t="shared" si="334"/>
        <v>0</v>
      </c>
      <c r="AJ526" s="276">
        <f t="shared" si="334"/>
        <v>0</v>
      </c>
      <c r="AK526" s="276">
        <f t="shared" si="334"/>
        <v>0</v>
      </c>
      <c r="AL526" s="276">
        <f t="shared" si="334"/>
        <v>0</v>
      </c>
      <c r="AM526" s="276">
        <f t="shared" si="334"/>
        <v>0</v>
      </c>
      <c r="AN526" s="276">
        <f t="shared" si="334"/>
        <v>0</v>
      </c>
      <c r="AO526" s="276">
        <f t="shared" si="334"/>
        <v>0</v>
      </c>
      <c r="AP526" s="276">
        <f t="shared" si="334"/>
        <v>0</v>
      </c>
      <c r="AQ526" s="276">
        <f t="shared" si="334"/>
        <v>0</v>
      </c>
      <c r="AR526" s="276">
        <f t="shared" si="334"/>
        <v>0</v>
      </c>
    </row>
    <row r="527" spans="1:44" ht="15" hidden="1" customHeight="1" x14ac:dyDescent="0.2">
      <c r="A527" s="497" t="s">
        <v>393</v>
      </c>
      <c r="B527"/>
      <c r="C527"/>
      <c r="D527"/>
      <c r="E527"/>
      <c r="F527"/>
      <c r="G527"/>
      <c r="P527" s="92">
        <f>SUM(P524:P525)</f>
        <v>12750</v>
      </c>
      <c r="R527"/>
      <c r="S527"/>
      <c r="T527"/>
      <c r="U527" s="277"/>
      <c r="V527" s="295"/>
      <c r="W527" s="295"/>
      <c r="X527" s="295"/>
      <c r="Y527" s="295"/>
      <c r="Z527" s="295"/>
      <c r="AA527" s="295"/>
      <c r="AB527" s="295"/>
      <c r="AC527" s="295"/>
      <c r="AD527" s="278"/>
      <c r="AF527"/>
      <c r="AG527"/>
      <c r="AH527"/>
      <c r="AI527" s="277"/>
      <c r="AJ527" s="295"/>
      <c r="AK527" s="295"/>
      <c r="AL527" s="295"/>
      <c r="AM527" s="295"/>
      <c r="AN527" s="295"/>
      <c r="AO527" s="295"/>
      <c r="AP527" s="295"/>
      <c r="AQ527" s="295"/>
      <c r="AR527" s="278">
        <f>SUM(AR524:AR525)</f>
        <v>0</v>
      </c>
    </row>
    <row r="528" spans="1:44" ht="15" hidden="1" customHeight="1" x14ac:dyDescent="0.2">
      <c r="A528" s="497"/>
      <c r="B528"/>
      <c r="C528"/>
      <c r="D528"/>
      <c r="E528"/>
      <c r="F528"/>
      <c r="G528"/>
      <c r="P528" s="92"/>
      <c r="R528"/>
      <c r="S528"/>
      <c r="T528"/>
      <c r="U528" s="277"/>
      <c r="V528" s="295"/>
      <c r="W528" s="295"/>
      <c r="X528" s="295"/>
      <c r="Y528" s="295"/>
      <c r="Z528" s="295"/>
      <c r="AA528" s="295"/>
      <c r="AB528" s="295"/>
      <c r="AC528" s="295"/>
      <c r="AD528" s="278"/>
      <c r="AF528"/>
      <c r="AG528"/>
      <c r="AH528"/>
      <c r="AI528" s="277"/>
      <c r="AJ528" s="295"/>
      <c r="AK528" s="295"/>
      <c r="AL528" s="295"/>
      <c r="AM528" s="295"/>
      <c r="AN528" s="295"/>
      <c r="AO528" s="295"/>
      <c r="AP528" s="295"/>
      <c r="AQ528" s="295"/>
      <c r="AR528" s="278"/>
    </row>
    <row r="529" spans="1:44" ht="15" hidden="1" customHeight="1" x14ac:dyDescent="0.2">
      <c r="A529" s="496" t="s">
        <v>545</v>
      </c>
      <c r="B529" s="44"/>
      <c r="C529" s="44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6"/>
      <c r="R529" s="122"/>
      <c r="S529" s="122"/>
      <c r="T529" s="122"/>
      <c r="U529" s="279"/>
      <c r="V529" s="279"/>
      <c r="W529" s="279"/>
      <c r="X529" s="279"/>
      <c r="Y529" s="279"/>
      <c r="Z529" s="279"/>
      <c r="AA529" s="279"/>
      <c r="AB529" s="279"/>
      <c r="AC529" s="279"/>
      <c r="AD529" s="280"/>
      <c r="AF529" s="122"/>
      <c r="AG529" s="122"/>
      <c r="AH529" s="122"/>
      <c r="AI529" s="279"/>
      <c r="AJ529" s="279"/>
      <c r="AK529" s="279"/>
      <c r="AL529" s="279"/>
      <c r="AM529" s="279"/>
      <c r="AN529" s="279"/>
      <c r="AO529" s="279"/>
      <c r="AP529" s="279"/>
      <c r="AQ529" s="279"/>
      <c r="AR529" s="280"/>
    </row>
    <row r="530" spans="1:44" ht="15" hidden="1" customHeight="1" x14ac:dyDescent="0.2">
      <c r="A530" s="497" t="s">
        <v>409</v>
      </c>
      <c r="B530" s="41" t="s">
        <v>308</v>
      </c>
      <c r="C530" s="39">
        <f>IF(B530="L1", 1, IF(B530="L2", 0.75, IF(B530= "L3", 0.5,IF(B530 = "L4", 0.25, 0))))</f>
        <v>1</v>
      </c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8"/>
      <c r="P530" s="42"/>
      <c r="R530" s="42"/>
      <c r="S530" s="42"/>
      <c r="T530" s="42"/>
      <c r="U530" s="294"/>
      <c r="V530" s="274"/>
      <c r="W530" s="294"/>
      <c r="X530" s="294"/>
      <c r="Y530" s="294"/>
      <c r="Z530" s="294"/>
      <c r="AA530" s="294"/>
      <c r="AB530" s="294"/>
      <c r="AC530" s="294"/>
      <c r="AD530" s="294"/>
      <c r="AF530" s="42"/>
      <c r="AG530" s="42"/>
      <c r="AH530" s="42"/>
      <c r="AI530" s="294"/>
      <c r="AJ530" s="274"/>
      <c r="AK530" s="294"/>
      <c r="AL530" s="294"/>
      <c r="AM530" s="294"/>
      <c r="AN530" s="294"/>
      <c r="AO530" s="294"/>
      <c r="AP530" s="294"/>
      <c r="AQ530" s="294"/>
      <c r="AR530" s="294">
        <f>SUM(AF530:AQ530)</f>
        <v>0</v>
      </c>
    </row>
    <row r="531" spans="1:44" ht="15" hidden="1" customHeight="1" x14ac:dyDescent="0.2">
      <c r="A531" s="497" t="s">
        <v>546</v>
      </c>
      <c r="B531" s="41" t="s">
        <v>308</v>
      </c>
      <c r="C531" s="39">
        <f>IF(B531="L1", 1, IF(B531="L2", 0.75, IF(B531= "L3", 0.5,IF(B531 = "L4", 0.25, 0))))</f>
        <v>1</v>
      </c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8"/>
      <c r="P531" s="42"/>
      <c r="R531" s="42"/>
      <c r="S531" s="42"/>
      <c r="T531" s="42"/>
      <c r="U531" s="294"/>
      <c r="V531" s="274"/>
      <c r="Y531" s="294"/>
      <c r="Z531" s="294"/>
      <c r="AA531" s="294"/>
      <c r="AB531" s="294"/>
      <c r="AC531" s="294"/>
      <c r="AD531" s="294"/>
      <c r="AF531" s="42"/>
      <c r="AG531" s="42"/>
      <c r="AH531" s="42"/>
      <c r="AI531" s="294"/>
      <c r="AJ531" s="274"/>
      <c r="AM531" s="294"/>
      <c r="AN531" s="294"/>
      <c r="AO531" s="294"/>
      <c r="AP531" s="294"/>
      <c r="AQ531" s="294"/>
      <c r="AR531" s="294">
        <f>SUM(AF531:AQ531)</f>
        <v>0</v>
      </c>
    </row>
    <row r="532" spans="1:44" ht="15" hidden="1" customHeight="1" x14ac:dyDescent="0.2">
      <c r="A532" s="497"/>
      <c r="B532" s="41"/>
      <c r="C532" s="39"/>
      <c r="D532"/>
      <c r="E532"/>
      <c r="F532"/>
      <c r="G532"/>
      <c r="H532"/>
      <c r="I532"/>
      <c r="J532" s="42"/>
      <c r="K532"/>
      <c r="L532"/>
      <c r="M532" s="42"/>
      <c r="N532"/>
      <c r="O532"/>
      <c r="P532" s="92"/>
      <c r="R532"/>
      <c r="S532"/>
      <c r="T532"/>
      <c r="U532" s="277"/>
      <c r="V532" s="277"/>
      <c r="W532" s="277"/>
      <c r="X532" s="294"/>
      <c r="Y532" s="277"/>
      <c r="Z532" s="277"/>
      <c r="AA532" s="294"/>
      <c r="AB532" s="277"/>
      <c r="AC532" s="277"/>
      <c r="AD532" s="294"/>
      <c r="AF532"/>
      <c r="AG532"/>
      <c r="AH532"/>
      <c r="AI532" s="277"/>
      <c r="AJ532" s="277"/>
      <c r="AK532" s="277"/>
      <c r="AL532" s="294"/>
      <c r="AM532" s="277"/>
      <c r="AN532" s="277"/>
      <c r="AO532" s="294"/>
      <c r="AP532" s="277"/>
      <c r="AQ532" s="277"/>
      <c r="AR532" s="294">
        <f>SUM(AF532:AQ532)</f>
        <v>0</v>
      </c>
    </row>
    <row r="533" spans="1:44" ht="15" hidden="1" customHeight="1" thickBot="1" x14ac:dyDescent="0.25">
      <c r="A533" s="498" t="s">
        <v>547</v>
      </c>
      <c r="B533" s="62"/>
      <c r="C533" s="62"/>
      <c r="D533" s="63">
        <f t="shared" ref="D533:P533" si="335">SUMIF($B529:$B532,"L1",D529:D532)</f>
        <v>0</v>
      </c>
      <c r="E533" s="63">
        <f t="shared" si="335"/>
        <v>0</v>
      </c>
      <c r="F533" s="63">
        <f t="shared" si="335"/>
        <v>0</v>
      </c>
      <c r="G533" s="63">
        <f t="shared" si="335"/>
        <v>0</v>
      </c>
      <c r="H533" s="63">
        <f t="shared" si="335"/>
        <v>0</v>
      </c>
      <c r="I533" s="63">
        <f t="shared" si="335"/>
        <v>0</v>
      </c>
      <c r="J533" s="63">
        <f t="shared" si="335"/>
        <v>0</v>
      </c>
      <c r="K533" s="63">
        <f t="shared" si="335"/>
        <v>0</v>
      </c>
      <c r="L533" s="63">
        <f t="shared" si="335"/>
        <v>0</v>
      </c>
      <c r="M533" s="63">
        <f t="shared" si="335"/>
        <v>0</v>
      </c>
      <c r="N533" s="63">
        <f t="shared" si="335"/>
        <v>0</v>
      </c>
      <c r="O533" s="63">
        <f t="shared" si="335"/>
        <v>0</v>
      </c>
      <c r="P533" s="63">
        <f t="shared" si="335"/>
        <v>0</v>
      </c>
      <c r="R533" s="63"/>
      <c r="S533" s="63"/>
      <c r="T533" s="63"/>
      <c r="U533" s="276"/>
      <c r="V533" s="276"/>
      <c r="W533" s="276"/>
      <c r="X533" s="276"/>
      <c r="Y533" s="276"/>
      <c r="Z533" s="276"/>
      <c r="AA533" s="276"/>
      <c r="AB533" s="276"/>
      <c r="AC533" s="276"/>
      <c r="AD533" s="276"/>
      <c r="AF533" s="63">
        <f t="shared" ref="AF533:AR533" si="336">SUMIF($B530:$B532,"L1",AF530:AF532)</f>
        <v>0</v>
      </c>
      <c r="AG533" s="63">
        <f t="shared" si="336"/>
        <v>0</v>
      </c>
      <c r="AH533" s="63">
        <f t="shared" si="336"/>
        <v>0</v>
      </c>
      <c r="AI533" s="276">
        <f t="shared" si="336"/>
        <v>0</v>
      </c>
      <c r="AJ533" s="276">
        <f t="shared" si="336"/>
        <v>0</v>
      </c>
      <c r="AK533" s="276">
        <f t="shared" si="336"/>
        <v>0</v>
      </c>
      <c r="AL533" s="276">
        <f t="shared" si="336"/>
        <v>0</v>
      </c>
      <c r="AM533" s="276">
        <f t="shared" si="336"/>
        <v>0</v>
      </c>
      <c r="AN533" s="276">
        <f t="shared" si="336"/>
        <v>0</v>
      </c>
      <c r="AO533" s="276">
        <f t="shared" si="336"/>
        <v>0</v>
      </c>
      <c r="AP533" s="276">
        <f t="shared" si="336"/>
        <v>0</v>
      </c>
      <c r="AQ533" s="276">
        <f t="shared" si="336"/>
        <v>0</v>
      </c>
      <c r="AR533" s="276">
        <f t="shared" si="336"/>
        <v>0</v>
      </c>
    </row>
    <row r="534" spans="1:44" ht="15" hidden="1" customHeight="1" x14ac:dyDescent="0.2">
      <c r="A534" s="497" t="s">
        <v>548</v>
      </c>
      <c r="B534"/>
      <c r="C534"/>
      <c r="D534"/>
      <c r="E534"/>
      <c r="F534"/>
      <c r="G534"/>
      <c r="H534" s="8"/>
      <c r="I534" s="8"/>
      <c r="J534" s="8"/>
      <c r="K534" s="8"/>
      <c r="L534" s="8"/>
      <c r="M534" s="8"/>
      <c r="N534" s="8"/>
      <c r="O534" s="8"/>
      <c r="P534" s="92">
        <f>SUM(P529:P532)</f>
        <v>0</v>
      </c>
      <c r="R534"/>
      <c r="S534"/>
      <c r="T534"/>
      <c r="U534" s="277"/>
      <c r="V534" s="295"/>
      <c r="W534" s="295"/>
      <c r="X534" s="295"/>
      <c r="Y534" s="295"/>
      <c r="Z534" s="295"/>
      <c r="AA534" s="295"/>
      <c r="AB534" s="295"/>
      <c r="AC534" s="295"/>
      <c r="AD534" s="278"/>
      <c r="AF534"/>
      <c r="AG534"/>
      <c r="AH534"/>
      <c r="AI534" s="277"/>
      <c r="AJ534" s="295"/>
      <c r="AK534" s="295"/>
      <c r="AL534" s="295"/>
      <c r="AM534" s="295"/>
      <c r="AN534" s="295"/>
      <c r="AO534" s="295"/>
      <c r="AP534" s="295"/>
      <c r="AQ534" s="295"/>
      <c r="AR534" s="278">
        <f>SUM(AR530:AR532)</f>
        <v>0</v>
      </c>
    </row>
    <row r="535" spans="1:44" ht="15" hidden="1" customHeight="1" x14ac:dyDescent="0.2">
      <c r="A535" s="497"/>
      <c r="B535"/>
      <c r="C535"/>
      <c r="D535"/>
      <c r="E535"/>
      <c r="F535"/>
      <c r="G535"/>
      <c r="H535" s="8"/>
      <c r="I535" s="8"/>
      <c r="J535" s="8"/>
      <c r="K535" s="8"/>
      <c r="L535" s="8"/>
      <c r="M535" s="8"/>
      <c r="N535" s="8"/>
      <c r="O535" s="8"/>
      <c r="P535" s="92"/>
      <c r="R535"/>
      <c r="S535"/>
      <c r="T535"/>
      <c r="U535" s="277"/>
      <c r="V535" s="295"/>
      <c r="W535" s="295"/>
      <c r="X535" s="295"/>
      <c r="Y535" s="295"/>
      <c r="Z535" s="295"/>
      <c r="AA535" s="295"/>
      <c r="AB535" s="295"/>
      <c r="AC535" s="295"/>
      <c r="AD535" s="278"/>
      <c r="AF535"/>
      <c r="AG535"/>
      <c r="AH535"/>
      <c r="AI535" s="277"/>
      <c r="AJ535" s="295"/>
      <c r="AK535" s="295"/>
      <c r="AL535" s="295"/>
      <c r="AM535" s="295"/>
      <c r="AN535" s="295"/>
      <c r="AO535" s="295"/>
      <c r="AP535" s="295"/>
      <c r="AQ535" s="295"/>
      <c r="AR535" s="278"/>
    </row>
    <row r="536" spans="1:44" ht="15" hidden="1" customHeight="1" x14ac:dyDescent="0.2">
      <c r="A536" s="496" t="s">
        <v>549</v>
      </c>
      <c r="B536" s="44"/>
      <c r="C536" s="44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6"/>
      <c r="R536" s="122"/>
      <c r="S536" s="122"/>
      <c r="T536" s="122"/>
      <c r="U536" s="279"/>
      <c r="V536" s="279"/>
      <c r="W536" s="279"/>
      <c r="X536" s="279"/>
      <c r="Y536" s="279"/>
      <c r="Z536" s="279"/>
      <c r="AA536" s="279"/>
      <c r="AB536" s="279"/>
      <c r="AC536" s="279"/>
      <c r="AD536" s="280"/>
      <c r="AF536" s="122"/>
      <c r="AG536" s="122"/>
      <c r="AH536" s="122"/>
      <c r="AI536" s="279"/>
      <c r="AJ536" s="279"/>
      <c r="AK536" s="279"/>
      <c r="AL536" s="279"/>
      <c r="AM536" s="279"/>
      <c r="AN536" s="279"/>
      <c r="AO536" s="279"/>
      <c r="AP536" s="279"/>
      <c r="AQ536" s="279"/>
      <c r="AR536" s="280"/>
    </row>
    <row r="537" spans="1:44" ht="15" hidden="1" customHeight="1" x14ac:dyDescent="0.2">
      <c r="A537" s="497" t="s">
        <v>381</v>
      </c>
      <c r="B537" s="41" t="s">
        <v>308</v>
      </c>
      <c r="C537" s="39">
        <f>IF(B537="L1", 1, IF(B537="L2", 0.75, IF(B537= "L3", 0.5,IF(B537 = "L4", 0.25, 0))))</f>
        <v>1</v>
      </c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8"/>
      <c r="P537" s="42"/>
      <c r="R537" s="42"/>
      <c r="S537" s="42"/>
      <c r="T537" s="42"/>
      <c r="U537" s="294"/>
      <c r="W537" s="274"/>
      <c r="X537" s="294"/>
      <c r="Y537" s="441"/>
      <c r="Z537" s="294"/>
      <c r="AA537" s="294"/>
      <c r="AB537" s="294"/>
      <c r="AC537" s="294"/>
      <c r="AD537" s="294"/>
      <c r="AF537" s="42"/>
      <c r="AG537" s="42"/>
      <c r="AH537" s="42"/>
      <c r="AI537" s="294"/>
      <c r="AK537" s="274"/>
      <c r="AL537" s="294"/>
      <c r="AM537" s="441"/>
      <c r="AN537" s="294"/>
      <c r="AO537" s="294"/>
      <c r="AP537" s="294"/>
      <c r="AQ537" s="294"/>
      <c r="AR537" s="294">
        <f>SUM(AF537:AQ537)</f>
        <v>0</v>
      </c>
    </row>
    <row r="538" spans="1:44" ht="15" hidden="1" customHeight="1" x14ac:dyDescent="0.2">
      <c r="A538" s="497" t="s">
        <v>550</v>
      </c>
      <c r="B538" s="41" t="s">
        <v>308</v>
      </c>
      <c r="C538" s="39">
        <f>IF(B538="L1", 1, IF(B538="L2", 0.75, IF(B538= "L3", 0.5,IF(B538 = "L4", 0.25, 0))))</f>
        <v>1</v>
      </c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8"/>
      <c r="P538" s="42"/>
      <c r="R538" s="42"/>
      <c r="S538" s="42"/>
      <c r="T538" s="42"/>
      <c r="U538" s="294"/>
      <c r="W538" s="274"/>
      <c r="X538" s="294"/>
      <c r="Y538" s="294"/>
      <c r="Z538" s="294"/>
      <c r="AA538" s="294"/>
      <c r="AB538" s="294"/>
      <c r="AC538" s="294"/>
      <c r="AD538" s="294"/>
      <c r="AF538" s="42"/>
      <c r="AG538" s="42"/>
      <c r="AH538" s="42"/>
      <c r="AI538" s="294"/>
      <c r="AK538" s="274"/>
      <c r="AL538" s="294"/>
      <c r="AM538" s="294"/>
      <c r="AN538" s="294"/>
      <c r="AO538" s="294"/>
      <c r="AP538" s="294"/>
      <c r="AQ538" s="294"/>
      <c r="AR538" s="294">
        <f>SUM(AF538:AQ538)</f>
        <v>0</v>
      </c>
    </row>
    <row r="539" spans="1:44" ht="15" hidden="1" customHeight="1" x14ac:dyDescent="0.2">
      <c r="A539" s="497"/>
      <c r="B539" s="41"/>
      <c r="C539" s="39"/>
      <c r="D539"/>
      <c r="E539"/>
      <c r="F539"/>
      <c r="G539"/>
      <c r="H539"/>
      <c r="I539"/>
      <c r="J539" s="42"/>
      <c r="K539"/>
      <c r="L539"/>
      <c r="M539" s="42"/>
      <c r="N539"/>
      <c r="O539"/>
      <c r="P539" s="92"/>
      <c r="R539"/>
      <c r="S539"/>
      <c r="T539"/>
      <c r="U539" s="277"/>
      <c r="V539" s="277"/>
      <c r="W539" s="277"/>
      <c r="X539" s="294"/>
      <c r="Y539" s="277"/>
      <c r="Z539" s="277"/>
      <c r="AA539" s="294"/>
      <c r="AB539" s="277"/>
      <c r="AC539" s="277"/>
      <c r="AD539" s="294"/>
      <c r="AF539"/>
      <c r="AG539"/>
      <c r="AH539"/>
      <c r="AI539" s="277"/>
      <c r="AJ539" s="277"/>
      <c r="AK539" s="277"/>
      <c r="AL539" s="294"/>
      <c r="AM539" s="277"/>
      <c r="AN539" s="277"/>
      <c r="AO539" s="294"/>
      <c r="AP539" s="277"/>
      <c r="AQ539" s="277"/>
      <c r="AR539" s="294">
        <f>SUM(AF539:AQ539)</f>
        <v>0</v>
      </c>
    </row>
    <row r="540" spans="1:44" ht="15" customHeight="1" x14ac:dyDescent="0.2">
      <c r="A540" s="498" t="s">
        <v>551</v>
      </c>
      <c r="B540" s="62"/>
      <c r="C540" s="62"/>
      <c r="D540" s="63">
        <f t="shared" ref="D540:P540" si="337">SUMIF($B536:$B539,"L1",D536:D539)</f>
        <v>0</v>
      </c>
      <c r="E540" s="63">
        <f t="shared" si="337"/>
        <v>0</v>
      </c>
      <c r="F540" s="63">
        <f t="shared" si="337"/>
        <v>0</v>
      </c>
      <c r="G540" s="63">
        <f t="shared" si="337"/>
        <v>0</v>
      </c>
      <c r="H540" s="63">
        <f t="shared" si="337"/>
        <v>0</v>
      </c>
      <c r="I540" s="63">
        <f t="shared" si="337"/>
        <v>0</v>
      </c>
      <c r="J540" s="63">
        <f t="shared" si="337"/>
        <v>0</v>
      </c>
      <c r="K540" s="63">
        <f t="shared" si="337"/>
        <v>0</v>
      </c>
      <c r="L540" s="63">
        <f t="shared" si="337"/>
        <v>0</v>
      </c>
      <c r="M540" s="63">
        <f t="shared" si="337"/>
        <v>0</v>
      </c>
      <c r="N540" s="63">
        <f t="shared" si="337"/>
        <v>0</v>
      </c>
      <c r="O540" s="63">
        <f t="shared" si="337"/>
        <v>0</v>
      </c>
      <c r="P540" s="63">
        <f t="shared" si="337"/>
        <v>0</v>
      </c>
      <c r="R540" s="63"/>
      <c r="S540" s="63"/>
      <c r="T540" s="63"/>
      <c r="U540" s="276"/>
      <c r="V540" s="276"/>
      <c r="W540" s="276"/>
      <c r="X540" s="276"/>
      <c r="Y540" s="276"/>
      <c r="Z540" s="276"/>
      <c r="AA540" s="276"/>
      <c r="AB540" s="276"/>
      <c r="AC540" s="276"/>
      <c r="AD540" s="276"/>
      <c r="AF540" s="63">
        <f t="shared" ref="AF540:AR540" si="338">SUMIF($B537:$B539,"L1",AF537:AF539)</f>
        <v>0</v>
      </c>
      <c r="AG540" s="63">
        <f t="shared" si="338"/>
        <v>0</v>
      </c>
      <c r="AH540" s="63">
        <f t="shared" si="338"/>
        <v>0</v>
      </c>
      <c r="AI540" s="276">
        <f t="shared" si="338"/>
        <v>0</v>
      </c>
      <c r="AJ540" s="276">
        <f t="shared" si="338"/>
        <v>0</v>
      </c>
      <c r="AK540" s="276">
        <f t="shared" si="338"/>
        <v>0</v>
      </c>
      <c r="AL540" s="276">
        <f t="shared" si="338"/>
        <v>0</v>
      </c>
      <c r="AM540" s="276">
        <f t="shared" si="338"/>
        <v>0</v>
      </c>
      <c r="AN540" s="276">
        <f t="shared" si="338"/>
        <v>0</v>
      </c>
      <c r="AO540" s="276">
        <f t="shared" si="338"/>
        <v>0</v>
      </c>
      <c r="AP540" s="276">
        <f t="shared" si="338"/>
        <v>0</v>
      </c>
      <c r="AQ540" s="276">
        <f t="shared" si="338"/>
        <v>0</v>
      </c>
      <c r="AR540" s="276">
        <f t="shared" si="338"/>
        <v>0</v>
      </c>
    </row>
    <row r="541" spans="1:44" ht="15" customHeight="1" x14ac:dyDescent="0.2">
      <c r="A541" s="497" t="s">
        <v>552</v>
      </c>
      <c r="B541"/>
      <c r="C541"/>
      <c r="D541"/>
      <c r="E541"/>
      <c r="F541"/>
      <c r="G541"/>
      <c r="H541" s="8"/>
      <c r="I541" s="8"/>
      <c r="J541" s="8"/>
      <c r="K541" s="8"/>
      <c r="L541" s="8"/>
      <c r="M541" s="8"/>
      <c r="N541" s="8"/>
      <c r="O541" s="8"/>
      <c r="P541" s="92">
        <f>SUM(P536:P539)</f>
        <v>0</v>
      </c>
      <c r="R541"/>
      <c r="S541"/>
      <c r="T541"/>
      <c r="U541" s="277"/>
      <c r="V541" s="295"/>
      <c r="W541" s="295"/>
      <c r="X541" s="295"/>
      <c r="Y541" s="295"/>
      <c r="Z541" s="295"/>
      <c r="AA541" s="295"/>
      <c r="AB541" s="295"/>
      <c r="AC541" s="295"/>
      <c r="AD541" s="278"/>
      <c r="AF541"/>
      <c r="AG541"/>
      <c r="AH541"/>
      <c r="AI541" s="277"/>
      <c r="AJ541" s="295"/>
      <c r="AK541" s="295"/>
      <c r="AL541" s="295"/>
      <c r="AM541" s="295"/>
      <c r="AN541" s="295"/>
      <c r="AO541" s="295"/>
      <c r="AP541" s="295"/>
      <c r="AQ541" s="295"/>
      <c r="AR541" s="278">
        <f>SUM(AR537:AR539)</f>
        <v>0</v>
      </c>
    </row>
    <row r="542" spans="1:44" ht="15" customHeight="1" x14ac:dyDescent="0.2">
      <c r="A542" s="497"/>
      <c r="B542"/>
      <c r="C542"/>
      <c r="D542"/>
      <c r="E542"/>
      <c r="F542"/>
      <c r="G542"/>
      <c r="H542" s="8"/>
      <c r="I542" s="8"/>
      <c r="J542" s="8"/>
      <c r="K542" s="8"/>
      <c r="L542" s="8"/>
      <c r="M542" s="8"/>
      <c r="N542" s="8"/>
      <c r="O542" s="8"/>
      <c r="P542" s="92"/>
      <c r="R542"/>
      <c r="S542"/>
      <c r="T542"/>
      <c r="U542" s="277"/>
      <c r="V542" s="295"/>
      <c r="W542" s="295"/>
      <c r="X542" s="295"/>
      <c r="Y542" s="295"/>
      <c r="Z542" s="295"/>
      <c r="AA542" s="295"/>
      <c r="AB542" s="295"/>
      <c r="AC542" s="295"/>
      <c r="AD542" s="278"/>
      <c r="AF542"/>
      <c r="AG542"/>
      <c r="AH542"/>
      <c r="AI542" s="277"/>
      <c r="AJ542" s="295"/>
      <c r="AK542" s="295"/>
      <c r="AL542" s="295"/>
      <c r="AM542" s="295"/>
      <c r="AN542" s="295"/>
      <c r="AO542" s="295"/>
      <c r="AP542" s="295"/>
      <c r="AQ542" s="295"/>
      <c r="AR542" s="278"/>
    </row>
    <row r="543" spans="1:44" ht="15" customHeight="1" thickBot="1" x14ac:dyDescent="0.25">
      <c r="A543" s="496" t="s">
        <v>82</v>
      </c>
      <c r="B543" s="44"/>
      <c r="C543" s="44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6"/>
      <c r="R543" s="122"/>
      <c r="S543" s="122"/>
      <c r="T543" s="122"/>
      <c r="U543" s="279"/>
      <c r="V543" s="279"/>
      <c r="W543" s="279"/>
      <c r="X543" s="279"/>
      <c r="Y543" s="279"/>
      <c r="Z543" s="279"/>
      <c r="AA543" s="279"/>
      <c r="AB543" s="279"/>
      <c r="AC543" s="279"/>
      <c r="AD543" s="280"/>
      <c r="AF543" s="122"/>
      <c r="AG543" s="122"/>
      <c r="AH543" s="122"/>
      <c r="AI543" s="279"/>
      <c r="AJ543" s="279"/>
      <c r="AK543" s="279"/>
      <c r="AL543" s="279"/>
      <c r="AM543" s="279"/>
      <c r="AN543" s="279"/>
      <c r="AO543" s="279"/>
      <c r="AP543" s="279"/>
      <c r="AQ543" s="279"/>
      <c r="AR543" s="280"/>
    </row>
    <row r="544" spans="1:44" ht="15" customHeight="1" x14ac:dyDescent="0.2">
      <c r="A544" s="497" t="s">
        <v>553</v>
      </c>
      <c r="B544" s="41" t="s">
        <v>308</v>
      </c>
      <c r="C544" s="39">
        <f t="shared" ref="C544:C549" si="339">IF(B544="L1", 1, IF(B544="L2", 0.75, IF(B544= "L3", 0.5,IF(B544 = "L4", 0.25, 0))))</f>
        <v>1</v>
      </c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8"/>
      <c r="P544" s="42"/>
      <c r="Q544" s="8"/>
      <c r="R544" s="42"/>
      <c r="S544" s="42"/>
      <c r="T544" s="42"/>
      <c r="U544" s="294"/>
      <c r="V544" s="8"/>
      <c r="W544" s="294"/>
      <c r="X544" s="8"/>
      <c r="Y544" s="294"/>
      <c r="Z544" s="294"/>
      <c r="AA544" s="294"/>
      <c r="AB544" s="294"/>
      <c r="AC544" s="294"/>
      <c r="AD544" s="294"/>
      <c r="AF544" s="42">
        <f t="shared" ref="AF544:AQ544" si="340">AF131-AF340</f>
        <v>0</v>
      </c>
      <c r="AG544" s="42">
        <f t="shared" si="340"/>
        <v>0</v>
      </c>
      <c r="AH544" s="42">
        <f t="shared" si="340"/>
        <v>0</v>
      </c>
      <c r="AI544" s="42">
        <f t="shared" si="340"/>
        <v>0</v>
      </c>
      <c r="AJ544" s="42">
        <f t="shared" si="340"/>
        <v>0</v>
      </c>
      <c r="AK544" s="42">
        <f t="shared" si="340"/>
        <v>0</v>
      </c>
      <c r="AL544" s="42">
        <f t="shared" si="340"/>
        <v>0</v>
      </c>
      <c r="AM544" s="42">
        <f t="shared" si="340"/>
        <v>0</v>
      </c>
      <c r="AN544" s="42">
        <f t="shared" si="340"/>
        <v>0</v>
      </c>
      <c r="AO544" s="42">
        <f t="shared" si="340"/>
        <v>0</v>
      </c>
      <c r="AP544" s="42">
        <f t="shared" si="340"/>
        <v>0</v>
      </c>
      <c r="AQ544" s="42">
        <f t="shared" si="340"/>
        <v>0</v>
      </c>
      <c r="AR544" s="294">
        <f t="shared" ref="AR544:AR549" si="341">SUM(AF544:AQ544)</f>
        <v>0</v>
      </c>
    </row>
    <row r="545" spans="1:59" ht="15" customHeight="1" x14ac:dyDescent="0.2">
      <c r="A545" s="497" t="s">
        <v>554</v>
      </c>
      <c r="B545" s="41" t="s">
        <v>308</v>
      </c>
      <c r="C545" s="39">
        <f t="shared" si="339"/>
        <v>1</v>
      </c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8"/>
      <c r="P545" s="42"/>
      <c r="Q545" s="8"/>
      <c r="R545" s="42"/>
      <c r="S545" s="42"/>
      <c r="T545" s="42"/>
      <c r="U545" s="294"/>
      <c r="V545" s="8"/>
      <c r="W545" s="294"/>
      <c r="X545" s="8"/>
      <c r="Y545" s="8"/>
      <c r="Z545" s="8"/>
      <c r="AA545" s="294"/>
      <c r="AB545" s="294"/>
      <c r="AD545" s="294"/>
      <c r="AF545" s="42">
        <f t="shared" ref="AF545:AQ545" si="342">AF132-AF341</f>
        <v>0</v>
      </c>
      <c r="AG545" s="42">
        <f t="shared" si="342"/>
        <v>0</v>
      </c>
      <c r="AH545" s="42">
        <f t="shared" si="342"/>
        <v>0</v>
      </c>
      <c r="AI545" s="42">
        <f t="shared" si="342"/>
        <v>0</v>
      </c>
      <c r="AJ545" s="42">
        <f t="shared" si="342"/>
        <v>0</v>
      </c>
      <c r="AK545" s="42">
        <f t="shared" si="342"/>
        <v>0</v>
      </c>
      <c r="AL545" s="42">
        <f t="shared" si="342"/>
        <v>0</v>
      </c>
      <c r="AM545" s="42">
        <f t="shared" si="342"/>
        <v>0</v>
      </c>
      <c r="AN545" s="42">
        <f t="shared" si="342"/>
        <v>0</v>
      </c>
      <c r="AO545" s="42">
        <f t="shared" si="342"/>
        <v>0</v>
      </c>
      <c r="AP545" s="42">
        <f t="shared" si="342"/>
        <v>0</v>
      </c>
      <c r="AQ545" s="42">
        <f t="shared" si="342"/>
        <v>0</v>
      </c>
      <c r="AR545" s="294">
        <f t="shared" si="341"/>
        <v>0</v>
      </c>
      <c r="AT545" s="8"/>
      <c r="AU545" s="8"/>
    </row>
    <row r="546" spans="1:59" ht="15" customHeight="1" x14ac:dyDescent="0.2">
      <c r="A546" s="497" t="s">
        <v>555</v>
      </c>
      <c r="B546" s="41" t="s">
        <v>308</v>
      </c>
      <c r="C546" s="39">
        <f t="shared" si="339"/>
        <v>1</v>
      </c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8"/>
      <c r="P546" s="42"/>
      <c r="R546" s="42"/>
      <c r="S546" s="42"/>
      <c r="T546" s="42"/>
      <c r="U546" s="294"/>
      <c r="W546" s="274"/>
      <c r="X546" s="294"/>
      <c r="Y546" s="294"/>
      <c r="Z546" s="294"/>
      <c r="AA546" s="294"/>
      <c r="AC546" s="294"/>
      <c r="AD546" s="294"/>
      <c r="AF546" s="42">
        <f t="shared" ref="AF546:AQ546" si="343">AF133-AF342</f>
        <v>0</v>
      </c>
      <c r="AG546" s="42">
        <f t="shared" si="343"/>
        <v>0</v>
      </c>
      <c r="AH546" s="42">
        <f t="shared" si="343"/>
        <v>0</v>
      </c>
      <c r="AI546" s="42">
        <f t="shared" si="343"/>
        <v>0</v>
      </c>
      <c r="AJ546" s="42">
        <f t="shared" si="343"/>
        <v>0</v>
      </c>
      <c r="AK546" s="42">
        <f t="shared" si="343"/>
        <v>0</v>
      </c>
      <c r="AL546" s="42">
        <f t="shared" si="343"/>
        <v>0</v>
      </c>
      <c r="AM546" s="42">
        <f t="shared" si="343"/>
        <v>0</v>
      </c>
      <c r="AN546" s="42">
        <f t="shared" si="343"/>
        <v>0</v>
      </c>
      <c r="AO546" s="42">
        <f t="shared" si="343"/>
        <v>0</v>
      </c>
      <c r="AP546" s="42">
        <f t="shared" si="343"/>
        <v>0</v>
      </c>
      <c r="AQ546" s="42">
        <f t="shared" si="343"/>
        <v>0</v>
      </c>
      <c r="AR546" s="294">
        <f t="shared" si="341"/>
        <v>0</v>
      </c>
      <c r="AT546" s="8"/>
      <c r="AU546" s="8"/>
    </row>
    <row r="547" spans="1:59" ht="15" customHeight="1" x14ac:dyDescent="0.2">
      <c r="A547" s="497" t="s">
        <v>417</v>
      </c>
      <c r="B547" s="41" t="s">
        <v>308</v>
      </c>
      <c r="C547" s="39">
        <f t="shared" si="339"/>
        <v>1</v>
      </c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8"/>
      <c r="P547" s="42"/>
      <c r="R547" s="42"/>
      <c r="S547" s="42"/>
      <c r="T547" s="42"/>
      <c r="U547" s="294"/>
      <c r="W547" s="274"/>
      <c r="X547" s="294"/>
      <c r="Y547" s="294"/>
      <c r="Z547" s="294"/>
      <c r="AA547" s="294"/>
      <c r="AB547" s="294"/>
      <c r="AC547" s="294"/>
      <c r="AD547" s="294"/>
      <c r="AF547" s="42">
        <f t="shared" ref="AF547:AQ547" si="344">AF134-AF343</f>
        <v>27682</v>
      </c>
      <c r="AG547" s="42">
        <f t="shared" si="344"/>
        <v>27682</v>
      </c>
      <c r="AH547" s="42">
        <f t="shared" si="344"/>
        <v>27682</v>
      </c>
      <c r="AI547" s="42">
        <f t="shared" si="344"/>
        <v>0</v>
      </c>
      <c r="AJ547" s="42">
        <f t="shared" si="344"/>
        <v>0</v>
      </c>
      <c r="AK547" s="42">
        <f t="shared" si="344"/>
        <v>0</v>
      </c>
      <c r="AL547" s="42">
        <f t="shared" si="344"/>
        <v>0</v>
      </c>
      <c r="AM547" s="42">
        <f t="shared" si="344"/>
        <v>0</v>
      </c>
      <c r="AN547" s="42">
        <f t="shared" si="344"/>
        <v>0</v>
      </c>
      <c r="AO547" s="42">
        <f t="shared" si="344"/>
        <v>0</v>
      </c>
      <c r="AP547" s="42">
        <f t="shared" si="344"/>
        <v>0</v>
      </c>
      <c r="AQ547" s="42">
        <f t="shared" si="344"/>
        <v>0</v>
      </c>
      <c r="AR547" s="294">
        <f t="shared" si="341"/>
        <v>83046</v>
      </c>
      <c r="AS547" s="8" t="s">
        <v>402</v>
      </c>
      <c r="AT547" s="8"/>
      <c r="AU547" s="8"/>
    </row>
    <row r="548" spans="1:59" ht="15" customHeight="1" x14ac:dyDescent="0.2">
      <c r="A548" s="497" t="s">
        <v>573</v>
      </c>
      <c r="B548" s="41" t="s">
        <v>308</v>
      </c>
      <c r="C548" s="39">
        <f t="shared" si="339"/>
        <v>1</v>
      </c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8"/>
      <c r="P548" s="42"/>
      <c r="R548" s="42"/>
      <c r="S548" s="42"/>
      <c r="T548" s="42"/>
      <c r="U548" s="294"/>
      <c r="W548" s="274"/>
      <c r="X548" s="294"/>
      <c r="Y548" s="294"/>
      <c r="Z548" s="294"/>
      <c r="AA548" s="294"/>
      <c r="AB548" s="294"/>
      <c r="AC548" s="294"/>
      <c r="AD548" s="294"/>
      <c r="AF548" s="42">
        <f t="shared" ref="AF548:AQ548" si="345">AF135-AF344</f>
        <v>22677</v>
      </c>
      <c r="AG548" s="42">
        <f t="shared" si="345"/>
        <v>0</v>
      </c>
      <c r="AH548" s="42">
        <f t="shared" si="345"/>
        <v>0</v>
      </c>
      <c r="AI548" s="42">
        <f t="shared" si="345"/>
        <v>0</v>
      </c>
      <c r="AJ548" s="42">
        <f t="shared" si="345"/>
        <v>0</v>
      </c>
      <c r="AK548" s="42">
        <f t="shared" si="345"/>
        <v>0</v>
      </c>
      <c r="AL548" s="42">
        <f t="shared" si="345"/>
        <v>0</v>
      </c>
      <c r="AM548" s="42">
        <f t="shared" si="345"/>
        <v>0</v>
      </c>
      <c r="AN548" s="42">
        <f t="shared" si="345"/>
        <v>0</v>
      </c>
      <c r="AO548" s="42">
        <f t="shared" si="345"/>
        <v>0</v>
      </c>
      <c r="AP548" s="42">
        <f t="shared" si="345"/>
        <v>0</v>
      </c>
      <c r="AQ548" s="42">
        <f t="shared" si="345"/>
        <v>0</v>
      </c>
      <c r="AR548" s="294">
        <f t="shared" si="341"/>
        <v>22677</v>
      </c>
      <c r="AS548" s="8" t="s">
        <v>402</v>
      </c>
    </row>
    <row r="549" spans="1:59" ht="15" customHeight="1" x14ac:dyDescent="0.2">
      <c r="A549" s="497" t="s">
        <v>576</v>
      </c>
      <c r="B549" s="41" t="s">
        <v>308</v>
      </c>
      <c r="C549" s="39">
        <f t="shared" si="339"/>
        <v>1</v>
      </c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8"/>
      <c r="P549" s="42"/>
      <c r="R549" s="42"/>
      <c r="S549" s="42"/>
      <c r="T549" s="42"/>
      <c r="U549" s="294"/>
      <c r="W549" s="274"/>
      <c r="X549" s="294"/>
      <c r="Y549" s="294"/>
      <c r="Z549" s="294"/>
      <c r="AA549" s="294"/>
      <c r="AB549" s="294"/>
      <c r="AC549" s="294"/>
      <c r="AD549" s="294"/>
      <c r="AF549" s="42">
        <f t="shared" ref="AF549:AQ549" si="346">AF136-AF345</f>
        <v>0</v>
      </c>
      <c r="AG549" s="42">
        <f t="shared" si="346"/>
        <v>37866</v>
      </c>
      <c r="AH549" s="42">
        <f t="shared" si="346"/>
        <v>55000</v>
      </c>
      <c r="AI549" s="42">
        <f t="shared" si="346"/>
        <v>55000</v>
      </c>
      <c r="AJ549" s="42">
        <f t="shared" si="346"/>
        <v>35000</v>
      </c>
      <c r="AK549" s="42">
        <f t="shared" si="346"/>
        <v>35000</v>
      </c>
      <c r="AL549" s="42">
        <f t="shared" si="346"/>
        <v>35000</v>
      </c>
      <c r="AM549" s="42">
        <f t="shared" si="346"/>
        <v>35000</v>
      </c>
      <c r="AN549" s="42">
        <f t="shared" si="346"/>
        <v>60000</v>
      </c>
      <c r="AO549" s="42">
        <f t="shared" si="346"/>
        <v>75000</v>
      </c>
      <c r="AP549" s="42">
        <f t="shared" si="346"/>
        <v>90000</v>
      </c>
      <c r="AQ549" s="42">
        <f t="shared" si="346"/>
        <v>140000</v>
      </c>
      <c r="AR549" s="294">
        <f t="shared" si="341"/>
        <v>652866</v>
      </c>
      <c r="AS549" s="8" t="s">
        <v>402</v>
      </c>
    </row>
    <row r="550" spans="1:59" ht="15" customHeight="1" x14ac:dyDescent="0.2">
      <c r="A550" s="497"/>
      <c r="B550" s="41"/>
      <c r="C550" s="39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8"/>
      <c r="P550" s="42"/>
      <c r="R550" s="42"/>
      <c r="S550" s="42"/>
      <c r="T550" s="42"/>
      <c r="U550" s="294"/>
      <c r="W550" s="274"/>
      <c r="X550" s="294"/>
      <c r="Y550" s="294"/>
      <c r="Z550" s="294"/>
      <c r="AA550" s="294"/>
      <c r="AB550" s="294"/>
      <c r="AC550" s="294"/>
      <c r="AD550" s="294"/>
      <c r="AF550" s="42">
        <f t="shared" ref="AF550:AQ550" si="347">AF137-AF346</f>
        <v>0</v>
      </c>
      <c r="AG550" s="42">
        <f t="shared" si="347"/>
        <v>0</v>
      </c>
      <c r="AH550" s="42">
        <f t="shared" si="347"/>
        <v>0</v>
      </c>
      <c r="AI550" s="42">
        <f t="shared" si="347"/>
        <v>0</v>
      </c>
      <c r="AJ550" s="42">
        <f t="shared" si="347"/>
        <v>0</v>
      </c>
      <c r="AK550" s="42">
        <f t="shared" si="347"/>
        <v>0</v>
      </c>
      <c r="AL550" s="42">
        <f t="shared" si="347"/>
        <v>0</v>
      </c>
      <c r="AM550" s="42">
        <f t="shared" si="347"/>
        <v>0</v>
      </c>
      <c r="AN550" s="42">
        <f t="shared" si="347"/>
        <v>0</v>
      </c>
      <c r="AO550" s="42">
        <f t="shared" si="347"/>
        <v>0</v>
      </c>
      <c r="AP550" s="42">
        <f t="shared" si="347"/>
        <v>0</v>
      </c>
      <c r="AQ550" s="42">
        <f t="shared" si="347"/>
        <v>0</v>
      </c>
      <c r="AR550" s="294"/>
    </row>
    <row r="551" spans="1:59" ht="15" customHeight="1" x14ac:dyDescent="0.2">
      <c r="A551" s="498" t="s">
        <v>318</v>
      </c>
      <c r="B551" s="62"/>
      <c r="C551" s="62"/>
      <c r="D551" s="63">
        <f t="shared" ref="D551:P551" si="348">SUMIF($B543:$B547,"L1",D543:D547)</f>
        <v>0</v>
      </c>
      <c r="E551" s="63">
        <f t="shared" si="348"/>
        <v>0</v>
      </c>
      <c r="F551" s="63">
        <f t="shared" si="348"/>
        <v>0</v>
      </c>
      <c r="G551" s="63">
        <f t="shared" si="348"/>
        <v>0</v>
      </c>
      <c r="H551" s="63">
        <f t="shared" si="348"/>
        <v>0</v>
      </c>
      <c r="I551" s="63">
        <f t="shared" si="348"/>
        <v>0</v>
      </c>
      <c r="J551" s="63">
        <f t="shared" si="348"/>
        <v>0</v>
      </c>
      <c r="K551" s="63">
        <f t="shared" si="348"/>
        <v>0</v>
      </c>
      <c r="L551" s="63">
        <f t="shared" si="348"/>
        <v>0</v>
      </c>
      <c r="M551" s="63">
        <f t="shared" si="348"/>
        <v>0</v>
      </c>
      <c r="N551" s="63">
        <f t="shared" si="348"/>
        <v>0</v>
      </c>
      <c r="O551" s="63">
        <f t="shared" si="348"/>
        <v>0</v>
      </c>
      <c r="P551" s="63">
        <f t="shared" si="348"/>
        <v>0</v>
      </c>
      <c r="R551" s="63"/>
      <c r="S551" s="63"/>
      <c r="T551" s="63"/>
      <c r="U551" s="276"/>
      <c r="V551" s="276"/>
      <c r="W551" s="276"/>
      <c r="X551" s="276"/>
      <c r="Y551" s="276"/>
      <c r="Z551" s="276"/>
      <c r="AA551" s="276"/>
      <c r="AB551" s="276"/>
      <c r="AC551" s="276"/>
      <c r="AD551" s="276"/>
      <c r="AF551" s="63">
        <f>SUMIF($B544:$B550,"L1",AF544:AF550)</f>
        <v>50359</v>
      </c>
      <c r="AG551" s="63">
        <f t="shared" ref="AG551:AQ551" si="349">SUMIF($B544:$B547,"L1",AG544:AG547)</f>
        <v>27682</v>
      </c>
      <c r="AH551" s="63">
        <f t="shared" si="349"/>
        <v>27682</v>
      </c>
      <c r="AI551" s="276">
        <f t="shared" si="349"/>
        <v>0</v>
      </c>
      <c r="AJ551" s="276">
        <f t="shared" si="349"/>
        <v>0</v>
      </c>
      <c r="AK551" s="276">
        <f t="shared" si="349"/>
        <v>0</v>
      </c>
      <c r="AL551" s="276">
        <f t="shared" si="349"/>
        <v>0</v>
      </c>
      <c r="AM551" s="276">
        <f t="shared" si="349"/>
        <v>0</v>
      </c>
      <c r="AN551" s="276">
        <f t="shared" si="349"/>
        <v>0</v>
      </c>
      <c r="AO551" s="276">
        <f t="shared" si="349"/>
        <v>0</v>
      </c>
      <c r="AP551" s="276">
        <f t="shared" si="349"/>
        <v>0</v>
      </c>
      <c r="AQ551" s="276">
        <f t="shared" si="349"/>
        <v>0</v>
      </c>
      <c r="AR551" s="276">
        <f>SUMIF($B544:$B549,"L1",AR544:AR549)</f>
        <v>758589</v>
      </c>
    </row>
    <row r="552" spans="1:59" s="483" customFormat="1" ht="15" customHeight="1" x14ac:dyDescent="0.2">
      <c r="A552" s="497" t="s">
        <v>319</v>
      </c>
      <c r="B552"/>
      <c r="C552"/>
      <c r="D552"/>
      <c r="E552"/>
      <c r="F552"/>
      <c r="G552"/>
      <c r="H552" s="8"/>
      <c r="I552" s="8"/>
      <c r="J552" s="8"/>
      <c r="K552" s="8"/>
      <c r="L552" s="8"/>
      <c r="M552" s="8"/>
      <c r="N552" s="8"/>
      <c r="O552" s="8"/>
      <c r="P552" s="92">
        <f>SUM(P543:P547)</f>
        <v>0</v>
      </c>
      <c r="Q552" s="1"/>
      <c r="R552"/>
      <c r="S552"/>
      <c r="T552"/>
      <c r="U552" s="277"/>
      <c r="V552" s="295"/>
      <c r="W552" s="295"/>
      <c r="X552" s="295"/>
      <c r="Y552" s="295"/>
      <c r="Z552" s="295"/>
      <c r="AA552" s="295"/>
      <c r="AB552" s="295"/>
      <c r="AC552" s="295"/>
      <c r="AD552" s="278"/>
      <c r="AE552" s="1"/>
      <c r="AF552"/>
      <c r="AG552"/>
      <c r="AH552"/>
      <c r="AI552" s="277"/>
      <c r="AJ552" s="295"/>
      <c r="AK552" s="295"/>
      <c r="AL552" s="295"/>
      <c r="AM552" s="295"/>
      <c r="AN552" s="295"/>
      <c r="AO552" s="295"/>
      <c r="AP552" s="295"/>
      <c r="AQ552" s="295"/>
      <c r="AR552" s="278">
        <f>SUM(AR544:AR549)</f>
        <v>758589</v>
      </c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</row>
    <row r="553" spans="1:59" ht="15" customHeight="1" x14ac:dyDescent="0.2">
      <c r="A553" s="497"/>
      <c r="B553"/>
      <c r="C553"/>
      <c r="D553"/>
      <c r="E553"/>
      <c r="F553"/>
      <c r="G553"/>
      <c r="H553" s="8"/>
      <c r="I553" s="8"/>
      <c r="J553" s="8"/>
      <c r="K553" s="8"/>
      <c r="L553" s="8"/>
      <c r="M553" s="8"/>
      <c r="N553" s="8"/>
      <c r="O553" s="8"/>
      <c r="P553" s="92"/>
      <c r="R553"/>
      <c r="S553"/>
      <c r="T553"/>
      <c r="U553" s="277"/>
      <c r="V553" s="295"/>
      <c r="W553" s="295"/>
      <c r="X553" s="295"/>
      <c r="Y553" s="295"/>
      <c r="Z553" s="295"/>
      <c r="AA553" s="295"/>
      <c r="AB553" s="295"/>
      <c r="AC553" s="295"/>
      <c r="AD553" s="278"/>
      <c r="AF553"/>
      <c r="AG553"/>
      <c r="AH553"/>
      <c r="AI553" s="277"/>
      <c r="AJ553" s="295"/>
      <c r="AK553" s="295"/>
      <c r="AL553" s="295"/>
      <c r="AM553" s="295"/>
      <c r="AN553" s="295"/>
      <c r="AO553" s="295"/>
      <c r="AP553" s="295"/>
      <c r="AQ553" s="295"/>
      <c r="AR553" s="278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</row>
    <row r="554" spans="1:59" s="483" customFormat="1" ht="15" customHeight="1" thickBot="1" x14ac:dyDescent="0.25">
      <c r="A554" s="496" t="s">
        <v>420</v>
      </c>
      <c r="B554" s="44"/>
      <c r="C554" s="44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6"/>
      <c r="Q554" s="1"/>
      <c r="R554" s="122"/>
      <c r="S554" s="122"/>
      <c r="T554" s="122"/>
      <c r="U554" s="279"/>
      <c r="V554" s="279"/>
      <c r="W554" s="279"/>
      <c r="X554" s="279"/>
      <c r="Y554" s="279"/>
      <c r="Z554" s="279"/>
      <c r="AA554" s="279"/>
      <c r="AB554" s="279"/>
      <c r="AC554" s="279"/>
      <c r="AD554" s="280"/>
      <c r="AE554" s="1"/>
      <c r="AF554" s="122"/>
      <c r="AG554" s="122"/>
      <c r="AH554" s="122"/>
      <c r="AI554" s="279"/>
      <c r="AJ554" s="279"/>
      <c r="AK554" s="279"/>
      <c r="AL554" s="279"/>
      <c r="AM554" s="279"/>
      <c r="AN554" s="279"/>
      <c r="AO554" s="279"/>
      <c r="AP554" s="279"/>
      <c r="AQ554" s="279"/>
      <c r="AR554" s="280"/>
      <c r="AS554" s="1"/>
      <c r="AT554" s="8"/>
      <c r="AU554" s="8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</row>
    <row r="555" spans="1:59" ht="15" customHeight="1" x14ac:dyDescent="0.2">
      <c r="A555" s="501" t="s">
        <v>422</v>
      </c>
      <c r="B555" s="48" t="s">
        <v>308</v>
      </c>
      <c r="C555" s="267">
        <f>IF(B555="L1", 1, IF(B555="L2", 0.75, IF(B555= "L3", 0.5,IF(B555 = "L4", 0.25, 0))))</f>
        <v>1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"/>
      <c r="P555" s="50"/>
      <c r="Q555" s="5"/>
      <c r="R555" s="50"/>
      <c r="S555" s="50"/>
      <c r="T555" s="50"/>
      <c r="U555" s="5"/>
      <c r="V555" s="5"/>
      <c r="W555" s="311"/>
      <c r="X555" s="307"/>
      <c r="Y555" s="307"/>
      <c r="Z555" s="307"/>
      <c r="AA555" s="307"/>
      <c r="AB555" s="307"/>
      <c r="AC555" s="307"/>
      <c r="AD555" s="307"/>
      <c r="AE555" s="5"/>
      <c r="AF555" s="50">
        <f>AF142*0.25</f>
        <v>1250</v>
      </c>
      <c r="AG555" s="50">
        <f>AG142*0.25</f>
        <v>1562.5</v>
      </c>
      <c r="AH555" s="50">
        <f t="shared" ref="AH555:AQ555" si="350">AH142-AH351</f>
        <v>0</v>
      </c>
      <c r="AI555" s="50">
        <f t="shared" si="350"/>
        <v>0</v>
      </c>
      <c r="AJ555" s="50">
        <f t="shared" si="350"/>
        <v>0</v>
      </c>
      <c r="AK555" s="50">
        <f t="shared" si="350"/>
        <v>0</v>
      </c>
      <c r="AL555" s="50">
        <f t="shared" si="350"/>
        <v>0</v>
      </c>
      <c r="AM555" s="50">
        <f t="shared" si="350"/>
        <v>0</v>
      </c>
      <c r="AN555" s="50">
        <f t="shared" si="350"/>
        <v>0</v>
      </c>
      <c r="AO555" s="50">
        <f t="shared" si="350"/>
        <v>0</v>
      </c>
      <c r="AP555" s="50">
        <f t="shared" si="350"/>
        <v>0</v>
      </c>
      <c r="AQ555" s="50">
        <f t="shared" si="350"/>
        <v>0</v>
      </c>
      <c r="AR555" s="307">
        <f>SUM(AF555:AQ555)</f>
        <v>2812.5</v>
      </c>
      <c r="AS555" s="5" t="s">
        <v>400</v>
      </c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</row>
    <row r="556" spans="1:59" ht="15" customHeight="1" x14ac:dyDescent="0.2">
      <c r="A556" s="497" t="s">
        <v>556</v>
      </c>
      <c r="B556" s="41" t="s">
        <v>317</v>
      </c>
      <c r="C556" s="39">
        <f>IF(B556="L1", 1, IF(B556="L2", 0.75, IF(B556= "L3", 0.5,IF(B556 = "L4", 0.25, 0))))</f>
        <v>0.75</v>
      </c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8"/>
      <c r="P556" s="42"/>
      <c r="R556" s="42"/>
      <c r="S556" s="42"/>
      <c r="T556" s="42"/>
      <c r="W556" s="274"/>
      <c r="X556" s="294"/>
      <c r="Y556" s="294"/>
      <c r="Z556" s="294"/>
      <c r="AA556" s="294"/>
      <c r="AD556" s="294"/>
      <c r="AF556" s="42">
        <f>AF143-AF352</f>
        <v>0</v>
      </c>
      <c r="AG556" s="42">
        <f>AG143-AG352</f>
        <v>0</v>
      </c>
      <c r="AH556" s="42">
        <f t="shared" ref="AH556:AQ556" si="351">AH143-AH352</f>
        <v>0</v>
      </c>
      <c r="AI556" s="42">
        <f t="shared" si="351"/>
        <v>17500</v>
      </c>
      <c r="AJ556" s="42">
        <f t="shared" si="351"/>
        <v>0</v>
      </c>
      <c r="AK556" s="42">
        <f t="shared" si="351"/>
        <v>0</v>
      </c>
      <c r="AL556" s="42">
        <f t="shared" si="351"/>
        <v>0</v>
      </c>
      <c r="AM556" s="42">
        <f t="shared" si="351"/>
        <v>0</v>
      </c>
      <c r="AN556" s="42">
        <f t="shared" si="351"/>
        <v>0</v>
      </c>
      <c r="AO556" s="42">
        <f t="shared" si="351"/>
        <v>0</v>
      </c>
      <c r="AP556" s="42">
        <f t="shared" si="351"/>
        <v>0</v>
      </c>
      <c r="AQ556" s="42">
        <f t="shared" si="351"/>
        <v>0</v>
      </c>
      <c r="AR556" s="294">
        <f>SUM(AG556:AQ556)</f>
        <v>17500</v>
      </c>
      <c r="AS556" s="8" t="s">
        <v>402</v>
      </c>
      <c r="AT556" s="8"/>
      <c r="AU556" s="8"/>
    </row>
    <row r="557" spans="1:59" ht="15" customHeight="1" x14ac:dyDescent="0.2">
      <c r="A557" s="501" t="s">
        <v>423</v>
      </c>
      <c r="B557" s="48" t="s">
        <v>317</v>
      </c>
      <c r="C557" s="267">
        <f>IF(B557="L1", 1, IF(B557="L2", 0.75, IF(B557= "L3", 0.5,IF(B557 = "L4", 0.25, 0))))</f>
        <v>0.75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"/>
      <c r="P557" s="50"/>
      <c r="Q557" s="5"/>
      <c r="R557" s="50"/>
      <c r="S557" s="50"/>
      <c r="T557" s="50"/>
      <c r="U557" s="307"/>
      <c r="V557" s="5"/>
      <c r="W557" s="311"/>
      <c r="X557" s="307"/>
      <c r="Y557" s="307"/>
      <c r="Z557" s="307"/>
      <c r="AA557" s="307"/>
      <c r="AB557" s="5"/>
      <c r="AC557" s="5"/>
      <c r="AD557" s="307"/>
      <c r="AE557" s="5"/>
      <c r="AF557" s="50">
        <f>AH144*0.25</f>
        <v>0</v>
      </c>
      <c r="AG557" s="50">
        <f>AH144*0.25</f>
        <v>0</v>
      </c>
      <c r="AH557" s="50">
        <f>AH144*0.25</f>
        <v>0</v>
      </c>
      <c r="AI557" s="50">
        <f>AI144*0.25</f>
        <v>2500</v>
      </c>
      <c r="AJ557" s="50">
        <f>AJ144*0.25</f>
        <v>2500</v>
      </c>
      <c r="AK557" s="50">
        <f>AK144*0.25</f>
        <v>2500</v>
      </c>
      <c r="AL557" s="50">
        <f>AL144*0.25</f>
        <v>2500</v>
      </c>
      <c r="AM557" s="50">
        <f t="shared" ref="AM557:AQ559" si="352">AM144-AM353</f>
        <v>0</v>
      </c>
      <c r="AN557" s="50">
        <f t="shared" si="352"/>
        <v>0</v>
      </c>
      <c r="AO557" s="50">
        <f t="shared" si="352"/>
        <v>0</v>
      </c>
      <c r="AP557" s="50">
        <f t="shared" si="352"/>
        <v>0</v>
      </c>
      <c r="AQ557" s="50">
        <f t="shared" si="352"/>
        <v>0</v>
      </c>
      <c r="AR557" s="307">
        <f>SUM(AF557:AQ557)</f>
        <v>10000</v>
      </c>
      <c r="AS557" s="5" t="s">
        <v>400</v>
      </c>
    </row>
    <row r="558" spans="1:59" ht="15" customHeight="1" x14ac:dyDescent="0.2">
      <c r="A558" s="497" t="s">
        <v>421</v>
      </c>
      <c r="B558" s="41" t="s">
        <v>311</v>
      </c>
      <c r="C558" s="39">
        <f>IF(B558="L1", 1, IF(B558="L2", 0.75, IF(B558= "L3", 0.5,IF(B558 = "L4", 0.25, 0))))</f>
        <v>0.5</v>
      </c>
      <c r="D558"/>
      <c r="E558"/>
      <c r="F558"/>
      <c r="G558"/>
      <c r="H558"/>
      <c r="I558"/>
      <c r="J558" s="42"/>
      <c r="K558"/>
      <c r="L558"/>
      <c r="M558" s="42"/>
      <c r="N558"/>
      <c r="O558"/>
      <c r="P558" s="92"/>
      <c r="R558"/>
      <c r="S558"/>
      <c r="T558"/>
      <c r="U558" s="277"/>
      <c r="V558" s="277"/>
      <c r="W558" s="277"/>
      <c r="X558" s="294"/>
      <c r="Y558" s="277"/>
      <c r="Z558" s="277"/>
      <c r="AA558" s="294"/>
      <c r="AB558" s="277"/>
      <c r="AC558" s="277"/>
      <c r="AD558" s="294"/>
      <c r="AF558" s="42">
        <f t="shared" ref="AF558:AL559" si="353">AF145-AF354</f>
        <v>0</v>
      </c>
      <c r="AG558" s="42">
        <f t="shared" si="353"/>
        <v>0</v>
      </c>
      <c r="AH558" s="42">
        <f t="shared" si="353"/>
        <v>0</v>
      </c>
      <c r="AI558" s="42">
        <f t="shared" si="353"/>
        <v>0</v>
      </c>
      <c r="AJ558" s="42">
        <f t="shared" si="353"/>
        <v>0</v>
      </c>
      <c r="AK558" s="42">
        <f t="shared" si="353"/>
        <v>17500</v>
      </c>
      <c r="AL558" s="42">
        <f t="shared" si="353"/>
        <v>0</v>
      </c>
      <c r="AM558" s="42">
        <f t="shared" si="352"/>
        <v>17500</v>
      </c>
      <c r="AN558" s="42">
        <f t="shared" si="352"/>
        <v>0</v>
      </c>
      <c r="AO558" s="42">
        <f t="shared" si="352"/>
        <v>17500</v>
      </c>
      <c r="AP558" s="42">
        <f t="shared" si="352"/>
        <v>0</v>
      </c>
      <c r="AQ558" s="42">
        <f t="shared" si="352"/>
        <v>17500</v>
      </c>
      <c r="AR558" s="294">
        <f>SUM(AF558:AQ558)</f>
        <v>70000</v>
      </c>
      <c r="AS558" s="8" t="s">
        <v>402</v>
      </c>
      <c r="AT558" s="8"/>
      <c r="AU558" s="8"/>
    </row>
    <row r="559" spans="1:59" ht="15" customHeight="1" x14ac:dyDescent="0.2">
      <c r="A559" s="497"/>
      <c r="B559" s="41"/>
      <c r="C559" s="39"/>
      <c r="D559"/>
      <c r="E559"/>
      <c r="F559"/>
      <c r="G559"/>
      <c r="H559"/>
      <c r="I559"/>
      <c r="J559" s="42"/>
      <c r="K559"/>
      <c r="L559"/>
      <c r="M559" s="42"/>
      <c r="N559"/>
      <c r="O559"/>
      <c r="P559" s="92"/>
      <c r="R559"/>
      <c r="S559"/>
      <c r="T559"/>
      <c r="U559" s="277"/>
      <c r="V559" s="277"/>
      <c r="W559" s="277"/>
      <c r="X559" s="294"/>
      <c r="Y559" s="277"/>
      <c r="Z559" s="277"/>
      <c r="AA559" s="294"/>
      <c r="AB559" s="277"/>
      <c r="AC559" s="277"/>
      <c r="AD559" s="294"/>
      <c r="AF559" s="42">
        <f t="shared" si="353"/>
        <v>0</v>
      </c>
      <c r="AG559" s="42">
        <f t="shared" si="353"/>
        <v>0</v>
      </c>
      <c r="AH559" s="42">
        <f t="shared" si="353"/>
        <v>0</v>
      </c>
      <c r="AI559" s="42">
        <f t="shared" si="353"/>
        <v>0</v>
      </c>
      <c r="AJ559" s="42">
        <f t="shared" si="353"/>
        <v>0</v>
      </c>
      <c r="AK559" s="42">
        <f t="shared" si="353"/>
        <v>0</v>
      </c>
      <c r="AL559" s="42">
        <f t="shared" si="353"/>
        <v>0</v>
      </c>
      <c r="AM559" s="42">
        <f t="shared" si="352"/>
        <v>0</v>
      </c>
      <c r="AN559" s="42">
        <f t="shared" si="352"/>
        <v>0</v>
      </c>
      <c r="AO559" s="42">
        <f t="shared" si="352"/>
        <v>0</v>
      </c>
      <c r="AP559" s="42">
        <f t="shared" si="352"/>
        <v>0</v>
      </c>
      <c r="AQ559" s="42">
        <f t="shared" si="352"/>
        <v>0</v>
      </c>
      <c r="AR559" s="294"/>
      <c r="AT559" s="8"/>
      <c r="AU559" s="8"/>
    </row>
    <row r="560" spans="1:59" ht="15" customHeight="1" x14ac:dyDescent="0.2">
      <c r="A560" s="498" t="s">
        <v>424</v>
      </c>
      <c r="B560" s="62"/>
      <c r="C560" s="62"/>
      <c r="D560" s="63">
        <f t="shared" ref="D560:P560" si="354">SUMIF($B554:$B558,"L1",D554:D558)</f>
        <v>0</v>
      </c>
      <c r="E560" s="63">
        <f t="shared" si="354"/>
        <v>0</v>
      </c>
      <c r="F560" s="63">
        <f t="shared" si="354"/>
        <v>0</v>
      </c>
      <c r="G560" s="63">
        <f t="shared" si="354"/>
        <v>0</v>
      </c>
      <c r="H560" s="63">
        <f t="shared" si="354"/>
        <v>0</v>
      </c>
      <c r="I560" s="63">
        <f t="shared" si="354"/>
        <v>0</v>
      </c>
      <c r="J560" s="63">
        <f t="shared" si="354"/>
        <v>0</v>
      </c>
      <c r="K560" s="63">
        <f t="shared" si="354"/>
        <v>0</v>
      </c>
      <c r="L560" s="63">
        <f t="shared" si="354"/>
        <v>0</v>
      </c>
      <c r="M560" s="63">
        <f t="shared" si="354"/>
        <v>0</v>
      </c>
      <c r="N560" s="63">
        <f t="shared" si="354"/>
        <v>0</v>
      </c>
      <c r="O560" s="63">
        <f t="shared" si="354"/>
        <v>0</v>
      </c>
      <c r="P560" s="63">
        <f t="shared" si="354"/>
        <v>0</v>
      </c>
      <c r="R560" s="63"/>
      <c r="S560" s="63"/>
      <c r="T560" s="63"/>
      <c r="U560" s="276"/>
      <c r="V560" s="276"/>
      <c r="W560" s="276"/>
      <c r="X560" s="276"/>
      <c r="Y560" s="276"/>
      <c r="Z560" s="276"/>
      <c r="AA560" s="276"/>
      <c r="AB560" s="276"/>
      <c r="AC560" s="276"/>
      <c r="AD560" s="276"/>
      <c r="AE560" s="8"/>
      <c r="AF560" s="63">
        <f t="shared" ref="AF560:AQ560" si="355">SUMIF($B555:$B559,"L1",AF555:AF559)</f>
        <v>1250</v>
      </c>
      <c r="AG560" s="63">
        <f t="shared" si="355"/>
        <v>1562.5</v>
      </c>
      <c r="AH560" s="63">
        <f t="shared" si="355"/>
        <v>0</v>
      </c>
      <c r="AI560" s="63">
        <f t="shared" si="355"/>
        <v>0</v>
      </c>
      <c r="AJ560" s="63">
        <f t="shared" si="355"/>
        <v>0</v>
      </c>
      <c r="AK560" s="63">
        <f t="shared" si="355"/>
        <v>0</v>
      </c>
      <c r="AL560" s="63">
        <f t="shared" si="355"/>
        <v>0</v>
      </c>
      <c r="AM560" s="63">
        <f t="shared" si="355"/>
        <v>0</v>
      </c>
      <c r="AN560" s="63">
        <f t="shared" si="355"/>
        <v>0</v>
      </c>
      <c r="AO560" s="63">
        <f t="shared" si="355"/>
        <v>0</v>
      </c>
      <c r="AP560" s="63">
        <f t="shared" si="355"/>
        <v>0</v>
      </c>
      <c r="AQ560" s="63">
        <f t="shared" si="355"/>
        <v>0</v>
      </c>
      <c r="AR560" s="276">
        <f t="shared" ref="AR560" si="356">SUMIF($B555:$B558,"L1",AR555:AR558)</f>
        <v>2812.5</v>
      </c>
      <c r="AS560" s="8"/>
      <c r="AT560" s="8"/>
      <c r="AU560" s="8"/>
    </row>
    <row r="561" spans="1:47" ht="15" customHeight="1" x14ac:dyDescent="0.2">
      <c r="A561" s="497" t="s">
        <v>425</v>
      </c>
      <c r="B561"/>
      <c r="C561"/>
      <c r="D561"/>
      <c r="E561"/>
      <c r="F561"/>
      <c r="G561"/>
      <c r="H561" s="8"/>
      <c r="I561" s="8"/>
      <c r="J561" s="8"/>
      <c r="K561" s="8"/>
      <c r="L561" s="8"/>
      <c r="M561" s="8"/>
      <c r="N561" s="8"/>
      <c r="O561" s="8"/>
      <c r="P561" s="92">
        <f>SUM(P554:P558)</f>
        <v>0</v>
      </c>
      <c r="R561"/>
      <c r="S561"/>
      <c r="T561"/>
      <c r="U561" s="277"/>
      <c r="V561" s="295"/>
      <c r="W561" s="295"/>
      <c r="X561" s="295"/>
      <c r="Y561" s="295"/>
      <c r="Z561" s="295"/>
      <c r="AA561" s="295"/>
      <c r="AB561" s="295"/>
      <c r="AC561" s="295"/>
      <c r="AD561" s="278"/>
      <c r="AE561" s="8"/>
      <c r="AF561"/>
      <c r="AG561"/>
      <c r="AH561"/>
      <c r="AI561" s="277"/>
      <c r="AJ561" s="295"/>
      <c r="AK561" s="295"/>
      <c r="AL561" s="295"/>
      <c r="AM561" s="295"/>
      <c r="AN561" s="295"/>
      <c r="AO561" s="295"/>
      <c r="AP561" s="295"/>
      <c r="AQ561" s="295"/>
      <c r="AR561" s="278">
        <f>SUM(AR555:AR558)</f>
        <v>100312.5</v>
      </c>
      <c r="AS561" s="8"/>
      <c r="AT561" s="8"/>
      <c r="AU561" s="8"/>
    </row>
    <row r="562" spans="1:47" ht="15" customHeight="1" x14ac:dyDescent="0.2">
      <c r="A562" s="497"/>
      <c r="B562"/>
      <c r="C562"/>
      <c r="D562"/>
      <c r="E562"/>
      <c r="F562"/>
      <c r="G562"/>
      <c r="H562" s="8"/>
      <c r="I562" s="8"/>
      <c r="J562" s="8"/>
      <c r="K562" s="8"/>
      <c r="L562" s="8"/>
      <c r="M562" s="8"/>
      <c r="N562" s="8"/>
      <c r="O562" s="8"/>
      <c r="P562" s="92"/>
      <c r="R562"/>
      <c r="S562"/>
      <c r="T562"/>
      <c r="U562" s="277"/>
      <c r="V562" s="295"/>
      <c r="W562" s="295"/>
      <c r="X562" s="295"/>
      <c r="Y562" s="295"/>
      <c r="Z562" s="295"/>
      <c r="AA562" s="295"/>
      <c r="AB562" s="295"/>
      <c r="AC562" s="295"/>
      <c r="AD562" s="278"/>
      <c r="AE562" s="8"/>
      <c r="AF562"/>
      <c r="AG562"/>
      <c r="AH562"/>
      <c r="AI562" s="277"/>
      <c r="AJ562" s="295"/>
      <c r="AK562" s="295"/>
      <c r="AL562" s="295"/>
      <c r="AM562" s="295"/>
      <c r="AN562" s="295"/>
      <c r="AO562" s="295"/>
      <c r="AP562" s="295"/>
      <c r="AQ562" s="295"/>
      <c r="AR562" s="278"/>
      <c r="AS562" s="8"/>
      <c r="AT562" s="8"/>
      <c r="AU562" s="8"/>
    </row>
    <row r="563" spans="1:47" ht="15" customHeight="1" thickBot="1" x14ac:dyDescent="0.25">
      <c r="A563" s="496" t="s">
        <v>426</v>
      </c>
      <c r="B563" s="44"/>
      <c r="C563" s="44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6"/>
      <c r="R563" s="122"/>
      <c r="S563" s="122"/>
      <c r="T563" s="122"/>
      <c r="U563" s="279"/>
      <c r="V563" s="279"/>
      <c r="W563" s="279"/>
      <c r="X563" s="279"/>
      <c r="Y563" s="279"/>
      <c r="Z563" s="279"/>
      <c r="AA563" s="279"/>
      <c r="AB563" s="279"/>
      <c r="AC563" s="279"/>
      <c r="AD563" s="280"/>
      <c r="AF563" s="122"/>
      <c r="AG563" s="122"/>
      <c r="AH563" s="122"/>
      <c r="AI563" s="279"/>
      <c r="AJ563" s="279"/>
      <c r="AK563" s="279"/>
      <c r="AL563" s="279"/>
      <c r="AM563" s="279"/>
      <c r="AN563" s="279"/>
      <c r="AO563" s="279"/>
      <c r="AP563" s="279"/>
      <c r="AQ563" s="279"/>
      <c r="AR563" s="280"/>
      <c r="AS563" s="8"/>
      <c r="AT563" s="8"/>
      <c r="AU563" s="8"/>
    </row>
    <row r="564" spans="1:47" ht="15" customHeight="1" x14ac:dyDescent="0.2">
      <c r="A564" s="501" t="s">
        <v>557</v>
      </c>
      <c r="B564" s="48" t="s">
        <v>308</v>
      </c>
      <c r="C564" s="267">
        <f t="shared" ref="C564:C569" si="357">IF(B564="L1", 1, IF(B564="L2", 0.75, IF(B564= "L3", 0.5,IF(B564 = "L4", 0.25, 0))))</f>
        <v>1</v>
      </c>
      <c r="D564"/>
      <c r="E564"/>
      <c r="F564"/>
      <c r="G564"/>
      <c r="H564"/>
      <c r="I564"/>
      <c r="J564"/>
      <c r="K564"/>
      <c r="L564"/>
      <c r="M564"/>
      <c r="N564"/>
      <c r="O564"/>
      <c r="P564" s="92"/>
      <c r="R564"/>
      <c r="S564"/>
      <c r="T564"/>
      <c r="U564" s="277"/>
      <c r="V564" s="277"/>
      <c r="W564" s="277"/>
      <c r="X564" s="294"/>
      <c r="Y564" s="277"/>
      <c r="Z564" s="277"/>
      <c r="AA564" s="277"/>
      <c r="AB564" s="277"/>
      <c r="AC564" s="277"/>
      <c r="AD564" s="294"/>
      <c r="AF564" s="42">
        <f t="shared" ref="AF564:AQ564" si="358">AF151-AF360</f>
        <v>0</v>
      </c>
      <c r="AG564" s="42">
        <f t="shared" si="358"/>
        <v>0</v>
      </c>
      <c r="AH564" s="42">
        <f t="shared" si="358"/>
        <v>0</v>
      </c>
      <c r="AI564" s="42">
        <f t="shared" si="358"/>
        <v>0</v>
      </c>
      <c r="AJ564" s="42">
        <f t="shared" si="358"/>
        <v>0</v>
      </c>
      <c r="AK564" s="42">
        <f t="shared" si="358"/>
        <v>0</v>
      </c>
      <c r="AL564" s="42">
        <f t="shared" si="358"/>
        <v>0</v>
      </c>
      <c r="AM564" s="42">
        <f t="shared" si="358"/>
        <v>0</v>
      </c>
      <c r="AN564" s="42">
        <f t="shared" si="358"/>
        <v>0</v>
      </c>
      <c r="AO564" s="42">
        <f t="shared" si="358"/>
        <v>0</v>
      </c>
      <c r="AP564" s="42">
        <f t="shared" si="358"/>
        <v>0</v>
      </c>
      <c r="AQ564" s="42">
        <f t="shared" si="358"/>
        <v>0</v>
      </c>
      <c r="AR564" s="294">
        <f t="shared" ref="AR564:AR570" si="359">SUM(AF564:AQ564)</f>
        <v>0</v>
      </c>
      <c r="AS564" s="8"/>
      <c r="AT564" s="8"/>
      <c r="AU564" s="8"/>
    </row>
    <row r="565" spans="1:47" ht="15" customHeight="1" x14ac:dyDescent="0.2">
      <c r="A565" s="497" t="s">
        <v>558</v>
      </c>
      <c r="B565" s="41" t="s">
        <v>308</v>
      </c>
      <c r="C565" s="39">
        <f t="shared" si="357"/>
        <v>1</v>
      </c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8"/>
      <c r="P565" s="42"/>
      <c r="R565" s="42"/>
      <c r="S565" s="42"/>
      <c r="T565" s="42"/>
      <c r="U565" s="295"/>
      <c r="X565" s="294"/>
      <c r="Y565" s="274"/>
      <c r="AA565" s="294"/>
      <c r="AB565" s="294"/>
      <c r="AC565" s="294"/>
      <c r="AD565" s="294"/>
      <c r="AF565" s="42">
        <f t="shared" ref="AF565:AQ565" si="360">AF152-AF361</f>
        <v>0</v>
      </c>
      <c r="AG565" s="42">
        <f t="shared" si="360"/>
        <v>0</v>
      </c>
      <c r="AH565" s="42">
        <f t="shared" si="360"/>
        <v>0</v>
      </c>
      <c r="AI565" s="42">
        <f t="shared" si="360"/>
        <v>0</v>
      </c>
      <c r="AJ565" s="42">
        <f t="shared" si="360"/>
        <v>0</v>
      </c>
      <c r="AK565" s="42">
        <f t="shared" si="360"/>
        <v>0</v>
      </c>
      <c r="AL565" s="42">
        <f t="shared" si="360"/>
        <v>0</v>
      </c>
      <c r="AM565" s="42">
        <f t="shared" si="360"/>
        <v>0</v>
      </c>
      <c r="AN565" s="42">
        <f t="shared" si="360"/>
        <v>0</v>
      </c>
      <c r="AO565" s="42">
        <f t="shared" si="360"/>
        <v>0</v>
      </c>
      <c r="AP565" s="42">
        <f t="shared" si="360"/>
        <v>0</v>
      </c>
      <c r="AQ565" s="42">
        <f t="shared" si="360"/>
        <v>0</v>
      </c>
      <c r="AR565" s="294">
        <f t="shared" si="359"/>
        <v>0</v>
      </c>
      <c r="AS565" s="8"/>
      <c r="AT565" s="8"/>
      <c r="AU565" s="8"/>
    </row>
    <row r="566" spans="1:47" ht="15" customHeight="1" x14ac:dyDescent="0.2">
      <c r="A566" s="497" t="s">
        <v>559</v>
      </c>
      <c r="B566" s="41" t="s">
        <v>308</v>
      </c>
      <c r="C566" s="39">
        <f t="shared" si="357"/>
        <v>1</v>
      </c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8"/>
      <c r="P566" s="42"/>
      <c r="R566" s="42"/>
      <c r="S566" s="42"/>
      <c r="T566" s="42"/>
      <c r="U566" s="295"/>
      <c r="X566" s="294"/>
      <c r="Y566" s="274"/>
      <c r="AA566" s="294"/>
      <c r="AB566" s="294"/>
      <c r="AC566" s="294"/>
      <c r="AD566" s="294"/>
      <c r="AF566" s="42">
        <f t="shared" ref="AF566:AQ566" si="361">AF153-AF362</f>
        <v>0</v>
      </c>
      <c r="AG566" s="42">
        <f t="shared" si="361"/>
        <v>0</v>
      </c>
      <c r="AH566" s="42">
        <f t="shared" si="361"/>
        <v>0</v>
      </c>
      <c r="AI566" s="42">
        <f t="shared" si="361"/>
        <v>0</v>
      </c>
      <c r="AJ566" s="42">
        <f t="shared" si="361"/>
        <v>0</v>
      </c>
      <c r="AK566" s="42">
        <f t="shared" si="361"/>
        <v>0</v>
      </c>
      <c r="AL566" s="42">
        <f t="shared" si="361"/>
        <v>0</v>
      </c>
      <c r="AM566" s="42">
        <f t="shared" si="361"/>
        <v>0</v>
      </c>
      <c r="AN566" s="42">
        <f t="shared" si="361"/>
        <v>0</v>
      </c>
      <c r="AO566" s="42">
        <f t="shared" si="361"/>
        <v>0</v>
      </c>
      <c r="AP566" s="42">
        <f t="shared" si="361"/>
        <v>0</v>
      </c>
      <c r="AQ566" s="42">
        <f t="shared" si="361"/>
        <v>0</v>
      </c>
      <c r="AR566" s="294">
        <f t="shared" si="359"/>
        <v>0</v>
      </c>
      <c r="AS566" s="8"/>
      <c r="AT566" s="8"/>
      <c r="AU566" s="8"/>
    </row>
    <row r="567" spans="1:47" ht="15" customHeight="1" x14ac:dyDescent="0.2">
      <c r="A567" s="497" t="s">
        <v>560</v>
      </c>
      <c r="B567" s="41" t="s">
        <v>308</v>
      </c>
      <c r="C567" s="39">
        <f t="shared" si="357"/>
        <v>1</v>
      </c>
      <c r="D567"/>
      <c r="E567"/>
      <c r="F567"/>
      <c r="G567"/>
      <c r="H567"/>
      <c r="I567"/>
      <c r="J567" s="42"/>
      <c r="K567"/>
      <c r="L567"/>
      <c r="M567" s="42"/>
      <c r="N567"/>
      <c r="O567"/>
      <c r="P567" s="92"/>
      <c r="R567"/>
      <c r="S567"/>
      <c r="T567"/>
      <c r="U567" s="277"/>
      <c r="V567" s="277"/>
      <c r="W567" s="277"/>
      <c r="X567" s="294"/>
      <c r="Y567" s="277"/>
      <c r="Z567" s="277"/>
      <c r="AA567" s="294"/>
      <c r="AB567" s="277"/>
      <c r="AC567" s="277"/>
      <c r="AD567" s="294"/>
      <c r="AF567" s="42">
        <f t="shared" ref="AF567:AQ567" si="362">AF155-AF363</f>
        <v>2662</v>
      </c>
      <c r="AG567" s="42">
        <f t="shared" si="362"/>
        <v>733</v>
      </c>
      <c r="AH567" s="42">
        <f t="shared" si="362"/>
        <v>2000</v>
      </c>
      <c r="AI567" s="42">
        <f t="shared" si="362"/>
        <v>0</v>
      </c>
      <c r="AJ567" s="42">
        <f t="shared" si="362"/>
        <v>0</v>
      </c>
      <c r="AK567" s="42">
        <f t="shared" si="362"/>
        <v>0</v>
      </c>
      <c r="AL567" s="42">
        <f t="shared" si="362"/>
        <v>0</v>
      </c>
      <c r="AM567" s="42">
        <f t="shared" si="362"/>
        <v>0</v>
      </c>
      <c r="AN567" s="42">
        <f t="shared" si="362"/>
        <v>0</v>
      </c>
      <c r="AO567" s="42">
        <f t="shared" si="362"/>
        <v>0</v>
      </c>
      <c r="AP567" s="42">
        <f t="shared" si="362"/>
        <v>0</v>
      </c>
      <c r="AQ567" s="42">
        <f t="shared" si="362"/>
        <v>0</v>
      </c>
      <c r="AR567" s="294">
        <f t="shared" si="359"/>
        <v>5395</v>
      </c>
      <c r="AS567" s="8" t="s">
        <v>399</v>
      </c>
      <c r="AT567" s="8"/>
      <c r="AU567" s="8"/>
    </row>
    <row r="568" spans="1:47" ht="15" customHeight="1" x14ac:dyDescent="0.2">
      <c r="A568" s="497" t="s">
        <v>561</v>
      </c>
      <c r="B568" s="41" t="s">
        <v>311</v>
      </c>
      <c r="C568" s="39">
        <f t="shared" si="357"/>
        <v>0.5</v>
      </c>
      <c r="D568"/>
      <c r="E568"/>
      <c r="F568"/>
      <c r="G568"/>
      <c r="H568"/>
      <c r="I568"/>
      <c r="J568" s="42"/>
      <c r="K568"/>
      <c r="L568"/>
      <c r="M568" s="42"/>
      <c r="N568"/>
      <c r="O568"/>
      <c r="P568" s="92"/>
      <c r="R568"/>
      <c r="S568"/>
      <c r="T568"/>
      <c r="U568" s="277"/>
      <c r="V568" s="277"/>
      <c r="W568" s="277"/>
      <c r="X568" s="294"/>
      <c r="Y568" s="277"/>
      <c r="Z568" s="277"/>
      <c r="AA568" s="294"/>
      <c r="AB568" s="277"/>
      <c r="AC568" s="277"/>
      <c r="AD568" s="294"/>
      <c r="AF568" s="42">
        <f t="shared" ref="AF568:AQ568" si="363">AF156-AF364</f>
        <v>0</v>
      </c>
      <c r="AG568" s="42">
        <f t="shared" si="363"/>
        <v>0</v>
      </c>
      <c r="AH568" s="42">
        <f t="shared" si="363"/>
        <v>0</v>
      </c>
      <c r="AI568" s="42">
        <f t="shared" si="363"/>
        <v>2000</v>
      </c>
      <c r="AJ568" s="42">
        <f t="shared" si="363"/>
        <v>2000</v>
      </c>
      <c r="AK568" s="42">
        <f t="shared" si="363"/>
        <v>2000</v>
      </c>
      <c r="AL568" s="42">
        <f t="shared" si="363"/>
        <v>0</v>
      </c>
      <c r="AM568" s="42">
        <f t="shared" si="363"/>
        <v>0</v>
      </c>
      <c r="AN568" s="42">
        <f t="shared" si="363"/>
        <v>0</v>
      </c>
      <c r="AO568" s="42">
        <f t="shared" si="363"/>
        <v>0</v>
      </c>
      <c r="AP568" s="42">
        <f t="shared" si="363"/>
        <v>0</v>
      </c>
      <c r="AQ568" s="42">
        <f t="shared" si="363"/>
        <v>0</v>
      </c>
      <c r="AR568" s="294">
        <f t="shared" si="359"/>
        <v>6000</v>
      </c>
      <c r="AS568" s="8" t="s">
        <v>399</v>
      </c>
      <c r="AT568" s="8"/>
      <c r="AU568" s="8"/>
    </row>
    <row r="569" spans="1:47" ht="15" customHeight="1" x14ac:dyDescent="0.2">
      <c r="A569" s="497" t="s">
        <v>562</v>
      </c>
      <c r="B569" s="41" t="s">
        <v>312</v>
      </c>
      <c r="C569" s="39">
        <f t="shared" si="357"/>
        <v>0.25</v>
      </c>
      <c r="D569"/>
      <c r="E569"/>
      <c r="F569"/>
      <c r="G569"/>
      <c r="H569"/>
      <c r="I569"/>
      <c r="J569" s="42"/>
      <c r="K569"/>
      <c r="L569"/>
      <c r="M569" s="42"/>
      <c r="N569"/>
      <c r="O569"/>
      <c r="P569" s="92"/>
      <c r="R569"/>
      <c r="S569"/>
      <c r="T569"/>
      <c r="U569" s="277"/>
      <c r="V569" s="277"/>
      <c r="W569" s="277"/>
      <c r="X569" s="294"/>
      <c r="Y569" s="277"/>
      <c r="Z569" s="277"/>
      <c r="AA569" s="294"/>
      <c r="AB569" s="277"/>
      <c r="AC569" s="277"/>
      <c r="AD569" s="294"/>
      <c r="AF569" s="42">
        <f t="shared" ref="AF569:AQ569" si="364">AF157-AF365</f>
        <v>0</v>
      </c>
      <c r="AG569" s="42">
        <f t="shared" si="364"/>
        <v>0</v>
      </c>
      <c r="AH569" s="42">
        <f t="shared" si="364"/>
        <v>0</v>
      </c>
      <c r="AI569" s="42">
        <f t="shared" si="364"/>
        <v>0</v>
      </c>
      <c r="AJ569" s="42">
        <f t="shared" si="364"/>
        <v>0</v>
      </c>
      <c r="AK569" s="42">
        <f t="shared" si="364"/>
        <v>0</v>
      </c>
      <c r="AL569" s="42">
        <f t="shared" si="364"/>
        <v>2000</v>
      </c>
      <c r="AM569" s="42">
        <f t="shared" si="364"/>
        <v>2000</v>
      </c>
      <c r="AN569" s="42">
        <f t="shared" si="364"/>
        <v>2000</v>
      </c>
      <c r="AO569" s="42">
        <f t="shared" si="364"/>
        <v>0</v>
      </c>
      <c r="AP569" s="42">
        <f t="shared" si="364"/>
        <v>0</v>
      </c>
      <c r="AQ569" s="42">
        <f t="shared" si="364"/>
        <v>0</v>
      </c>
      <c r="AR569" s="294">
        <f t="shared" si="359"/>
        <v>6000</v>
      </c>
      <c r="AS569" s="8" t="s">
        <v>399</v>
      </c>
      <c r="AT569" s="8"/>
      <c r="AU569" s="8"/>
    </row>
    <row r="570" spans="1:47" ht="15" customHeight="1" x14ac:dyDescent="0.2">
      <c r="A570" s="497"/>
      <c r="B570" s="41"/>
      <c r="C570" s="39"/>
      <c r="D570"/>
      <c r="E570"/>
      <c r="F570"/>
      <c r="G570"/>
      <c r="H570"/>
      <c r="I570"/>
      <c r="J570" s="42"/>
      <c r="K570"/>
      <c r="L570"/>
      <c r="M570" s="42"/>
      <c r="N570"/>
      <c r="O570"/>
      <c r="P570" s="92"/>
      <c r="R570"/>
      <c r="S570"/>
      <c r="T570"/>
      <c r="U570" s="277"/>
      <c r="V570" s="277"/>
      <c r="W570" s="277"/>
      <c r="X570" s="294"/>
      <c r="Y570" s="277"/>
      <c r="Z570" s="277"/>
      <c r="AA570" s="294"/>
      <c r="AB570" s="277"/>
      <c r="AC570" s="277"/>
      <c r="AD570" s="294"/>
      <c r="AF570" s="42">
        <f t="shared" ref="AF570:AQ570" si="365">AF158-AF366</f>
        <v>0</v>
      </c>
      <c r="AG570" s="42">
        <f t="shared" si="365"/>
        <v>0</v>
      </c>
      <c r="AH570" s="42">
        <f t="shared" si="365"/>
        <v>0</v>
      </c>
      <c r="AI570" s="42">
        <f t="shared" si="365"/>
        <v>0</v>
      </c>
      <c r="AJ570" s="42">
        <f t="shared" si="365"/>
        <v>0</v>
      </c>
      <c r="AK570" s="42">
        <f t="shared" si="365"/>
        <v>0</v>
      </c>
      <c r="AL570" s="42">
        <f t="shared" si="365"/>
        <v>0</v>
      </c>
      <c r="AM570" s="42">
        <f t="shared" si="365"/>
        <v>0</v>
      </c>
      <c r="AN570" s="42">
        <f t="shared" si="365"/>
        <v>0</v>
      </c>
      <c r="AO570" s="42">
        <f t="shared" si="365"/>
        <v>0</v>
      </c>
      <c r="AP570" s="42">
        <f t="shared" si="365"/>
        <v>0</v>
      </c>
      <c r="AQ570" s="42">
        <f t="shared" si="365"/>
        <v>0</v>
      </c>
      <c r="AR570" s="294">
        <f t="shared" si="359"/>
        <v>0</v>
      </c>
      <c r="AS570" s="8"/>
      <c r="AT570" s="8"/>
      <c r="AU570" s="8"/>
    </row>
    <row r="571" spans="1:47" ht="15" customHeight="1" x14ac:dyDescent="0.2">
      <c r="A571" s="498" t="s">
        <v>428</v>
      </c>
      <c r="B571" s="62"/>
      <c r="C571" s="62"/>
      <c r="D571" s="63">
        <f t="shared" ref="D571:P571" si="366">SUMIF($B563:$B567,"L1",D563:D567)</f>
        <v>0</v>
      </c>
      <c r="E571" s="63">
        <f t="shared" si="366"/>
        <v>0</v>
      </c>
      <c r="F571" s="63">
        <f t="shared" si="366"/>
        <v>0</v>
      </c>
      <c r="G571" s="63">
        <f t="shared" si="366"/>
        <v>0</v>
      </c>
      <c r="H571" s="63">
        <f t="shared" si="366"/>
        <v>0</v>
      </c>
      <c r="I571" s="63">
        <f t="shared" si="366"/>
        <v>0</v>
      </c>
      <c r="J571" s="63">
        <f t="shared" si="366"/>
        <v>0</v>
      </c>
      <c r="K571" s="63">
        <f t="shared" si="366"/>
        <v>0</v>
      </c>
      <c r="L571" s="63">
        <f t="shared" si="366"/>
        <v>0</v>
      </c>
      <c r="M571" s="63">
        <f t="shared" si="366"/>
        <v>0</v>
      </c>
      <c r="N571" s="63">
        <f t="shared" si="366"/>
        <v>0</v>
      </c>
      <c r="O571" s="63">
        <f t="shared" si="366"/>
        <v>0</v>
      </c>
      <c r="P571" s="63">
        <f t="shared" si="366"/>
        <v>0</v>
      </c>
      <c r="R571" s="63"/>
      <c r="S571" s="63"/>
      <c r="T571" s="63"/>
      <c r="U571" s="276"/>
      <c r="V571" s="276"/>
      <c r="W571" s="276"/>
      <c r="X571" s="276"/>
      <c r="Y571" s="276"/>
      <c r="Z571" s="276"/>
      <c r="AA571" s="276"/>
      <c r="AB571" s="276"/>
      <c r="AC571" s="276"/>
      <c r="AD571" s="276"/>
      <c r="AE571" s="8"/>
      <c r="AF571" s="63">
        <f>SUMIF($B564:$B570,"L1",AF564:AF570)</f>
        <v>2662</v>
      </c>
      <c r="AG571" s="63">
        <f>SUMIF($B564:$B567,"L1",AG564:AG567)</f>
        <v>733</v>
      </c>
      <c r="AH571" s="63">
        <f>SUMIF($B564:$B567,"L1",AH564:AH567)</f>
        <v>2000</v>
      </c>
      <c r="AI571" s="276">
        <f>SUMIF($B564:$B567,"L1",AI564:AI568)</f>
        <v>0</v>
      </c>
      <c r="AJ571" s="276">
        <f>SUMIF($B564:$B567,"L1",AJ564:AJ568)</f>
        <v>0</v>
      </c>
      <c r="AK571" s="276">
        <f>SUMIF($B564:$B567,"L1",AK564:AK568)</f>
        <v>0</v>
      </c>
      <c r="AL571" s="276">
        <f>SUMIF($B564:$B567,"L1",AL564:AL569)</f>
        <v>0</v>
      </c>
      <c r="AM571" s="276">
        <f>SUMIF($B564:$B567,"L1",AM564:AM569)</f>
        <v>0</v>
      </c>
      <c r="AN571" s="276">
        <f>SUMIF($B564:$B567,"L1",AN564:AN569)</f>
        <v>0</v>
      </c>
      <c r="AO571" s="276">
        <f>SUMIF($B564:$B567,"L1",AO564:AO567)</f>
        <v>0</v>
      </c>
      <c r="AP571" s="276">
        <f>SUMIF($B564:$B567,"L1",AP564:AP567)</f>
        <v>0</v>
      </c>
      <c r="AQ571" s="276">
        <f>SUMIF($B564:$B567,"L1",AQ564:AQ567)</f>
        <v>0</v>
      </c>
      <c r="AR571" s="276">
        <f>SUMIF($B564:$B570,"L1",AR564:AR570)</f>
        <v>5395</v>
      </c>
      <c r="AS571" s="8"/>
      <c r="AT571" s="8"/>
      <c r="AU571" s="8"/>
    </row>
    <row r="572" spans="1:47" ht="15" customHeight="1" x14ac:dyDescent="0.2">
      <c r="A572" s="497" t="s">
        <v>429</v>
      </c>
      <c r="B572"/>
      <c r="C572"/>
      <c r="D572"/>
      <c r="E572"/>
      <c r="F572"/>
      <c r="G572"/>
      <c r="H572" s="8"/>
      <c r="I572" s="8"/>
      <c r="J572" s="8"/>
      <c r="K572" s="8"/>
      <c r="L572" s="8"/>
      <c r="M572" s="8"/>
      <c r="N572" s="8"/>
      <c r="O572" s="8"/>
      <c r="P572" s="92">
        <f>SUM(P563:P567)</f>
        <v>0</v>
      </c>
      <c r="R572"/>
      <c r="S572"/>
      <c r="T572"/>
      <c r="U572" s="277"/>
      <c r="V572" s="295"/>
      <c r="W572" s="295"/>
      <c r="X572" s="295"/>
      <c r="Y572" s="295"/>
      <c r="Z572" s="295"/>
      <c r="AA572" s="295"/>
      <c r="AB572" s="295"/>
      <c r="AC572" s="295"/>
      <c r="AD572" s="278"/>
      <c r="AE572" s="8"/>
      <c r="AF572"/>
      <c r="AG572"/>
      <c r="AH572"/>
      <c r="AI572" s="277"/>
      <c r="AJ572" s="295"/>
      <c r="AK572" s="295"/>
      <c r="AL572" s="295"/>
      <c r="AM572" s="295"/>
      <c r="AN572" s="295"/>
      <c r="AO572" s="295"/>
      <c r="AP572" s="295"/>
      <c r="AQ572" s="295"/>
      <c r="AR572" s="278">
        <f>SUM(AR564:AR570)</f>
        <v>17395</v>
      </c>
      <c r="AS572" s="8"/>
      <c r="AT572" s="8"/>
      <c r="AU572" s="8"/>
    </row>
    <row r="573" spans="1:47" ht="15" customHeight="1" x14ac:dyDescent="0.2">
      <c r="A573" s="497"/>
      <c r="B573"/>
      <c r="C573"/>
      <c r="D573"/>
      <c r="E573"/>
      <c r="F573"/>
      <c r="G573"/>
      <c r="H573" s="8"/>
      <c r="I573" s="8"/>
      <c r="J573" s="8"/>
      <c r="K573" s="8"/>
      <c r="L573" s="8"/>
      <c r="M573" s="8"/>
      <c r="N573" s="8"/>
      <c r="O573" s="8"/>
      <c r="P573" s="92"/>
      <c r="R573"/>
      <c r="S573"/>
      <c r="T573"/>
      <c r="U573" s="277"/>
      <c r="V573" s="295"/>
      <c r="W573" s="295"/>
      <c r="X573" s="295"/>
      <c r="Y573" s="295"/>
      <c r="Z573" s="295"/>
      <c r="AA573" s="295"/>
      <c r="AB573" s="295"/>
      <c r="AC573" s="295"/>
      <c r="AD573" s="278"/>
      <c r="AE573" s="8"/>
      <c r="AF573"/>
      <c r="AG573"/>
      <c r="AH573"/>
      <c r="AI573" s="277"/>
      <c r="AJ573" s="295"/>
      <c r="AK573" s="295"/>
      <c r="AL573" s="295"/>
      <c r="AM573" s="295"/>
      <c r="AN573" s="295"/>
      <c r="AO573" s="295"/>
      <c r="AP573" s="295"/>
      <c r="AQ573" s="295"/>
      <c r="AR573" s="278"/>
      <c r="AS573" s="8"/>
      <c r="AT573" s="5"/>
      <c r="AU573" s="5"/>
    </row>
    <row r="574" spans="1:47" ht="15" customHeight="1" thickBot="1" x14ac:dyDescent="0.25">
      <c r="A574" s="496" t="s">
        <v>101</v>
      </c>
      <c r="B574" s="44"/>
      <c r="C574" s="44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6"/>
      <c r="R574" s="122"/>
      <c r="S574" s="122"/>
      <c r="T574" s="122"/>
      <c r="U574" s="279"/>
      <c r="V574" s="279"/>
      <c r="W574" s="279"/>
      <c r="X574" s="279"/>
      <c r="Y574" s="279"/>
      <c r="Z574" s="279"/>
      <c r="AA574" s="279"/>
      <c r="AB574" s="279"/>
      <c r="AC574" s="279"/>
      <c r="AD574" s="280"/>
      <c r="AE574" s="8"/>
      <c r="AF574" s="122"/>
      <c r="AG574" s="122"/>
      <c r="AH574" s="122"/>
      <c r="AI574" s="279"/>
      <c r="AJ574" s="279"/>
      <c r="AK574" s="279"/>
      <c r="AL574" s="279"/>
      <c r="AM574" s="279"/>
      <c r="AN574" s="279"/>
      <c r="AO574" s="279"/>
      <c r="AP574" s="279"/>
      <c r="AQ574" s="279"/>
      <c r="AR574" s="280"/>
      <c r="AS574" s="8"/>
      <c r="AT574" s="5"/>
      <c r="AU574" s="5"/>
    </row>
    <row r="575" spans="1:47" ht="15" customHeight="1" x14ac:dyDescent="0.2">
      <c r="A575" s="501" t="s">
        <v>430</v>
      </c>
      <c r="B575" s="48" t="s">
        <v>308</v>
      </c>
      <c r="C575" s="267">
        <f>IF(B575="L1", 1, IF(B575="L2", 0.75, IF(B575= "L3", 0.5,IF(B575 = "L4", 0.25, 0))))</f>
        <v>1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"/>
      <c r="P575" s="50"/>
      <c r="Q575" s="5"/>
      <c r="R575" s="50"/>
      <c r="S575" s="50"/>
      <c r="T575" s="50"/>
      <c r="U575" s="307"/>
      <c r="V575" s="5"/>
      <c r="W575" s="5"/>
      <c r="X575" s="5"/>
      <c r="Y575" s="5"/>
      <c r="Z575" s="5"/>
      <c r="AA575" s="307"/>
      <c r="AB575" s="307"/>
      <c r="AC575" s="5"/>
      <c r="AD575" s="307"/>
      <c r="AE575" s="5"/>
      <c r="AF575" s="50">
        <f t="shared" ref="AF575:AQ575" si="367">AF163*0.25</f>
        <v>0</v>
      </c>
      <c r="AG575" s="50">
        <f t="shared" si="367"/>
        <v>1500</v>
      </c>
      <c r="AH575" s="50">
        <f t="shared" si="367"/>
        <v>0</v>
      </c>
      <c r="AI575" s="50">
        <f t="shared" si="367"/>
        <v>0</v>
      </c>
      <c r="AJ575" s="50">
        <f t="shared" si="367"/>
        <v>0</v>
      </c>
      <c r="AK575" s="50">
        <f t="shared" si="367"/>
        <v>0</v>
      </c>
      <c r="AL575" s="50">
        <f t="shared" si="367"/>
        <v>0</v>
      </c>
      <c r="AM575" s="50">
        <f t="shared" si="367"/>
        <v>0</v>
      </c>
      <c r="AN575" s="50">
        <f t="shared" si="367"/>
        <v>0</v>
      </c>
      <c r="AO575" s="50">
        <f t="shared" si="367"/>
        <v>0</v>
      </c>
      <c r="AP575" s="50">
        <f t="shared" si="367"/>
        <v>0</v>
      </c>
      <c r="AQ575" s="50">
        <f t="shared" si="367"/>
        <v>0</v>
      </c>
      <c r="AR575" s="307">
        <f>SUM(AF575:AQ575)</f>
        <v>1500</v>
      </c>
      <c r="AS575" s="5" t="s">
        <v>400</v>
      </c>
      <c r="AT575" s="8"/>
      <c r="AU575" s="8"/>
    </row>
    <row r="576" spans="1:47" ht="15" customHeight="1" x14ac:dyDescent="0.2">
      <c r="A576" s="501" t="s">
        <v>563</v>
      </c>
      <c r="B576" s="48" t="s">
        <v>308</v>
      </c>
      <c r="C576" s="267">
        <f>IF(B576="L1", 1, IF(B576="L2", 0.75, IF(B576= "L3", 0.5,IF(B576 = "L4", 0.25, 0))))</f>
        <v>1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"/>
      <c r="P576" s="50"/>
      <c r="Q576" s="5"/>
      <c r="R576" s="50"/>
      <c r="S576" s="50"/>
      <c r="T576" s="50"/>
      <c r="U576" s="307"/>
      <c r="V576" s="5"/>
      <c r="W576" s="5"/>
      <c r="X576" s="5"/>
      <c r="Y576" s="5"/>
      <c r="Z576" s="5"/>
      <c r="AA576" s="307"/>
      <c r="AB576" s="307"/>
      <c r="AC576" s="5"/>
      <c r="AD576" s="307"/>
      <c r="AE576" s="5"/>
      <c r="AF576" s="50">
        <f t="shared" ref="AF576:AQ576" si="368">AF164*0.25</f>
        <v>0</v>
      </c>
      <c r="AG576" s="50">
        <f t="shared" si="368"/>
        <v>1250</v>
      </c>
      <c r="AH576" s="50">
        <f t="shared" si="368"/>
        <v>1250</v>
      </c>
      <c r="AI576" s="50">
        <f t="shared" si="368"/>
        <v>1250</v>
      </c>
      <c r="AJ576" s="50">
        <f t="shared" si="368"/>
        <v>1250</v>
      </c>
      <c r="AK576" s="50">
        <f t="shared" si="368"/>
        <v>0</v>
      </c>
      <c r="AL576" s="50">
        <f t="shared" si="368"/>
        <v>0</v>
      </c>
      <c r="AM576" s="50">
        <f t="shared" si="368"/>
        <v>1250</v>
      </c>
      <c r="AN576" s="50">
        <f t="shared" si="368"/>
        <v>1250</v>
      </c>
      <c r="AO576" s="50">
        <f t="shared" si="368"/>
        <v>0</v>
      </c>
      <c r="AP576" s="50">
        <f t="shared" si="368"/>
        <v>1250</v>
      </c>
      <c r="AQ576" s="50">
        <f t="shared" si="368"/>
        <v>1250</v>
      </c>
      <c r="AR576" s="307">
        <f>SUM(AF576:AQ576)</f>
        <v>10000</v>
      </c>
      <c r="AS576" s="5" t="s">
        <v>400</v>
      </c>
      <c r="AT576" s="8"/>
      <c r="AU576" s="8"/>
    </row>
    <row r="577" spans="1:59" ht="15" customHeight="1" x14ac:dyDescent="0.2">
      <c r="A577" s="497" t="s">
        <v>564</v>
      </c>
      <c r="B577" s="41" t="s">
        <v>308</v>
      </c>
      <c r="C577" s="39">
        <f>IF(B577="L1", 1, IF(B577="L2", 0.75, IF(B577= "L3", 0.5,IF(B577 = "L4", 0.25, 0))))</f>
        <v>1</v>
      </c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8"/>
      <c r="P577" s="42"/>
      <c r="Q577" s="8"/>
      <c r="R577" s="42"/>
      <c r="S577" s="42"/>
      <c r="T577" s="42"/>
      <c r="U577" s="294"/>
      <c r="V577" s="8"/>
      <c r="W577" s="8"/>
      <c r="X577" s="8"/>
      <c r="Y577" s="294"/>
      <c r="Z577" s="294"/>
      <c r="AA577" s="294"/>
      <c r="AB577" s="294"/>
      <c r="AC577" s="294"/>
      <c r="AD577" s="294"/>
      <c r="AE577" s="8"/>
      <c r="AF577" s="42">
        <f t="shared" ref="AF577:AQ577" si="369">AF165-AF373</f>
        <v>0</v>
      </c>
      <c r="AG577" s="42">
        <f t="shared" si="369"/>
        <v>0</v>
      </c>
      <c r="AH577" s="42">
        <f t="shared" si="369"/>
        <v>3500</v>
      </c>
      <c r="AI577" s="42">
        <f t="shared" si="369"/>
        <v>0</v>
      </c>
      <c r="AJ577" s="42">
        <f t="shared" si="369"/>
        <v>0</v>
      </c>
      <c r="AK577" s="42">
        <f t="shared" si="369"/>
        <v>3500</v>
      </c>
      <c r="AL577" s="42">
        <f t="shared" si="369"/>
        <v>0</v>
      </c>
      <c r="AM577" s="42">
        <f t="shared" si="369"/>
        <v>0</v>
      </c>
      <c r="AN577" s="42">
        <f t="shared" si="369"/>
        <v>0</v>
      </c>
      <c r="AO577" s="42">
        <f t="shared" si="369"/>
        <v>3500</v>
      </c>
      <c r="AP577" s="42">
        <f t="shared" si="369"/>
        <v>0</v>
      </c>
      <c r="AQ577" s="42">
        <f t="shared" si="369"/>
        <v>0</v>
      </c>
      <c r="AR577" s="294">
        <f>SUM(AF577:AQ577)</f>
        <v>10500</v>
      </c>
      <c r="AS577" s="8" t="s">
        <v>402</v>
      </c>
      <c r="AT577" s="8"/>
      <c r="AU577" s="8"/>
    </row>
    <row r="578" spans="1:59" ht="15" customHeight="1" x14ac:dyDescent="0.2">
      <c r="A578" s="497"/>
      <c r="B578" s="41"/>
      <c r="C578" s="39"/>
      <c r="D578"/>
      <c r="E578"/>
      <c r="F578"/>
      <c r="G578"/>
      <c r="H578"/>
      <c r="I578"/>
      <c r="J578" s="42"/>
      <c r="K578"/>
      <c r="L578"/>
      <c r="M578" s="42"/>
      <c r="N578"/>
      <c r="O578"/>
      <c r="P578" s="92"/>
      <c r="R578"/>
      <c r="S578"/>
      <c r="T578"/>
      <c r="U578" s="277"/>
      <c r="V578" s="277"/>
      <c r="W578" s="277"/>
      <c r="X578" s="294"/>
      <c r="Y578" s="277"/>
      <c r="Z578" s="277"/>
      <c r="AA578" s="294"/>
      <c r="AB578" s="277"/>
      <c r="AC578" s="277"/>
      <c r="AD578" s="294"/>
      <c r="AE578" s="8"/>
      <c r="AF578" s="42">
        <f t="shared" ref="AF578:AQ578" si="370">AF166-AF374</f>
        <v>0</v>
      </c>
      <c r="AG578" s="42">
        <f t="shared" si="370"/>
        <v>0</v>
      </c>
      <c r="AH578" s="42">
        <f t="shared" si="370"/>
        <v>0</v>
      </c>
      <c r="AI578" s="42">
        <f t="shared" si="370"/>
        <v>0</v>
      </c>
      <c r="AJ578" s="42">
        <f t="shared" si="370"/>
        <v>0</v>
      </c>
      <c r="AK578" s="42">
        <f t="shared" si="370"/>
        <v>0</v>
      </c>
      <c r="AL578" s="42">
        <f t="shared" si="370"/>
        <v>0</v>
      </c>
      <c r="AM578" s="42">
        <f t="shared" si="370"/>
        <v>0</v>
      </c>
      <c r="AN578" s="42">
        <f t="shared" si="370"/>
        <v>0</v>
      </c>
      <c r="AO578" s="42">
        <f t="shared" si="370"/>
        <v>0</v>
      </c>
      <c r="AP578" s="42">
        <f t="shared" si="370"/>
        <v>0</v>
      </c>
      <c r="AQ578" s="42">
        <f t="shared" si="370"/>
        <v>0</v>
      </c>
      <c r="AR578" s="294">
        <f>SUM(AF578:AQ578)</f>
        <v>0</v>
      </c>
      <c r="AS578" s="8"/>
      <c r="AT578" s="8"/>
      <c r="AU578" s="8"/>
    </row>
    <row r="579" spans="1:59" ht="15" customHeight="1" x14ac:dyDescent="0.2">
      <c r="A579" s="498" t="s">
        <v>431</v>
      </c>
      <c r="B579" s="62"/>
      <c r="C579" s="62"/>
      <c r="D579" s="63">
        <f t="shared" ref="D579:P579" si="371">SUMIF($B574:$B578,"L1",D574:D578)</f>
        <v>0</v>
      </c>
      <c r="E579" s="63">
        <f t="shared" si="371"/>
        <v>0</v>
      </c>
      <c r="F579" s="63">
        <f t="shared" si="371"/>
        <v>0</v>
      </c>
      <c r="G579" s="63">
        <f t="shared" si="371"/>
        <v>0</v>
      </c>
      <c r="H579" s="63">
        <f t="shared" si="371"/>
        <v>0</v>
      </c>
      <c r="I579" s="63">
        <f t="shared" si="371"/>
        <v>0</v>
      </c>
      <c r="J579" s="63">
        <f t="shared" si="371"/>
        <v>0</v>
      </c>
      <c r="K579" s="63">
        <f t="shared" si="371"/>
        <v>0</v>
      </c>
      <c r="L579" s="63">
        <f t="shared" si="371"/>
        <v>0</v>
      </c>
      <c r="M579" s="63">
        <f t="shared" si="371"/>
        <v>0</v>
      </c>
      <c r="N579" s="63">
        <f t="shared" si="371"/>
        <v>0</v>
      </c>
      <c r="O579" s="63">
        <f t="shared" si="371"/>
        <v>0</v>
      </c>
      <c r="P579" s="63">
        <f t="shared" si="371"/>
        <v>0</v>
      </c>
      <c r="R579" s="63"/>
      <c r="S579" s="63"/>
      <c r="T579" s="63"/>
      <c r="U579" s="276"/>
      <c r="V579" s="276"/>
      <c r="W579" s="276"/>
      <c r="X579" s="276"/>
      <c r="Y579" s="276"/>
      <c r="Z579" s="276"/>
      <c r="AA579" s="276"/>
      <c r="AB579" s="276"/>
      <c r="AC579" s="276"/>
      <c r="AD579" s="276"/>
      <c r="AE579" s="8"/>
      <c r="AF579" s="63">
        <f>SUMIF($B575:$B578,"L1",AF575:AF578)</f>
        <v>0</v>
      </c>
      <c r="AG579" s="63">
        <f t="shared" ref="AG579:AR579" si="372">SUMIF($B575:$B578,"L1",AG575:AG578)</f>
        <v>2750</v>
      </c>
      <c r="AH579" s="63">
        <f t="shared" si="372"/>
        <v>4750</v>
      </c>
      <c r="AI579" s="276">
        <f t="shared" si="372"/>
        <v>1250</v>
      </c>
      <c r="AJ579" s="276">
        <f t="shared" si="372"/>
        <v>1250</v>
      </c>
      <c r="AK579" s="276">
        <f t="shared" si="372"/>
        <v>3500</v>
      </c>
      <c r="AL579" s="276">
        <f t="shared" si="372"/>
        <v>0</v>
      </c>
      <c r="AM579" s="276">
        <f t="shared" si="372"/>
        <v>1250</v>
      </c>
      <c r="AN579" s="276">
        <f t="shared" si="372"/>
        <v>1250</v>
      </c>
      <c r="AO579" s="276">
        <f t="shared" si="372"/>
        <v>3500</v>
      </c>
      <c r="AP579" s="276">
        <f t="shared" si="372"/>
        <v>1250</v>
      </c>
      <c r="AQ579" s="276">
        <f t="shared" si="372"/>
        <v>1250</v>
      </c>
      <c r="AR579" s="276">
        <f t="shared" si="372"/>
        <v>22000</v>
      </c>
      <c r="AS579" s="8"/>
      <c r="AT579" s="8"/>
      <c r="AU579" s="8"/>
    </row>
    <row r="580" spans="1:59" ht="15" customHeight="1" x14ac:dyDescent="0.2">
      <c r="A580" s="497" t="s">
        <v>432</v>
      </c>
      <c r="B580"/>
      <c r="C580"/>
      <c r="D580"/>
      <c r="E580"/>
      <c r="F580"/>
      <c r="G580"/>
      <c r="H580" s="8"/>
      <c r="I580" s="8"/>
      <c r="J580" s="8"/>
      <c r="K580" s="8"/>
      <c r="L580" s="8"/>
      <c r="M580" s="8"/>
      <c r="N580" s="8"/>
      <c r="O580" s="8"/>
      <c r="P580" s="92">
        <f>SUM(P574:P578)</f>
        <v>0</v>
      </c>
      <c r="R580"/>
      <c r="S580"/>
      <c r="T580"/>
      <c r="U580" s="277"/>
      <c r="V580" s="295"/>
      <c r="W580" s="295"/>
      <c r="X580" s="295"/>
      <c r="Y580" s="295"/>
      <c r="Z580" s="295"/>
      <c r="AA580" s="295"/>
      <c r="AB580" s="295"/>
      <c r="AC580" s="295"/>
      <c r="AD580" s="278"/>
      <c r="AE580" s="8"/>
      <c r="AF580"/>
      <c r="AG580"/>
      <c r="AH580"/>
      <c r="AI580" s="277"/>
      <c r="AJ580" s="295"/>
      <c r="AK580" s="295"/>
      <c r="AL580" s="295"/>
      <c r="AM580" s="295"/>
      <c r="AN580" s="295"/>
      <c r="AO580" s="295"/>
      <c r="AP580" s="295"/>
      <c r="AQ580" s="295"/>
      <c r="AR580" s="278">
        <f>SUM(AR575:AR578)</f>
        <v>22000</v>
      </c>
      <c r="AS580" s="8"/>
      <c r="AT580" s="8"/>
      <c r="AU580" s="8"/>
    </row>
    <row r="581" spans="1:59" ht="15" customHeight="1" x14ac:dyDescent="0.2">
      <c r="A581" s="497"/>
      <c r="B581"/>
      <c r="C581"/>
      <c r="D581"/>
      <c r="E581"/>
      <c r="F581"/>
      <c r="G581"/>
      <c r="H581" s="8"/>
      <c r="I581" s="8"/>
      <c r="J581" s="8"/>
      <c r="K581" s="8"/>
      <c r="L581" s="8"/>
      <c r="M581" s="8"/>
      <c r="N581" s="8"/>
      <c r="O581" s="8"/>
      <c r="P581" s="92"/>
      <c r="R581"/>
      <c r="S581"/>
      <c r="T581"/>
      <c r="U581" s="277"/>
      <c r="V581" s="295"/>
      <c r="W581" s="295"/>
      <c r="X581" s="295"/>
      <c r="Y581" s="295"/>
      <c r="Z581" s="295"/>
      <c r="AA581" s="295"/>
      <c r="AB581" s="295"/>
      <c r="AC581" s="295"/>
      <c r="AD581" s="278"/>
      <c r="AE581" s="8"/>
      <c r="AF581"/>
      <c r="AG581"/>
      <c r="AH581"/>
      <c r="AI581" s="277"/>
      <c r="AJ581" s="295"/>
      <c r="AK581" s="295"/>
      <c r="AL581" s="295"/>
      <c r="AM581" s="295"/>
      <c r="AN581" s="295"/>
      <c r="AO581" s="295"/>
      <c r="AP581" s="295"/>
      <c r="AQ581" s="295"/>
      <c r="AR581" s="278"/>
      <c r="AS581" s="8"/>
      <c r="AT581" s="8"/>
      <c r="AU581" s="8"/>
    </row>
    <row r="582" spans="1:59" s="8" customFormat="1" ht="16" thickBot="1" x14ac:dyDescent="0.25">
      <c r="A582" s="496" t="s">
        <v>88</v>
      </c>
      <c r="B582" s="44"/>
      <c r="C582" s="44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6"/>
      <c r="Q582" s="1"/>
      <c r="R582" s="122"/>
      <c r="S582" s="122"/>
      <c r="T582" s="122"/>
      <c r="U582" s="279"/>
      <c r="V582" s="279"/>
      <c r="W582" s="279"/>
      <c r="X582" s="279"/>
      <c r="Y582" s="279"/>
      <c r="Z582" s="279"/>
      <c r="AA582" s="279"/>
      <c r="AB582" s="279"/>
      <c r="AC582" s="279"/>
      <c r="AD582" s="280"/>
      <c r="AF582" s="122"/>
      <c r="AG582" s="122"/>
      <c r="AH582" s="122"/>
      <c r="AI582" s="279"/>
      <c r="AJ582" s="279"/>
      <c r="AK582" s="279"/>
      <c r="AL582" s="279"/>
      <c r="AM582" s="279"/>
      <c r="AN582" s="279"/>
      <c r="AO582" s="279"/>
      <c r="AP582" s="279"/>
      <c r="AQ582" s="279"/>
      <c r="AR582" s="280"/>
    </row>
    <row r="583" spans="1:59" s="483" customFormat="1" ht="15" x14ac:dyDescent="0.2">
      <c r="A583" s="501" t="s">
        <v>565</v>
      </c>
      <c r="B583" s="48" t="s">
        <v>308</v>
      </c>
      <c r="C583" s="267">
        <f>IF(B583="L1", 1, IF(B583="L2", 0.75, IF(B583= "L3", 0.5,IF(B583 = "L4", 0.25, 0))))</f>
        <v>1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"/>
      <c r="P583" s="50"/>
      <c r="Q583" s="5"/>
      <c r="R583" s="50"/>
      <c r="S583" s="50"/>
      <c r="T583" s="50"/>
      <c r="U583" s="307"/>
      <c r="V583" s="5"/>
      <c r="W583" s="5"/>
      <c r="X583" s="5"/>
      <c r="Y583" s="5"/>
      <c r="Z583" s="5"/>
      <c r="AA583" s="307"/>
      <c r="AB583" s="307"/>
      <c r="AC583" s="5"/>
      <c r="AD583" s="307">
        <f>SUM(R583:AC583)</f>
        <v>0</v>
      </c>
      <c r="AE583" s="5"/>
      <c r="AF583" s="5"/>
      <c r="AG583" s="50"/>
      <c r="AH583" s="50">
        <f t="shared" ref="AH583:AQ583" si="373">AH171*0.25</f>
        <v>11750</v>
      </c>
      <c r="AI583" s="50">
        <f t="shared" si="373"/>
        <v>11750</v>
      </c>
      <c r="AJ583" s="50">
        <f t="shared" si="373"/>
        <v>11750</v>
      </c>
      <c r="AK583" s="50">
        <f t="shared" si="373"/>
        <v>11750</v>
      </c>
      <c r="AL583" s="50">
        <f t="shared" si="373"/>
        <v>11750</v>
      </c>
      <c r="AM583" s="50">
        <f t="shared" si="373"/>
        <v>11750</v>
      </c>
      <c r="AN583" s="50">
        <f t="shared" si="373"/>
        <v>11750</v>
      </c>
      <c r="AO583" s="50">
        <f t="shared" si="373"/>
        <v>11750</v>
      </c>
      <c r="AP583" s="50">
        <f t="shared" si="373"/>
        <v>11750</v>
      </c>
      <c r="AQ583" s="50">
        <f t="shared" si="373"/>
        <v>11750</v>
      </c>
      <c r="AR583" s="307">
        <f>SUM(AG583:AQ583)</f>
        <v>117500</v>
      </c>
      <c r="AS583" s="5" t="s">
        <v>400</v>
      </c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</row>
    <row r="584" spans="1:59" s="8" customFormat="1" ht="15" x14ac:dyDescent="0.2">
      <c r="A584" s="497"/>
      <c r="B584" s="41"/>
      <c r="C584" s="39"/>
      <c r="D584"/>
      <c r="E584"/>
      <c r="F584"/>
      <c r="G584"/>
      <c r="H584"/>
      <c r="I584"/>
      <c r="J584" s="42"/>
      <c r="K584"/>
      <c r="L584"/>
      <c r="M584" s="42"/>
      <c r="N584"/>
      <c r="O584"/>
      <c r="P584" s="92"/>
      <c r="Q584" s="1"/>
      <c r="R584"/>
      <c r="S584"/>
      <c r="T584"/>
      <c r="U584" s="277"/>
      <c r="V584" s="277"/>
      <c r="W584" s="277"/>
      <c r="X584" s="294"/>
      <c r="Y584" s="277"/>
      <c r="Z584" s="277"/>
      <c r="AA584" s="294"/>
      <c r="AB584" s="277"/>
      <c r="AC584" s="277"/>
      <c r="AD584" s="294"/>
      <c r="AF584"/>
      <c r="AG584"/>
      <c r="AH584"/>
      <c r="AI584" s="277"/>
      <c r="AJ584" s="277"/>
      <c r="AK584" s="277"/>
      <c r="AL584" s="294"/>
      <c r="AM584" s="277"/>
      <c r="AN584" s="277"/>
      <c r="AO584" s="294"/>
      <c r="AP584" s="277"/>
      <c r="AQ584" s="277"/>
      <c r="AR584" s="294">
        <f>SUM(AF584:AQ584)</f>
        <v>0</v>
      </c>
    </row>
    <row r="585" spans="1:59" s="8" customFormat="1" ht="15" x14ac:dyDescent="0.2">
      <c r="A585" s="498" t="s">
        <v>433</v>
      </c>
      <c r="B585" s="62"/>
      <c r="C585" s="62"/>
      <c r="D585" s="63">
        <f t="shared" ref="D585:P585" si="374">SUMIF($B582:$B584,"L1",D582:D584)</f>
        <v>0</v>
      </c>
      <c r="E585" s="63">
        <f t="shared" si="374"/>
        <v>0</v>
      </c>
      <c r="F585" s="63">
        <f t="shared" si="374"/>
        <v>0</v>
      </c>
      <c r="G585" s="63">
        <f t="shared" si="374"/>
        <v>0</v>
      </c>
      <c r="H585" s="63">
        <f t="shared" si="374"/>
        <v>0</v>
      </c>
      <c r="I585" s="63">
        <f t="shared" si="374"/>
        <v>0</v>
      </c>
      <c r="J585" s="63">
        <f t="shared" si="374"/>
        <v>0</v>
      </c>
      <c r="K585" s="63">
        <f t="shared" si="374"/>
        <v>0</v>
      </c>
      <c r="L585" s="63">
        <f t="shared" si="374"/>
        <v>0</v>
      </c>
      <c r="M585" s="63">
        <f t="shared" si="374"/>
        <v>0</v>
      </c>
      <c r="N585" s="63">
        <f t="shared" si="374"/>
        <v>0</v>
      </c>
      <c r="O585" s="63">
        <f t="shared" si="374"/>
        <v>0</v>
      </c>
      <c r="P585" s="63">
        <f t="shared" si="374"/>
        <v>0</v>
      </c>
      <c r="Q585" s="1"/>
      <c r="R585" s="63">
        <f t="shared" ref="R585:AD585" si="375">SUMIF($B583:$B584,"L1",R583:R584)</f>
        <v>0</v>
      </c>
      <c r="S585" s="63">
        <f t="shared" si="375"/>
        <v>0</v>
      </c>
      <c r="T585" s="63">
        <f t="shared" si="375"/>
        <v>0</v>
      </c>
      <c r="U585" s="276">
        <f t="shared" si="375"/>
        <v>0</v>
      </c>
      <c r="V585" s="276">
        <f t="shared" si="375"/>
        <v>0</v>
      </c>
      <c r="W585" s="276">
        <f t="shared" si="375"/>
        <v>0</v>
      </c>
      <c r="X585" s="276">
        <f t="shared" si="375"/>
        <v>0</v>
      </c>
      <c r="Y585" s="276">
        <f t="shared" si="375"/>
        <v>0</v>
      </c>
      <c r="Z585" s="276">
        <f t="shared" si="375"/>
        <v>0</v>
      </c>
      <c r="AA585" s="276">
        <f t="shared" si="375"/>
        <v>0</v>
      </c>
      <c r="AB585" s="276">
        <f t="shared" si="375"/>
        <v>0</v>
      </c>
      <c r="AC585" s="276">
        <f t="shared" si="375"/>
        <v>0</v>
      </c>
      <c r="AD585" s="276">
        <f t="shared" si="375"/>
        <v>0</v>
      </c>
      <c r="AF585" s="63">
        <f t="shared" ref="AF585:AR585" si="376">SUMIF($B583:$B584,"L1",AF583:AF584)</f>
        <v>0</v>
      </c>
      <c r="AG585" s="63">
        <f t="shared" si="376"/>
        <v>0</v>
      </c>
      <c r="AH585" s="63">
        <f t="shared" si="376"/>
        <v>11750</v>
      </c>
      <c r="AI585" s="276">
        <f t="shared" si="376"/>
        <v>11750</v>
      </c>
      <c r="AJ585" s="276">
        <f t="shared" si="376"/>
        <v>11750</v>
      </c>
      <c r="AK585" s="276">
        <f t="shared" si="376"/>
        <v>11750</v>
      </c>
      <c r="AL585" s="276">
        <f t="shared" si="376"/>
        <v>11750</v>
      </c>
      <c r="AM585" s="276">
        <f t="shared" si="376"/>
        <v>11750</v>
      </c>
      <c r="AN585" s="276">
        <f t="shared" si="376"/>
        <v>11750</v>
      </c>
      <c r="AO585" s="276">
        <f t="shared" si="376"/>
        <v>11750</v>
      </c>
      <c r="AP585" s="276">
        <f t="shared" si="376"/>
        <v>11750</v>
      </c>
      <c r="AQ585" s="276">
        <f t="shared" si="376"/>
        <v>11750</v>
      </c>
      <c r="AR585" s="276">
        <f t="shared" si="376"/>
        <v>117500</v>
      </c>
    </row>
    <row r="586" spans="1:59" s="8" customFormat="1" ht="15" x14ac:dyDescent="0.2">
      <c r="A586" s="497" t="s">
        <v>434</v>
      </c>
      <c r="B586"/>
      <c r="C586"/>
      <c r="D586"/>
      <c r="E586"/>
      <c r="F586"/>
      <c r="G586"/>
      <c r="P586" s="92">
        <f>SUM(P582:P584)</f>
        <v>0</v>
      </c>
      <c r="Q586" s="1"/>
      <c r="R586"/>
      <c r="S586"/>
      <c r="T586"/>
      <c r="U586" s="277"/>
      <c r="V586" s="295"/>
      <c r="W586" s="295"/>
      <c r="X586" s="295"/>
      <c r="Y586" s="295"/>
      <c r="Z586" s="295"/>
      <c r="AA586" s="295"/>
      <c r="AB586" s="295"/>
      <c r="AC586" s="295"/>
      <c r="AD586" s="278">
        <f>SUM(AD583:AD584)</f>
        <v>0</v>
      </c>
      <c r="AF586"/>
      <c r="AG586"/>
      <c r="AH586"/>
      <c r="AI586" s="277"/>
      <c r="AJ586" s="295"/>
      <c r="AK586" s="295"/>
      <c r="AL586" s="295"/>
      <c r="AM586" s="295"/>
      <c r="AN586" s="295"/>
      <c r="AO586" s="295"/>
      <c r="AP586" s="295"/>
      <c r="AQ586" s="295"/>
      <c r="AR586" s="278">
        <f>SUM(AR583:AR584)</f>
        <v>117500</v>
      </c>
    </row>
    <row r="587" spans="1:59" ht="15" customHeight="1" x14ac:dyDescent="0.2">
      <c r="A587" s="497"/>
      <c r="B587"/>
      <c r="C587"/>
      <c r="D587"/>
      <c r="E587"/>
      <c r="F587"/>
      <c r="G587"/>
      <c r="H587" s="8"/>
      <c r="I587" s="8"/>
      <c r="J587" s="8"/>
      <c r="K587" s="8"/>
      <c r="L587" s="8"/>
      <c r="M587" s="8"/>
      <c r="N587" s="8"/>
      <c r="O587" s="8"/>
      <c r="P587" s="92"/>
      <c r="R587"/>
      <c r="S587"/>
      <c r="T587"/>
      <c r="U587" s="277"/>
      <c r="V587" s="295"/>
      <c r="W587" s="295"/>
      <c r="X587" s="295"/>
      <c r="Y587" s="295"/>
      <c r="Z587" s="295"/>
      <c r="AA587" s="295"/>
      <c r="AB587" s="295"/>
      <c r="AC587" s="295"/>
      <c r="AD587" s="278"/>
      <c r="AE587" s="8"/>
      <c r="AF587"/>
      <c r="AG587"/>
      <c r="AH587"/>
      <c r="AI587" s="277"/>
      <c r="AJ587" s="295"/>
      <c r="AK587" s="295"/>
      <c r="AL587" s="295"/>
      <c r="AM587" s="295"/>
      <c r="AN587" s="295"/>
      <c r="AO587" s="295"/>
      <c r="AP587" s="295"/>
      <c r="AQ587" s="295"/>
      <c r="AR587" s="278"/>
      <c r="AS587" s="8"/>
      <c r="AT587" s="8"/>
      <c r="AU587" s="8"/>
    </row>
    <row r="588" spans="1:59" ht="15" customHeight="1" thickBot="1" x14ac:dyDescent="0.25">
      <c r="A588" s="496" t="s">
        <v>336</v>
      </c>
      <c r="B588" s="44"/>
      <c r="C588" s="44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6"/>
      <c r="R588" s="122"/>
      <c r="S588" s="122"/>
      <c r="T588" s="122"/>
      <c r="U588" s="279"/>
      <c r="V588" s="279"/>
      <c r="W588" s="279"/>
      <c r="X588" s="279"/>
      <c r="Y588" s="279"/>
      <c r="Z588" s="279"/>
      <c r="AA588" s="279"/>
      <c r="AB588" s="279"/>
      <c r="AC588" s="279"/>
      <c r="AD588" s="280"/>
      <c r="AE588" s="8"/>
      <c r="AF588" s="122"/>
      <c r="AG588" s="122"/>
      <c r="AH588" s="122"/>
      <c r="AI588" s="279"/>
      <c r="AJ588" s="279"/>
      <c r="AK588" s="279"/>
      <c r="AL588" s="279"/>
      <c r="AM588" s="279"/>
      <c r="AN588" s="279"/>
      <c r="AO588" s="279"/>
      <c r="AP588" s="279"/>
      <c r="AQ588" s="279"/>
      <c r="AR588" s="280"/>
      <c r="AS588" s="8"/>
    </row>
    <row r="589" spans="1:59" ht="15" customHeight="1" x14ac:dyDescent="0.2">
      <c r="A589" s="497" t="s">
        <v>566</v>
      </c>
      <c r="B589" s="41" t="s">
        <v>317</v>
      </c>
      <c r="C589" s="39">
        <f t="shared" ref="C589:C595" si="377">IF(B589="L1", 1, IF(B589="L2", 0.75, IF(B589= "L3", 0.5,IF(B589 = "L4", 0.25, 0))))</f>
        <v>0.75</v>
      </c>
      <c r="D589"/>
      <c r="E589"/>
      <c r="F589"/>
      <c r="G589"/>
      <c r="H589"/>
      <c r="I589"/>
      <c r="J589"/>
      <c r="K589"/>
      <c r="L589"/>
      <c r="M589"/>
      <c r="N589"/>
      <c r="O589"/>
      <c r="P589" s="92"/>
      <c r="Q589" s="8"/>
      <c r="R589"/>
      <c r="S589"/>
      <c r="T589"/>
      <c r="U589" s="277"/>
      <c r="V589" s="277"/>
      <c r="W589" s="277"/>
      <c r="X589" s="277"/>
      <c r="Y589" s="277"/>
      <c r="Z589" s="277"/>
      <c r="AA589" s="277"/>
      <c r="AB589" s="277"/>
      <c r="AC589" s="277"/>
      <c r="AD589" s="294">
        <f>SUM(R589:AC589)</f>
        <v>0</v>
      </c>
      <c r="AE589" s="8"/>
      <c r="AF589" s="42">
        <f t="shared" ref="AF589:AQ589" si="378">AF177-AF385</f>
        <v>0</v>
      </c>
      <c r="AG589" s="42">
        <f t="shared" si="378"/>
        <v>0</v>
      </c>
      <c r="AH589" s="42">
        <f t="shared" si="378"/>
        <v>10000</v>
      </c>
      <c r="AI589" s="42">
        <f t="shared" si="378"/>
        <v>10000</v>
      </c>
      <c r="AJ589" s="42">
        <f t="shared" si="378"/>
        <v>11500</v>
      </c>
      <c r="AK589" s="42">
        <f t="shared" si="378"/>
        <v>11500</v>
      </c>
      <c r="AL589" s="42">
        <f t="shared" si="378"/>
        <v>11500</v>
      </c>
      <c r="AM589" s="42">
        <f t="shared" si="378"/>
        <v>11500</v>
      </c>
      <c r="AN589" s="42">
        <f t="shared" si="378"/>
        <v>11500</v>
      </c>
      <c r="AO589" s="42">
        <f t="shared" si="378"/>
        <v>11500</v>
      </c>
      <c r="AP589" s="42">
        <f t="shared" si="378"/>
        <v>11500</v>
      </c>
      <c r="AQ589" s="42">
        <f t="shared" si="378"/>
        <v>11500</v>
      </c>
      <c r="AR589" s="294">
        <f t="shared" ref="AR589:AR596" si="379">SUM(AF589:AQ589)</f>
        <v>112000</v>
      </c>
      <c r="AS589" s="8" t="s">
        <v>402</v>
      </c>
      <c r="AT589" s="8"/>
      <c r="AU589" s="8"/>
    </row>
    <row r="590" spans="1:59" ht="15" customHeight="1" x14ac:dyDescent="0.2">
      <c r="A590" s="497" t="s">
        <v>567</v>
      </c>
      <c r="B590" s="41" t="s">
        <v>311</v>
      </c>
      <c r="C590" s="39">
        <f t="shared" si="377"/>
        <v>0.5</v>
      </c>
      <c r="D590"/>
      <c r="E590"/>
      <c r="F590"/>
      <c r="G590"/>
      <c r="H590"/>
      <c r="I590"/>
      <c r="J590"/>
      <c r="K590"/>
      <c r="L590"/>
      <c r="M590"/>
      <c r="N590"/>
      <c r="O590"/>
      <c r="P590" s="92"/>
      <c r="Q590" s="8"/>
      <c r="R590"/>
      <c r="S590"/>
      <c r="T590"/>
      <c r="U590" s="277"/>
      <c r="V590" s="277"/>
      <c r="W590" s="277"/>
      <c r="X590" s="277"/>
      <c r="Y590" s="277"/>
      <c r="Z590" s="277"/>
      <c r="AA590" s="277"/>
      <c r="AB590" s="277"/>
      <c r="AC590" s="277"/>
      <c r="AD590" s="294">
        <f>SUM(R590:AC590)</f>
        <v>0</v>
      </c>
      <c r="AE590" s="8"/>
      <c r="AF590" s="42">
        <f t="shared" ref="AF590:AQ590" si="380">AF178-AF386</f>
        <v>0</v>
      </c>
      <c r="AG590" s="42">
        <f t="shared" si="380"/>
        <v>0</v>
      </c>
      <c r="AH590" s="42">
        <f t="shared" si="380"/>
        <v>0</v>
      </c>
      <c r="AI590" s="42">
        <f t="shared" si="380"/>
        <v>0</v>
      </c>
      <c r="AJ590" s="42">
        <f t="shared" si="380"/>
        <v>15000</v>
      </c>
      <c r="AK590" s="42">
        <f t="shared" si="380"/>
        <v>15000</v>
      </c>
      <c r="AL590" s="42">
        <f t="shared" si="380"/>
        <v>15000</v>
      </c>
      <c r="AM590" s="42">
        <f t="shared" si="380"/>
        <v>15000</v>
      </c>
      <c r="AN590" s="42">
        <f t="shared" si="380"/>
        <v>15000</v>
      </c>
      <c r="AO590" s="42">
        <f t="shared" si="380"/>
        <v>15000</v>
      </c>
      <c r="AP590" s="42">
        <f t="shared" si="380"/>
        <v>15000</v>
      </c>
      <c r="AQ590" s="42">
        <f t="shared" si="380"/>
        <v>15000</v>
      </c>
      <c r="AR590" s="294">
        <f t="shared" si="379"/>
        <v>120000</v>
      </c>
      <c r="AS590" s="8" t="s">
        <v>399</v>
      </c>
    </row>
    <row r="591" spans="1:59" ht="15" customHeight="1" x14ac:dyDescent="0.2">
      <c r="A591" s="497" t="s">
        <v>435</v>
      </c>
      <c r="B591" s="41" t="s">
        <v>317</v>
      </c>
      <c r="C591" s="39">
        <f t="shared" si="377"/>
        <v>0.75</v>
      </c>
      <c r="D591"/>
      <c r="E591"/>
      <c r="F591"/>
      <c r="G591"/>
      <c r="H591"/>
      <c r="I591"/>
      <c r="J591"/>
      <c r="K591"/>
      <c r="L591"/>
      <c r="M591"/>
      <c r="N591"/>
      <c r="O591"/>
      <c r="P591" s="92"/>
      <c r="Q591" s="8"/>
      <c r="R591"/>
      <c r="S591"/>
      <c r="T591"/>
      <c r="U591" s="277"/>
      <c r="V591" s="277"/>
      <c r="W591" s="277"/>
      <c r="X591" s="277"/>
      <c r="Y591" s="277"/>
      <c r="Z591" s="277"/>
      <c r="AA591" s="277"/>
      <c r="AB591" s="277"/>
      <c r="AC591" s="277"/>
      <c r="AD591" s="294">
        <f>SUM(R591:AC591)</f>
        <v>0</v>
      </c>
      <c r="AE591" s="8"/>
      <c r="AF591" s="42">
        <f t="shared" ref="AF591:AQ591" si="381">AF179-AF387</f>
        <v>0</v>
      </c>
      <c r="AG591" s="42">
        <f t="shared" si="381"/>
        <v>0</v>
      </c>
      <c r="AH591" s="42">
        <f t="shared" si="381"/>
        <v>0</v>
      </c>
      <c r="AI591" s="42">
        <f t="shared" si="381"/>
        <v>0</v>
      </c>
      <c r="AJ591" s="42">
        <f t="shared" si="381"/>
        <v>0</v>
      </c>
      <c r="AK591" s="42">
        <f t="shared" si="381"/>
        <v>0</v>
      </c>
      <c r="AL591" s="42">
        <f t="shared" si="381"/>
        <v>50000</v>
      </c>
      <c r="AM591" s="42">
        <f t="shared" si="381"/>
        <v>50000</v>
      </c>
      <c r="AN591" s="42">
        <f t="shared" si="381"/>
        <v>50000</v>
      </c>
      <c r="AO591" s="42">
        <f t="shared" si="381"/>
        <v>50000</v>
      </c>
      <c r="AP591" s="42">
        <f t="shared" si="381"/>
        <v>50000</v>
      </c>
      <c r="AQ591" s="42">
        <f t="shared" si="381"/>
        <v>50000</v>
      </c>
      <c r="AR591" s="294">
        <f t="shared" si="379"/>
        <v>300000</v>
      </c>
      <c r="AS591" s="8" t="s">
        <v>399</v>
      </c>
    </row>
    <row r="592" spans="1:59" ht="15" customHeight="1" x14ac:dyDescent="0.2">
      <c r="A592" s="497" t="s">
        <v>568</v>
      </c>
      <c r="B592" s="41" t="s">
        <v>317</v>
      </c>
      <c r="C592" s="39">
        <f t="shared" si="377"/>
        <v>0.75</v>
      </c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8"/>
      <c r="P592" s="42"/>
      <c r="Q592" s="8"/>
      <c r="R592" s="42"/>
      <c r="S592" s="42"/>
      <c r="T592" s="42"/>
      <c r="U592" s="294"/>
      <c r="V592" s="8"/>
      <c r="W592" s="8"/>
      <c r="X592" s="8"/>
      <c r="AA592" s="294"/>
      <c r="AB592" s="294"/>
      <c r="AD592" s="294"/>
      <c r="AF592" s="42">
        <f>AF180-AF388</f>
        <v>0</v>
      </c>
      <c r="AG592" s="42">
        <f>AI180-AI388</f>
        <v>0</v>
      </c>
      <c r="AH592" s="42">
        <f>AH180-AH388</f>
        <v>0</v>
      </c>
      <c r="AI592" s="42" t="e">
        <f>#REF!-#REF!</f>
        <v>#REF!</v>
      </c>
      <c r="AJ592" s="42">
        <f t="shared" ref="AJ592:AQ595" si="382">AJ180-AJ388</f>
        <v>0</v>
      </c>
      <c r="AK592" s="42">
        <f t="shared" si="382"/>
        <v>0</v>
      </c>
      <c r="AL592" s="42">
        <f t="shared" si="382"/>
        <v>0</v>
      </c>
      <c r="AM592" s="42">
        <f t="shared" si="382"/>
        <v>0</v>
      </c>
      <c r="AN592" s="42">
        <f t="shared" si="382"/>
        <v>0</v>
      </c>
      <c r="AO592" s="42">
        <f t="shared" si="382"/>
        <v>0</v>
      </c>
      <c r="AP592" s="42">
        <f t="shared" si="382"/>
        <v>0</v>
      </c>
      <c r="AQ592" s="42">
        <f t="shared" si="382"/>
        <v>0</v>
      </c>
      <c r="AR592" s="294" t="e">
        <f t="shared" si="379"/>
        <v>#REF!</v>
      </c>
      <c r="AS592" s="8" t="s">
        <v>399</v>
      </c>
    </row>
    <row r="593" spans="1:45" ht="15" customHeight="1" x14ac:dyDescent="0.2">
      <c r="A593" s="497" t="s">
        <v>436</v>
      </c>
      <c r="B593" s="41" t="s">
        <v>308</v>
      </c>
      <c r="C593" s="39">
        <f t="shared" si="377"/>
        <v>1</v>
      </c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8"/>
      <c r="P593" s="42"/>
      <c r="Q593" s="8"/>
      <c r="R593" s="42"/>
      <c r="S593" s="42"/>
      <c r="T593" s="42"/>
      <c r="U593" s="294"/>
      <c r="V593" s="8"/>
      <c r="W593" s="8"/>
      <c r="X593" s="8"/>
      <c r="Y593" s="294"/>
      <c r="Z593" s="294"/>
      <c r="AA593" s="294"/>
      <c r="AB593" s="294"/>
      <c r="AC593" s="294"/>
      <c r="AD593" s="294"/>
      <c r="AF593" s="42">
        <f>AF181-AF389</f>
        <v>0</v>
      </c>
      <c r="AG593" s="42">
        <f>AG181-AG389</f>
        <v>0</v>
      </c>
      <c r="AH593" s="42">
        <f>AH181-AH389</f>
        <v>0</v>
      </c>
      <c r="AI593" s="42">
        <f>AI181-AI389</f>
        <v>0</v>
      </c>
      <c r="AJ593" s="42">
        <f t="shared" si="382"/>
        <v>0</v>
      </c>
      <c r="AK593" s="42">
        <f t="shared" si="382"/>
        <v>0</v>
      </c>
      <c r="AL593" s="42">
        <f t="shared" si="382"/>
        <v>0</v>
      </c>
      <c r="AM593" s="42">
        <f t="shared" si="382"/>
        <v>0</v>
      </c>
      <c r="AN593" s="42">
        <f t="shared" si="382"/>
        <v>0</v>
      </c>
      <c r="AO593" s="42">
        <f t="shared" si="382"/>
        <v>0</v>
      </c>
      <c r="AP593" s="42">
        <f t="shared" si="382"/>
        <v>0</v>
      </c>
      <c r="AQ593" s="42">
        <f t="shared" si="382"/>
        <v>0</v>
      </c>
      <c r="AR593" s="294">
        <f t="shared" si="379"/>
        <v>0</v>
      </c>
    </row>
    <row r="594" spans="1:45" ht="15" customHeight="1" x14ac:dyDescent="0.2">
      <c r="A594" s="497" t="s">
        <v>569</v>
      </c>
      <c r="B594" s="41" t="s">
        <v>311</v>
      </c>
      <c r="C594" s="39">
        <f t="shared" si="377"/>
        <v>0.5</v>
      </c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8"/>
      <c r="P594" s="42"/>
      <c r="Q594" s="8"/>
      <c r="R594" s="42"/>
      <c r="S594" s="42"/>
      <c r="T594" s="42"/>
      <c r="U594" s="294"/>
      <c r="V594" s="8"/>
      <c r="W594" s="8"/>
      <c r="X594" s="8"/>
      <c r="Y594" s="294"/>
      <c r="Z594" s="294"/>
      <c r="AA594" s="294"/>
      <c r="AB594" s="294"/>
      <c r="AC594" s="294"/>
      <c r="AD594" s="294"/>
      <c r="AF594" s="42">
        <f>AF182-AF390</f>
        <v>0</v>
      </c>
      <c r="AG594" s="42">
        <f>AG182-AG390</f>
        <v>0</v>
      </c>
      <c r="AH594" s="42">
        <f>AH182-AH390</f>
        <v>0</v>
      </c>
      <c r="AI594" s="42">
        <f>AI182-AI390</f>
        <v>0</v>
      </c>
      <c r="AJ594" s="42">
        <f t="shared" si="382"/>
        <v>0</v>
      </c>
      <c r="AK594" s="42">
        <f t="shared" si="382"/>
        <v>0</v>
      </c>
      <c r="AL594" s="42">
        <f t="shared" si="382"/>
        <v>0</v>
      </c>
      <c r="AM594" s="42">
        <f t="shared" si="382"/>
        <v>0</v>
      </c>
      <c r="AN594" s="42">
        <f t="shared" si="382"/>
        <v>0</v>
      </c>
      <c r="AO594" s="42">
        <f t="shared" si="382"/>
        <v>0</v>
      </c>
      <c r="AP594" s="42">
        <f t="shared" si="382"/>
        <v>0</v>
      </c>
      <c r="AQ594" s="42">
        <f t="shared" si="382"/>
        <v>0</v>
      </c>
      <c r="AR594" s="294">
        <f t="shared" si="379"/>
        <v>0</v>
      </c>
      <c r="AS594" s="8" t="s">
        <v>399</v>
      </c>
    </row>
    <row r="595" spans="1:45" ht="15" customHeight="1" x14ac:dyDescent="0.2">
      <c r="A595" s="497" t="s">
        <v>570</v>
      </c>
      <c r="B595" s="41" t="s">
        <v>308</v>
      </c>
      <c r="C595" s="39">
        <f t="shared" si="377"/>
        <v>1</v>
      </c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8"/>
      <c r="P595" s="42"/>
      <c r="Q595" s="8"/>
      <c r="R595" s="42"/>
      <c r="S595" s="42"/>
      <c r="T595" s="42"/>
      <c r="U595" s="294"/>
      <c r="V595" s="8"/>
      <c r="W595" s="8"/>
      <c r="X595" s="8"/>
      <c r="Y595" s="294"/>
      <c r="Z595" s="294"/>
      <c r="AA595" s="294"/>
      <c r="AB595" s="294"/>
      <c r="AC595" s="294"/>
      <c r="AD595" s="294"/>
      <c r="AF595" s="42">
        <f>AF183-AF391</f>
        <v>0</v>
      </c>
      <c r="AG595" s="42">
        <f>AG183-AG391</f>
        <v>0</v>
      </c>
      <c r="AH595" s="42">
        <f>AH183-AH391</f>
        <v>0</v>
      </c>
      <c r="AI595" s="42">
        <f>AI183-AI391</f>
        <v>0</v>
      </c>
      <c r="AJ595" s="42">
        <f t="shared" si="382"/>
        <v>0</v>
      </c>
      <c r="AK595" s="42">
        <f t="shared" si="382"/>
        <v>0</v>
      </c>
      <c r="AL595" s="42">
        <f t="shared" si="382"/>
        <v>0</v>
      </c>
      <c r="AM595" s="42">
        <f t="shared" si="382"/>
        <v>0</v>
      </c>
      <c r="AN595" s="42">
        <f t="shared" si="382"/>
        <v>0</v>
      </c>
      <c r="AO595" s="42">
        <f t="shared" si="382"/>
        <v>0</v>
      </c>
      <c r="AP595" s="42">
        <f t="shared" si="382"/>
        <v>0</v>
      </c>
      <c r="AQ595" s="42">
        <f t="shared" si="382"/>
        <v>0</v>
      </c>
      <c r="AR595" s="294">
        <f t="shared" si="379"/>
        <v>0</v>
      </c>
    </row>
    <row r="596" spans="1:45" ht="15" customHeight="1" x14ac:dyDescent="0.2">
      <c r="A596" s="497"/>
      <c r="B596" s="41"/>
      <c r="C596" s="39"/>
      <c r="D596"/>
      <c r="E596"/>
      <c r="F596"/>
      <c r="G596"/>
      <c r="H596"/>
      <c r="I596"/>
      <c r="J596" s="42"/>
      <c r="K596"/>
      <c r="L596"/>
      <c r="M596" s="42"/>
      <c r="N596"/>
      <c r="O596"/>
      <c r="P596" s="92"/>
      <c r="R596"/>
      <c r="S596"/>
      <c r="T596"/>
      <c r="U596" s="277"/>
      <c r="V596" s="277"/>
      <c r="W596" s="277"/>
      <c r="X596" s="294"/>
      <c r="Y596" s="277"/>
      <c r="Z596" s="277"/>
      <c r="AA596" s="294"/>
      <c r="AB596" s="277"/>
      <c r="AC596" s="277"/>
      <c r="AD596" s="294"/>
      <c r="AF596" s="42">
        <f>AF185-AF392</f>
        <v>0</v>
      </c>
      <c r="AG596" s="42">
        <f>AG185-AG392</f>
        <v>0</v>
      </c>
      <c r="AH596" s="42">
        <f>AH185-AH392</f>
        <v>0</v>
      </c>
      <c r="AI596" s="42">
        <f>AI185-AI392</f>
        <v>0</v>
      </c>
      <c r="AJ596" s="42">
        <f t="shared" ref="AJ596:AQ596" si="383">AJ185-AJ392</f>
        <v>0</v>
      </c>
      <c r="AK596" s="42">
        <f t="shared" si="383"/>
        <v>0</v>
      </c>
      <c r="AL596" s="42">
        <f t="shared" si="383"/>
        <v>0</v>
      </c>
      <c r="AM596" s="42">
        <f t="shared" si="383"/>
        <v>0</v>
      </c>
      <c r="AN596" s="42">
        <f t="shared" si="383"/>
        <v>0</v>
      </c>
      <c r="AO596" s="42">
        <f t="shared" si="383"/>
        <v>0</v>
      </c>
      <c r="AP596" s="42">
        <f t="shared" si="383"/>
        <v>0</v>
      </c>
      <c r="AQ596" s="42">
        <f t="shared" si="383"/>
        <v>0</v>
      </c>
      <c r="AR596" s="294">
        <f t="shared" si="379"/>
        <v>0</v>
      </c>
    </row>
    <row r="597" spans="1:45" ht="15" customHeight="1" x14ac:dyDescent="0.2">
      <c r="A597" s="498" t="s">
        <v>322</v>
      </c>
      <c r="B597" s="62"/>
      <c r="C597" s="62"/>
      <c r="D597" s="63">
        <f t="shared" ref="D597:P597" si="384">SUMIF($B588:$B596,"L1",D588:D596)</f>
        <v>0</v>
      </c>
      <c r="E597" s="63">
        <f t="shared" si="384"/>
        <v>0</v>
      </c>
      <c r="F597" s="63">
        <f t="shared" si="384"/>
        <v>0</v>
      </c>
      <c r="G597" s="63">
        <f t="shared" si="384"/>
        <v>0</v>
      </c>
      <c r="H597" s="63">
        <f t="shared" si="384"/>
        <v>0</v>
      </c>
      <c r="I597" s="63">
        <f t="shared" si="384"/>
        <v>0</v>
      </c>
      <c r="J597" s="63">
        <f t="shared" si="384"/>
        <v>0</v>
      </c>
      <c r="K597" s="63">
        <f t="shared" si="384"/>
        <v>0</v>
      </c>
      <c r="L597" s="63">
        <f t="shared" si="384"/>
        <v>0</v>
      </c>
      <c r="M597" s="63">
        <f t="shared" si="384"/>
        <v>0</v>
      </c>
      <c r="N597" s="63">
        <f t="shared" si="384"/>
        <v>0</v>
      </c>
      <c r="O597" s="63">
        <f t="shared" si="384"/>
        <v>0</v>
      </c>
      <c r="P597" s="63">
        <f t="shared" si="384"/>
        <v>0</v>
      </c>
      <c r="R597" s="63"/>
      <c r="S597" s="63"/>
      <c r="T597" s="63"/>
      <c r="U597" s="276"/>
      <c r="V597" s="276"/>
      <c r="W597" s="276"/>
      <c r="X597" s="276"/>
      <c r="Y597" s="276"/>
      <c r="Z597" s="276"/>
      <c r="AA597" s="276"/>
      <c r="AB597" s="276"/>
      <c r="AC597" s="276"/>
      <c r="AD597" s="276"/>
      <c r="AF597" s="63">
        <f>SUMIF($B592:$B596,"L1",AF592:AF596)</f>
        <v>0</v>
      </c>
      <c r="AG597" s="63">
        <f t="shared" ref="AG597:AR597" si="385">SUMIF($B592:$B596,"L1",AG592:AG596)</f>
        <v>0</v>
      </c>
      <c r="AH597" s="63">
        <f t="shared" si="385"/>
        <v>0</v>
      </c>
      <c r="AI597" s="276">
        <f t="shared" si="385"/>
        <v>0</v>
      </c>
      <c r="AJ597" s="276">
        <f t="shared" si="385"/>
        <v>0</v>
      </c>
      <c r="AK597" s="276">
        <f t="shared" si="385"/>
        <v>0</v>
      </c>
      <c r="AL597" s="276">
        <f t="shared" si="385"/>
        <v>0</v>
      </c>
      <c r="AM597" s="276">
        <f t="shared" si="385"/>
        <v>0</v>
      </c>
      <c r="AN597" s="276">
        <f t="shared" si="385"/>
        <v>0</v>
      </c>
      <c r="AO597" s="276">
        <f t="shared" si="385"/>
        <v>0</v>
      </c>
      <c r="AP597" s="276">
        <f t="shared" si="385"/>
        <v>0</v>
      </c>
      <c r="AQ597" s="276">
        <f t="shared" si="385"/>
        <v>0</v>
      </c>
      <c r="AR597" s="276">
        <f t="shared" si="385"/>
        <v>0</v>
      </c>
    </row>
    <row r="598" spans="1:45" ht="15" customHeight="1" x14ac:dyDescent="0.2">
      <c r="A598" s="497" t="s">
        <v>384</v>
      </c>
      <c r="B598"/>
      <c r="C598"/>
      <c r="D598"/>
      <c r="E598"/>
      <c r="F598"/>
      <c r="G598"/>
      <c r="H598" s="8"/>
      <c r="I598" s="8"/>
      <c r="J598" s="8"/>
      <c r="K598" s="8"/>
      <c r="L598" s="8"/>
      <c r="M598" s="8"/>
      <c r="N598" s="8"/>
      <c r="O598" s="8"/>
      <c r="P598" s="92">
        <f>SUM(P588:P596)</f>
        <v>0</v>
      </c>
      <c r="R598"/>
      <c r="S598"/>
      <c r="T598"/>
      <c r="U598" s="277"/>
      <c r="V598" s="295"/>
      <c r="W598" s="295"/>
      <c r="X598" s="295"/>
      <c r="Y598" s="295"/>
      <c r="Z598" s="295"/>
      <c r="AA598" s="295"/>
      <c r="AB598" s="295"/>
      <c r="AC598" s="295"/>
      <c r="AD598" s="278"/>
      <c r="AF598"/>
      <c r="AG598"/>
      <c r="AH598"/>
      <c r="AI598" s="277"/>
      <c r="AJ598" s="295"/>
      <c r="AK598" s="295"/>
      <c r="AL598" s="295"/>
      <c r="AM598" s="295"/>
      <c r="AN598" s="295"/>
      <c r="AO598" s="295"/>
      <c r="AP598" s="295"/>
      <c r="AQ598" s="295"/>
      <c r="AR598" s="278" t="e">
        <f>SUM(AR592:AR596)</f>
        <v>#REF!</v>
      </c>
    </row>
    <row r="599" spans="1:45" ht="15" customHeight="1" thickBot="1" x14ac:dyDescent="0.25">
      <c r="A599" s="497"/>
      <c r="B599"/>
      <c r="C599"/>
      <c r="D599"/>
      <c r="E599"/>
      <c r="F599"/>
      <c r="G599"/>
      <c r="P599" s="92"/>
      <c r="R599"/>
      <c r="S599"/>
      <c r="T599" s="266"/>
      <c r="U599" s="277"/>
      <c r="V599" s="295"/>
      <c r="W599" s="295"/>
      <c r="X599" s="295"/>
      <c r="Y599" s="295"/>
      <c r="Z599" s="295"/>
      <c r="AA599" s="295"/>
      <c r="AB599" s="295"/>
      <c r="AC599" s="295"/>
      <c r="AD599" s="278"/>
      <c r="AF599"/>
      <c r="AG599"/>
      <c r="AH599" s="266"/>
      <c r="AI599" s="277"/>
      <c r="AJ599" s="295"/>
      <c r="AK599" s="295"/>
      <c r="AL599" s="295"/>
      <c r="AM599" s="295"/>
      <c r="AN599" s="295"/>
      <c r="AO599" s="295"/>
      <c r="AP599" s="295"/>
      <c r="AQ599" s="295"/>
      <c r="AR599" s="278"/>
    </row>
    <row r="600" spans="1:45" ht="15" customHeight="1" thickBot="1" x14ac:dyDescent="0.25">
      <c r="A600" s="503" t="s">
        <v>437</v>
      </c>
      <c r="B600" s="53"/>
      <c r="C600" s="53"/>
      <c r="D600" s="54">
        <f t="shared" ref="D600:O600" si="386">SUM(D601:D604)</f>
        <v>368048</v>
      </c>
      <c r="E600" s="54">
        <f t="shared" si="386"/>
        <v>290967</v>
      </c>
      <c r="F600" s="54">
        <f t="shared" si="386"/>
        <v>13332</v>
      </c>
      <c r="G600" s="54">
        <f t="shared" si="386"/>
        <v>179708.59325550002</v>
      </c>
      <c r="H600" s="54">
        <f t="shared" si="386"/>
        <v>160927.33688749999</v>
      </c>
      <c r="I600" s="54">
        <f t="shared" si="386"/>
        <v>162902</v>
      </c>
      <c r="J600" s="54">
        <f t="shared" si="386"/>
        <v>197594</v>
      </c>
      <c r="K600" s="54">
        <f t="shared" si="386"/>
        <v>106547</v>
      </c>
      <c r="L600" s="54">
        <f t="shared" si="386"/>
        <v>64433</v>
      </c>
      <c r="M600" s="54">
        <f t="shared" si="386"/>
        <v>139634</v>
      </c>
      <c r="N600" s="54">
        <f t="shared" si="386"/>
        <v>61271</v>
      </c>
      <c r="O600" s="54">
        <f t="shared" si="386"/>
        <v>185384</v>
      </c>
      <c r="P600" s="124">
        <f>SUMIF($A$1:$A541,"*Total*",P$1:P541)</f>
        <v>4691747.5036670007</v>
      </c>
      <c r="Q600" s="92"/>
      <c r="R600" s="54"/>
      <c r="S600" s="54"/>
      <c r="T600" s="54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2"/>
      <c r="AF600" s="54">
        <f>SUM(AF601:AF604)</f>
        <v>113055.23</v>
      </c>
      <c r="AG600" s="54">
        <f t="shared" ref="AG600:AQ600" si="387">SUM(AG601:AG604)</f>
        <v>87755.5</v>
      </c>
      <c r="AH600" s="54">
        <f t="shared" si="387"/>
        <v>196289</v>
      </c>
      <c r="AI600" s="281" t="e">
        <f t="shared" si="387"/>
        <v>#REF!</v>
      </c>
      <c r="AJ600" s="281">
        <f t="shared" si="387"/>
        <v>131800</v>
      </c>
      <c r="AK600" s="281">
        <f t="shared" si="387"/>
        <v>115300</v>
      </c>
      <c r="AL600" s="281">
        <f t="shared" si="387"/>
        <v>179050</v>
      </c>
      <c r="AM600" s="281">
        <f t="shared" si="387"/>
        <v>164800</v>
      </c>
      <c r="AN600" s="281">
        <f t="shared" si="387"/>
        <v>194800</v>
      </c>
      <c r="AO600" s="281">
        <f t="shared" si="387"/>
        <v>208050</v>
      </c>
      <c r="AP600" s="281">
        <f t="shared" si="387"/>
        <v>227800</v>
      </c>
      <c r="AQ600" s="281">
        <f t="shared" si="387"/>
        <v>260300</v>
      </c>
      <c r="AR600" s="282" t="e">
        <f>SUMIF($A$419:$A598,"*Total*",AR419:AR$598)</f>
        <v>#REF!</v>
      </c>
    </row>
    <row r="601" spans="1:45" ht="15" customHeight="1" x14ac:dyDescent="0.2">
      <c r="A601" s="497" t="s">
        <v>324</v>
      </c>
      <c r="B601" s="41"/>
      <c r="C601" s="41"/>
      <c r="D601" s="42">
        <f>SUMIF($B$6:$B541,"L1",D$6:D541)</f>
        <v>368048</v>
      </c>
      <c r="E601" s="42">
        <f>SUMIF($B$6:$B541,"L1",E$6:E541)</f>
        <v>290967</v>
      </c>
      <c r="F601" s="42">
        <f>SUMIF($B$6:$B541,"L1",F$6:F541)</f>
        <v>13332</v>
      </c>
      <c r="G601" s="42">
        <f>SUMIF($B$6:$B541,"L1",G$6:G541)</f>
        <v>179708.59325550002</v>
      </c>
      <c r="H601" s="42">
        <f>SUMIF($B$6:$B541,"L1",H$6:H541)</f>
        <v>160927.33688749999</v>
      </c>
      <c r="I601" s="42">
        <f>SUMIF($B$6:$B541,"L1",I$6:I541)</f>
        <v>162902</v>
      </c>
      <c r="J601" s="42">
        <f>SUMIF($B$6:$B541,"L1",J$6:J541)</f>
        <v>197594</v>
      </c>
      <c r="K601" s="42">
        <f>SUMIF($B$6:$B541,"L1",K$6:K541)</f>
        <v>106547</v>
      </c>
      <c r="L601" s="42">
        <f>SUMIF($B$6:$B541,"L1",L$6:L541)</f>
        <v>64433</v>
      </c>
      <c r="M601" s="42">
        <f>SUMIF($B$6:$B541,"L1",M$6:M541)</f>
        <v>139634</v>
      </c>
      <c r="N601" s="42">
        <f>SUMIF($B$6:$B541,"L1",N$6:N541)</f>
        <v>61271</v>
      </c>
      <c r="O601" s="42">
        <f>SUMIF($B$6:$B541,"L1",O$6:O541)</f>
        <v>185384</v>
      </c>
      <c r="P601" s="167">
        <f>SUMIF($B$5:$B541,"L1",P$5:P541)</f>
        <v>2010748.9301430001</v>
      </c>
      <c r="R601" s="42"/>
      <c r="S601" s="42"/>
      <c r="T601" s="42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314"/>
      <c r="AF601" s="42">
        <f>SUMIF($B$419:$B598,"L1",AF$419:AF598)</f>
        <v>111955.23</v>
      </c>
      <c r="AG601" s="42">
        <f>SUMIF($B$419:$B598,"L1",AG$419:AG598)</f>
        <v>87755.5</v>
      </c>
      <c r="AH601" s="42">
        <f>SUMIF($B$419:$B598,"L1",AH$419:AH598)</f>
        <v>182142</v>
      </c>
      <c r="AI601" s="42">
        <f>SUMIF($B$419:$B598,"L1",AI$419:AI598)</f>
        <v>79900</v>
      </c>
      <c r="AJ601" s="42">
        <f>SUMIF($B$419:$B598,"L1",AJ$419:AJ598)</f>
        <v>87400</v>
      </c>
      <c r="AK601" s="42">
        <f>SUMIF($B$419:$B598,"L1",AK$419:AK598)</f>
        <v>59650</v>
      </c>
      <c r="AL601" s="42">
        <f>SUMIF($B$419:$B598,"L1",AL$419:AL598)</f>
        <v>56150</v>
      </c>
      <c r="AM601" s="42">
        <f>SUMIF($B$419:$B598,"L1",AM$419:AM598)</f>
        <v>57400</v>
      </c>
      <c r="AN601" s="42">
        <f>SUMIF($B$419:$B598,"L1",AN$419:AN598)</f>
        <v>82400</v>
      </c>
      <c r="AO601" s="42">
        <f>SUMIF($B$419:$B598,"L1",AO$419:AO598)</f>
        <v>99650</v>
      </c>
      <c r="AP601" s="42">
        <f>SUMIF($B$419:$B598,"L1",AP$419:AP598)</f>
        <v>112400</v>
      </c>
      <c r="AQ601" s="42">
        <f>SUMIF($B$419:$B598,"L1",AQ$419:AQ598)</f>
        <v>162400</v>
      </c>
      <c r="AR601" s="314">
        <f>SUMIF($B$419:$B598,"L1",AR$419:AR598)</f>
        <v>1179202.73</v>
      </c>
    </row>
    <row r="602" spans="1:45" ht="15" customHeight="1" x14ac:dyDescent="0.2">
      <c r="A602" s="497" t="s">
        <v>317</v>
      </c>
      <c r="B602" s="41"/>
      <c r="C602" s="41"/>
      <c r="D602" s="42">
        <f>SUMIF($B$6:$B541,"L2",D$6:D541)</f>
        <v>0</v>
      </c>
      <c r="E602" s="42">
        <f>SUMIF($B$6:$B541,"L2",E$6:E541)</f>
        <v>0</v>
      </c>
      <c r="F602" s="42">
        <f>SUMIF($B$6:$B541,"L2",F$6:F541)</f>
        <v>0</v>
      </c>
      <c r="G602" s="42">
        <f>SUMIF($B$6:$B541,"L2",G$6:G541)</f>
        <v>0</v>
      </c>
      <c r="H602" s="42">
        <f>SUMIF($B$6:$B541,"L2",H$6:H541)</f>
        <v>0</v>
      </c>
      <c r="I602" s="42">
        <f>SUMIF($B$6:$B541,"L2",I$6:I541)</f>
        <v>0</v>
      </c>
      <c r="J602" s="42">
        <f>SUMIF($B$6:$B541,"L2",J$6:J541)</f>
        <v>0</v>
      </c>
      <c r="K602" s="42">
        <f>SUMIF($B$6:$B541,"L2",K$6:K541)</f>
        <v>0</v>
      </c>
      <c r="L602" s="42">
        <f>SUMIF($B$6:$B541,"L2",L$6:L541)</f>
        <v>0</v>
      </c>
      <c r="M602" s="42">
        <f>SUMIF($B$6:$B541,"L2",M$6:M541)</f>
        <v>0</v>
      </c>
      <c r="N602" s="42">
        <f>SUMIF($B$6:$B541,"L2",N$6:N541)</f>
        <v>0</v>
      </c>
      <c r="O602" s="42">
        <f>SUMIF($B$6:$B541,"L2",O$6:O541)</f>
        <v>0</v>
      </c>
      <c r="P602" s="167">
        <f>SUMIF($B$6:$B541,"L2",P$6:P541)</f>
        <v>0</v>
      </c>
      <c r="R602" s="42"/>
      <c r="S602" s="42"/>
      <c r="T602" s="42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314"/>
      <c r="AF602" s="42">
        <f>SUMIF($B$419:$B599,"L2",AF$419:AF599)</f>
        <v>1100</v>
      </c>
      <c r="AG602" s="42">
        <f>SUMIF($B$419:$B599,"L2",AG$419:AG599)</f>
        <v>0</v>
      </c>
      <c r="AH602" s="42">
        <f>SUMIF($B$419:$B599,"L2",AH$419:AH599)</f>
        <v>11647</v>
      </c>
      <c r="AI602" s="42" t="e">
        <f>SUMIF($B$419:$B599,"L2",AI$419:AI599)</f>
        <v>#REF!</v>
      </c>
      <c r="AJ602" s="42">
        <f>SUMIF($B$419:$B599,"L2",AJ$419:AJ599)</f>
        <v>23650</v>
      </c>
      <c r="AK602" s="42">
        <f>SUMIF($B$419:$B599,"L2",AK$419:AK599)</f>
        <v>21150</v>
      </c>
      <c r="AL602" s="42">
        <f>SUMIF($B$419:$B599,"L2",AL$419:AL599)</f>
        <v>105900</v>
      </c>
      <c r="AM602" s="42">
        <f>SUMIF($B$419:$B599,"L2",AM$419:AM599)</f>
        <v>72900</v>
      </c>
      <c r="AN602" s="42">
        <f>SUMIF($B$419:$B599,"L2",AN$419:AN599)</f>
        <v>95400</v>
      </c>
      <c r="AO602" s="42">
        <f>SUMIF($B$419:$B599,"L2",AO$419:AO599)</f>
        <v>75900</v>
      </c>
      <c r="AP602" s="42">
        <f>SUMIF($B$419:$B599,"L2",AP$419:AP599)</f>
        <v>100400</v>
      </c>
      <c r="AQ602" s="42">
        <f>SUMIF($B$419:$B599,"L2",AQ$419:AQ599)</f>
        <v>65400</v>
      </c>
      <c r="AR602" s="314" t="e">
        <f>SUMIF($B$419:$B599,"L2",AR$419:AR599)</f>
        <v>#REF!</v>
      </c>
    </row>
    <row r="603" spans="1:45" ht="15" customHeight="1" x14ac:dyDescent="0.2">
      <c r="A603" s="497" t="s">
        <v>311</v>
      </c>
      <c r="B603" s="41"/>
      <c r="C603" s="41"/>
      <c r="D603" s="42">
        <f>SUMIF($B$6:$B541,"L3",D$6:D541)</f>
        <v>0</v>
      </c>
      <c r="E603" s="42">
        <f>SUMIF($B$6:$B541,"L3",E$6:E541)</f>
        <v>0</v>
      </c>
      <c r="F603" s="42">
        <f>SUMIF($B$6:$B541,"L3",F$6:F541)</f>
        <v>0</v>
      </c>
      <c r="G603" s="42">
        <f>SUMIF($B$6:$B541,"L3",G$6:G541)</f>
        <v>0</v>
      </c>
      <c r="H603" s="42">
        <f>SUMIF($B$6:$B541,"L3",H$6:H541)</f>
        <v>0</v>
      </c>
      <c r="I603" s="42">
        <f>SUMIF($B$6:$B541,"L3",I$6:I541)</f>
        <v>0</v>
      </c>
      <c r="J603" s="42">
        <f>SUMIF($B$6:$B541,"L3",J$6:J541)</f>
        <v>0</v>
      </c>
      <c r="K603" s="42">
        <f>SUMIF($B$6:$B541,"L3",K$6:K541)</f>
        <v>0</v>
      </c>
      <c r="L603" s="42">
        <f>SUMIF($B$6:$B541,"L3",L$6:L541)</f>
        <v>0</v>
      </c>
      <c r="M603" s="42">
        <f>SUMIF($B$6:$B541,"L3",M$6:M541)</f>
        <v>0</v>
      </c>
      <c r="N603" s="42">
        <f>SUMIF($B$6:$B541,"L3",N$6:N541)</f>
        <v>0</v>
      </c>
      <c r="O603" s="42">
        <f>SUMIF($B$6:$B541,"L3",O$6:O541)</f>
        <v>0</v>
      </c>
      <c r="P603" s="167">
        <f>SUMIF($B$6:$B541,"L3",P$6:P541)</f>
        <v>0</v>
      </c>
      <c r="R603" s="42"/>
      <c r="S603" s="42"/>
      <c r="T603" s="42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314"/>
      <c r="AF603" s="42">
        <f>SUMIF($B$419:$B599,"L3",AF$419:AF599)</f>
        <v>0</v>
      </c>
      <c r="AG603" s="42">
        <f>SUMIF($B$419:$B599,"L3",AG$419:AG599)</f>
        <v>0</v>
      </c>
      <c r="AH603" s="42">
        <f>SUMIF($B$419:$B599,"L3",AH$419:AH599)</f>
        <v>2500</v>
      </c>
      <c r="AI603" s="42">
        <f>SUMIF($B$419:$B599,"L3",AI$419:AI599)</f>
        <v>5750</v>
      </c>
      <c r="AJ603" s="42">
        <f>SUMIF($B$419:$B599,"L3",AJ$419:AJ599)</f>
        <v>20750</v>
      </c>
      <c r="AK603" s="42">
        <f>SUMIF($B$419:$B599,"L3",AK$419:AK599)</f>
        <v>34500</v>
      </c>
      <c r="AL603" s="42">
        <f>SUMIF($B$419:$B599,"L3",AL$419:AL599)</f>
        <v>15000</v>
      </c>
      <c r="AM603" s="42">
        <f>SUMIF($B$419:$B599,"L3",AM$419:AM599)</f>
        <v>32500</v>
      </c>
      <c r="AN603" s="42">
        <f>SUMIF($B$419:$B599,"L3",AN$419:AN599)</f>
        <v>15000</v>
      </c>
      <c r="AO603" s="42">
        <f>SUMIF($B$419:$B599,"L3",AO$419:AO599)</f>
        <v>32500</v>
      </c>
      <c r="AP603" s="42">
        <f>SUMIF($B$419:$B599,"L3",AP$419:AP599)</f>
        <v>15000</v>
      </c>
      <c r="AQ603" s="42">
        <f>SUMIF($B$419:$B599,"L3",AQ$419:AQ599)</f>
        <v>32500</v>
      </c>
      <c r="AR603" s="314">
        <f>SUMIF($B$419:$B600,"L3",AR$419:AR600)</f>
        <v>206000</v>
      </c>
    </row>
    <row r="604" spans="1:45" ht="15" customHeight="1" x14ac:dyDescent="0.2">
      <c r="A604" s="497" t="s">
        <v>312</v>
      </c>
      <c r="B604" s="41"/>
      <c r="C604" s="41"/>
      <c r="D604" s="42">
        <f>SUMIF($B$6:$B541,"L4",D$6:D541)</f>
        <v>0</v>
      </c>
      <c r="E604" s="42">
        <f>SUMIF($B$6:$B541,"L4",E$6:E541)</f>
        <v>0</v>
      </c>
      <c r="F604" s="42">
        <f>SUMIF($B$6:$B541,"L4",F$6:F541)</f>
        <v>0</v>
      </c>
      <c r="G604" s="42">
        <f>SUMIF($B$6:$B541,"L4",G$6:G541)</f>
        <v>0</v>
      </c>
      <c r="H604" s="42">
        <f>SUMIF($B$6:$B541,"L4",H$6:H541)</f>
        <v>0</v>
      </c>
      <c r="I604" s="42">
        <f>SUMIF($B$6:$B541,"L4",I$6:I541)</f>
        <v>0</v>
      </c>
      <c r="J604" s="42">
        <f>SUMIF($B$6:$B541,"L4",J$6:J541)</f>
        <v>0</v>
      </c>
      <c r="K604" s="42">
        <f>SUMIF($B$6:$B541,"L4",K$6:K541)</f>
        <v>0</v>
      </c>
      <c r="L604" s="42">
        <f>SUMIF($B$6:$B541,"L4",L$6:L541)</f>
        <v>0</v>
      </c>
      <c r="M604" s="42">
        <f>SUMIF($B$6:$B541,"L4",M$6:M541)</f>
        <v>0</v>
      </c>
      <c r="N604" s="42">
        <f>SUMIF($B$6:$B541,"L4",N$6:N541)</f>
        <v>0</v>
      </c>
      <c r="O604" s="42">
        <f>SUMIF($B$6:$B541,"L4",O$6:O541)</f>
        <v>0</v>
      </c>
      <c r="P604" s="167">
        <f>SUMIF($B$6:$B541,"L4",P$6:P541)</f>
        <v>0</v>
      </c>
      <c r="R604" s="42"/>
      <c r="S604" s="42"/>
      <c r="T604" s="42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314"/>
      <c r="AF604" s="42">
        <f>SUMIF($B$419:$B599,"L4",AF$419:AF599)</f>
        <v>0</v>
      </c>
      <c r="AG604" s="42">
        <f>SUMIF($B$419:$B599,"L4",AG$419:AG599)</f>
        <v>0</v>
      </c>
      <c r="AH604" s="42">
        <f>SUMIF($B$419:$B599,"L4",AH$419:AH599)</f>
        <v>0</v>
      </c>
      <c r="AI604" s="42">
        <f>SUMIF($B$419:$B599,"L4",AI$419:AI599)</f>
        <v>0</v>
      </c>
      <c r="AJ604" s="42">
        <f>SUMIF($B$419:$B599,"L4",AJ$419:AJ599)</f>
        <v>0</v>
      </c>
      <c r="AK604" s="42">
        <f>SUMIF($B$419:$B599,"L4",AK$419:AK599)</f>
        <v>0</v>
      </c>
      <c r="AL604" s="42">
        <f>SUMIF($B$419:$B599,"L4",AL$419:AL599)</f>
        <v>2000</v>
      </c>
      <c r="AM604" s="42">
        <f>SUMIF($B$419:$B599,"L4",AM$419:AM599)</f>
        <v>2000</v>
      </c>
      <c r="AN604" s="42">
        <f>SUMIF($B$419:$B599,"L4",AN$419:AN599)</f>
        <v>2000</v>
      </c>
      <c r="AO604" s="42">
        <f>SUMIF($B$419:$B599,"L4",AO$419:AO599)</f>
        <v>0</v>
      </c>
      <c r="AP604" s="42">
        <f>SUMIF($B$419:$B599,"L4",AP$419:AP599)</f>
        <v>0</v>
      </c>
      <c r="AQ604" s="42">
        <f>SUMIF($B$419:$B599,"L4",AQ$419:AQ599)</f>
        <v>0</v>
      </c>
      <c r="AR604" s="314">
        <f>SUMIF($B$419:$B601,"L4",AR$419:AR601)</f>
        <v>6000</v>
      </c>
    </row>
    <row r="605" spans="1:45" ht="15" customHeight="1" x14ac:dyDescent="0.2">
      <c r="A605" s="497" t="s">
        <v>325</v>
      </c>
      <c r="B605" s="41"/>
      <c r="C605" s="41"/>
      <c r="D605" s="42">
        <f t="shared" ref="D605:P605" si="388">SUM(D602:D604)</f>
        <v>0</v>
      </c>
      <c r="E605" s="42">
        <f t="shared" si="388"/>
        <v>0</v>
      </c>
      <c r="F605" s="42">
        <f t="shared" si="388"/>
        <v>0</v>
      </c>
      <c r="G605" s="42">
        <f t="shared" si="388"/>
        <v>0</v>
      </c>
      <c r="H605" s="42">
        <f t="shared" si="388"/>
        <v>0</v>
      </c>
      <c r="I605" s="42">
        <f t="shared" si="388"/>
        <v>0</v>
      </c>
      <c r="J605" s="42">
        <f t="shared" si="388"/>
        <v>0</v>
      </c>
      <c r="K605" s="42">
        <f t="shared" si="388"/>
        <v>0</v>
      </c>
      <c r="L605" s="42">
        <f t="shared" si="388"/>
        <v>0</v>
      </c>
      <c r="M605" s="42">
        <f t="shared" si="388"/>
        <v>0</v>
      </c>
      <c r="N605" s="42">
        <f t="shared" si="388"/>
        <v>0</v>
      </c>
      <c r="O605" s="42">
        <f t="shared" si="388"/>
        <v>0</v>
      </c>
      <c r="P605" s="167">
        <f t="shared" si="388"/>
        <v>0</v>
      </c>
      <c r="R605" s="42"/>
      <c r="S605" s="42"/>
      <c r="T605" s="42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314"/>
      <c r="AF605" s="42">
        <f t="shared" ref="AF605:AR605" si="389">SUM(AF602:AF604)</f>
        <v>1100</v>
      </c>
      <c r="AG605" s="42">
        <f t="shared" si="389"/>
        <v>0</v>
      </c>
      <c r="AH605" s="42">
        <f t="shared" si="389"/>
        <v>14147</v>
      </c>
      <c r="AI605" s="294" t="e">
        <f t="shared" si="389"/>
        <v>#REF!</v>
      </c>
      <c r="AJ605" s="294">
        <f t="shared" si="389"/>
        <v>44400</v>
      </c>
      <c r="AK605" s="294">
        <f t="shared" si="389"/>
        <v>55650</v>
      </c>
      <c r="AL605" s="294">
        <f t="shared" si="389"/>
        <v>122900</v>
      </c>
      <c r="AM605" s="294">
        <f t="shared" si="389"/>
        <v>107400</v>
      </c>
      <c r="AN605" s="294">
        <f t="shared" si="389"/>
        <v>112400</v>
      </c>
      <c r="AO605" s="294">
        <f t="shared" si="389"/>
        <v>108400</v>
      </c>
      <c r="AP605" s="294">
        <f t="shared" si="389"/>
        <v>115400</v>
      </c>
      <c r="AQ605" s="294">
        <f t="shared" si="389"/>
        <v>97900</v>
      </c>
      <c r="AR605" s="314" t="e">
        <f t="shared" si="389"/>
        <v>#REF!</v>
      </c>
    </row>
    <row r="606" spans="1:45" ht="15" customHeight="1" x14ac:dyDescent="0.2">
      <c r="A606" s="504" t="s">
        <v>326</v>
      </c>
      <c r="B606" s="57"/>
      <c r="C606" s="57"/>
      <c r="D606" s="132">
        <f t="shared" ref="D606:P606" si="390">(D602*0.75) + (D603*0.5) + (D604*0.25)</f>
        <v>0</v>
      </c>
      <c r="E606" s="132">
        <f t="shared" si="390"/>
        <v>0</v>
      </c>
      <c r="F606" s="132">
        <f t="shared" si="390"/>
        <v>0</v>
      </c>
      <c r="G606" s="132">
        <f t="shared" si="390"/>
        <v>0</v>
      </c>
      <c r="H606" s="132">
        <f t="shared" si="390"/>
        <v>0</v>
      </c>
      <c r="I606" s="132">
        <f t="shared" si="390"/>
        <v>0</v>
      </c>
      <c r="J606" s="132">
        <f t="shared" si="390"/>
        <v>0</v>
      </c>
      <c r="K606" s="132">
        <f t="shared" si="390"/>
        <v>0</v>
      </c>
      <c r="L606" s="132">
        <f t="shared" si="390"/>
        <v>0</v>
      </c>
      <c r="M606" s="132">
        <f t="shared" si="390"/>
        <v>0</v>
      </c>
      <c r="N606" s="132">
        <f t="shared" si="390"/>
        <v>0</v>
      </c>
      <c r="O606" s="132">
        <f t="shared" si="390"/>
        <v>0</v>
      </c>
      <c r="P606" s="188">
        <f t="shared" si="390"/>
        <v>0</v>
      </c>
      <c r="R606" s="132"/>
      <c r="S606" s="132"/>
      <c r="T606" s="132"/>
      <c r="U606" s="315"/>
      <c r="V606" s="315"/>
      <c r="W606" s="315"/>
      <c r="X606" s="315"/>
      <c r="Y606" s="315"/>
      <c r="Z606" s="315"/>
      <c r="AA606" s="315"/>
      <c r="AB606" s="315"/>
      <c r="AC606" s="315"/>
      <c r="AD606" s="316"/>
      <c r="AF606" s="132">
        <f t="shared" ref="AF606:AR606" si="391">(AF602*0.75) + (AF603*0.5) + (AF604*0.25)</f>
        <v>825</v>
      </c>
      <c r="AG606" s="132">
        <f t="shared" si="391"/>
        <v>0</v>
      </c>
      <c r="AH606" s="132">
        <f t="shared" si="391"/>
        <v>9985.25</v>
      </c>
      <c r="AI606" s="315" t="e">
        <f t="shared" si="391"/>
        <v>#REF!</v>
      </c>
      <c r="AJ606" s="315">
        <f t="shared" si="391"/>
        <v>28112.5</v>
      </c>
      <c r="AK606" s="315">
        <f t="shared" si="391"/>
        <v>33112.5</v>
      </c>
      <c r="AL606" s="315">
        <f t="shared" si="391"/>
        <v>87425</v>
      </c>
      <c r="AM606" s="315">
        <f t="shared" si="391"/>
        <v>71425</v>
      </c>
      <c r="AN606" s="315">
        <f t="shared" si="391"/>
        <v>79550</v>
      </c>
      <c r="AO606" s="315">
        <f t="shared" si="391"/>
        <v>73175</v>
      </c>
      <c r="AP606" s="315">
        <f t="shared" si="391"/>
        <v>82800</v>
      </c>
      <c r="AQ606" s="315">
        <f t="shared" si="391"/>
        <v>65300</v>
      </c>
      <c r="AR606" s="316" t="e">
        <f t="shared" si="391"/>
        <v>#REF!</v>
      </c>
    </row>
    <row r="607" spans="1:45" ht="15" customHeight="1" x14ac:dyDescent="0.2">
      <c r="A607" s="497" t="s">
        <v>327</v>
      </c>
      <c r="B607" s="41"/>
      <c r="C607" s="41"/>
      <c r="D607" s="42">
        <f t="shared" ref="D607:P607" si="392">D601+D606</f>
        <v>368048</v>
      </c>
      <c r="E607" s="42">
        <f t="shared" si="392"/>
        <v>290967</v>
      </c>
      <c r="F607" s="42">
        <f t="shared" si="392"/>
        <v>13332</v>
      </c>
      <c r="G607" s="42">
        <f t="shared" si="392"/>
        <v>179708.59325550002</v>
      </c>
      <c r="H607" s="42">
        <f t="shared" si="392"/>
        <v>160927.33688749999</v>
      </c>
      <c r="I607" s="42">
        <f t="shared" si="392"/>
        <v>162902</v>
      </c>
      <c r="J607" s="42">
        <f t="shared" si="392"/>
        <v>197594</v>
      </c>
      <c r="K607" s="42">
        <f t="shared" si="392"/>
        <v>106547</v>
      </c>
      <c r="L607" s="42">
        <f t="shared" si="392"/>
        <v>64433</v>
      </c>
      <c r="M607" s="42">
        <f t="shared" si="392"/>
        <v>139634</v>
      </c>
      <c r="N607" s="42">
        <f t="shared" si="392"/>
        <v>61271</v>
      </c>
      <c r="O607" s="42">
        <f t="shared" si="392"/>
        <v>185384</v>
      </c>
      <c r="P607" s="167">
        <f t="shared" si="392"/>
        <v>2010748.9301430001</v>
      </c>
      <c r="R607" s="42"/>
      <c r="S607" s="42"/>
      <c r="T607" s="42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314"/>
      <c r="AF607" s="42">
        <f t="shared" ref="AF607:AR607" si="393">AF601+AF606</f>
        <v>112780.23</v>
      </c>
      <c r="AG607" s="42">
        <f t="shared" si="393"/>
        <v>87755.5</v>
      </c>
      <c r="AH607" s="42">
        <f t="shared" si="393"/>
        <v>192127.25</v>
      </c>
      <c r="AI607" s="294" t="e">
        <f t="shared" si="393"/>
        <v>#REF!</v>
      </c>
      <c r="AJ607" s="294">
        <f t="shared" si="393"/>
        <v>115512.5</v>
      </c>
      <c r="AK607" s="294">
        <f t="shared" si="393"/>
        <v>92762.5</v>
      </c>
      <c r="AL607" s="294">
        <f t="shared" si="393"/>
        <v>143575</v>
      </c>
      <c r="AM607" s="294">
        <f t="shared" si="393"/>
        <v>128825</v>
      </c>
      <c r="AN607" s="294">
        <f t="shared" si="393"/>
        <v>161950</v>
      </c>
      <c r="AO607" s="294">
        <f t="shared" si="393"/>
        <v>172825</v>
      </c>
      <c r="AP607" s="294">
        <f t="shared" si="393"/>
        <v>195200</v>
      </c>
      <c r="AQ607" s="294">
        <f t="shared" si="393"/>
        <v>227700</v>
      </c>
      <c r="AR607" s="314" t="e">
        <f t="shared" si="393"/>
        <v>#REF!</v>
      </c>
    </row>
    <row r="608" spans="1:45" ht="15" customHeight="1" x14ac:dyDescent="0.2">
      <c r="A608" s="497"/>
      <c r="B608" s="41"/>
      <c r="C608" s="41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167"/>
      <c r="R608" s="42"/>
      <c r="S608" s="42"/>
      <c r="T608" s="42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314"/>
      <c r="AF608" s="42"/>
      <c r="AG608" s="42"/>
      <c r="AH608" s="42"/>
      <c r="AI608" s="294"/>
      <c r="AJ608" s="294"/>
      <c r="AK608" s="294"/>
      <c r="AL608" s="294"/>
      <c r="AM608" s="294"/>
      <c r="AN608" s="294"/>
      <c r="AO608" s="294"/>
      <c r="AP608" s="294"/>
      <c r="AQ608" s="294"/>
      <c r="AR608" s="314"/>
    </row>
    <row r="609" spans="1:44" ht="15" customHeight="1" x14ac:dyDescent="0.2">
      <c r="A609" s="505" t="s">
        <v>331</v>
      </c>
      <c r="B609" s="514"/>
      <c r="C609" s="514"/>
      <c r="D609" s="83"/>
      <c r="E609" s="83"/>
      <c r="F609" s="83"/>
      <c r="G609" s="83"/>
      <c r="H609" s="83"/>
      <c r="I609" s="91"/>
      <c r="J609" s="83"/>
      <c r="K609" s="83">
        <v>55000</v>
      </c>
      <c r="L609" s="83">
        <v>55000</v>
      </c>
      <c r="M609" s="83">
        <v>55000</v>
      </c>
      <c r="N609" s="83">
        <v>70000</v>
      </c>
      <c r="O609" s="83">
        <v>80000</v>
      </c>
      <c r="P609" s="68">
        <f>SUM(D609:O609)</f>
        <v>315000</v>
      </c>
      <c r="R609" s="83"/>
      <c r="S609" s="83"/>
      <c r="T609" s="83"/>
      <c r="U609" s="323"/>
      <c r="V609" s="323"/>
      <c r="W609" s="324"/>
      <c r="X609" s="323"/>
      <c r="Y609" s="323"/>
      <c r="Z609" s="323"/>
      <c r="AA609" s="323"/>
      <c r="AB609" s="323"/>
      <c r="AC609" s="323"/>
      <c r="AD609" s="288"/>
      <c r="AF609" s="83">
        <f t="shared" ref="AF609:AQ609" si="394">AF201*0.7</f>
        <v>70000</v>
      </c>
      <c r="AG609" s="83">
        <f t="shared" si="394"/>
        <v>80500</v>
      </c>
      <c r="AH609" s="83">
        <f t="shared" si="394"/>
        <v>80500</v>
      </c>
      <c r="AI609" s="83">
        <f t="shared" si="394"/>
        <v>77000</v>
      </c>
      <c r="AJ609" s="83">
        <f t="shared" si="394"/>
        <v>77000</v>
      </c>
      <c r="AK609" s="83">
        <f t="shared" si="394"/>
        <v>77000</v>
      </c>
      <c r="AL609" s="83">
        <f t="shared" si="394"/>
        <v>77000</v>
      </c>
      <c r="AM609" s="83">
        <f t="shared" si="394"/>
        <v>91000</v>
      </c>
      <c r="AN609" s="83">
        <f t="shared" si="394"/>
        <v>125999.99999999999</v>
      </c>
      <c r="AO609" s="83">
        <f t="shared" si="394"/>
        <v>140000</v>
      </c>
      <c r="AP609" s="83">
        <f t="shared" si="394"/>
        <v>154000</v>
      </c>
      <c r="AQ609" s="83">
        <f t="shared" si="394"/>
        <v>157500</v>
      </c>
      <c r="AR609" s="288">
        <f>SUM(AF609:AQ609)</f>
        <v>1207500</v>
      </c>
    </row>
    <row r="610" spans="1:44" ht="15" customHeight="1" x14ac:dyDescent="0.2">
      <c r="A610" s="502"/>
      <c r="B610" s="41"/>
      <c r="C610" s="41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167"/>
      <c r="R610" s="42"/>
      <c r="S610" s="42"/>
      <c r="T610" s="42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314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314"/>
    </row>
    <row r="611" spans="1:44" ht="15" customHeight="1" x14ac:dyDescent="0.2">
      <c r="A611" s="501" t="s">
        <v>333</v>
      </c>
      <c r="B611" s="8"/>
      <c r="C611" s="8"/>
      <c r="D611" s="47">
        <f t="shared" ref="D611:P611" si="395">D601-D609</f>
        <v>368048</v>
      </c>
      <c r="E611" s="47">
        <f t="shared" si="395"/>
        <v>290967</v>
      </c>
      <c r="F611" s="47">
        <f t="shared" si="395"/>
        <v>13332</v>
      </c>
      <c r="G611" s="47">
        <f t="shared" si="395"/>
        <v>179708.59325550002</v>
      </c>
      <c r="H611" s="47">
        <f t="shared" si="395"/>
        <v>160927.33688749999</v>
      </c>
      <c r="I611" s="47">
        <f t="shared" si="395"/>
        <v>162902</v>
      </c>
      <c r="J611" s="47">
        <f t="shared" si="395"/>
        <v>197594</v>
      </c>
      <c r="K611" s="47">
        <f t="shared" si="395"/>
        <v>51547</v>
      </c>
      <c r="L611" s="47">
        <f t="shared" si="395"/>
        <v>9433</v>
      </c>
      <c r="M611" s="47">
        <f t="shared" si="395"/>
        <v>84634</v>
      </c>
      <c r="N611" s="47">
        <f t="shared" si="395"/>
        <v>-8729</v>
      </c>
      <c r="O611" s="47">
        <f t="shared" si="395"/>
        <v>105384</v>
      </c>
      <c r="P611" s="69">
        <f t="shared" si="395"/>
        <v>1695748.9301430001</v>
      </c>
      <c r="R611" s="47"/>
      <c r="S611" s="47"/>
      <c r="T611" s="47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90"/>
      <c r="AF611" s="47">
        <f t="shared" ref="AF611:AR611" si="396">AF601-AF609</f>
        <v>41955.229999999996</v>
      </c>
      <c r="AG611" s="47">
        <f t="shared" si="396"/>
        <v>7255.5</v>
      </c>
      <c r="AH611" s="47">
        <f t="shared" si="396"/>
        <v>101642</v>
      </c>
      <c r="AI611" s="289">
        <f t="shared" si="396"/>
        <v>2900</v>
      </c>
      <c r="AJ611" s="289">
        <f t="shared" si="396"/>
        <v>10400</v>
      </c>
      <c r="AK611" s="289">
        <f t="shared" si="396"/>
        <v>-17350</v>
      </c>
      <c r="AL611" s="289">
        <f t="shared" si="396"/>
        <v>-20850</v>
      </c>
      <c r="AM611" s="289">
        <f t="shared" si="396"/>
        <v>-33600</v>
      </c>
      <c r="AN611" s="289">
        <f t="shared" si="396"/>
        <v>-43599.999999999985</v>
      </c>
      <c r="AO611" s="289">
        <f t="shared" si="396"/>
        <v>-40350</v>
      </c>
      <c r="AP611" s="289">
        <f t="shared" si="396"/>
        <v>-41600</v>
      </c>
      <c r="AQ611" s="289">
        <f t="shared" si="396"/>
        <v>4900</v>
      </c>
      <c r="AR611" s="290">
        <f t="shared" si="396"/>
        <v>-28297.270000000019</v>
      </c>
    </row>
    <row r="612" spans="1:44" ht="15" customHeight="1" x14ac:dyDescent="0.2">
      <c r="A612" s="501"/>
      <c r="B612" s="8"/>
      <c r="C612" s="8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70"/>
      <c r="R612" s="81"/>
      <c r="S612" s="81"/>
      <c r="T612" s="81"/>
      <c r="U612" s="468"/>
      <c r="V612" s="468"/>
      <c r="W612" s="468"/>
      <c r="X612" s="468"/>
      <c r="Y612" s="468"/>
      <c r="Z612" s="468"/>
      <c r="AA612" s="468"/>
      <c r="AB612" s="468"/>
      <c r="AC612" s="468"/>
      <c r="AD612" s="292"/>
      <c r="AF612" s="81"/>
      <c r="AG612" s="81"/>
      <c r="AH612" s="81"/>
      <c r="AI612" s="468"/>
      <c r="AJ612" s="468"/>
      <c r="AK612" s="468"/>
      <c r="AL612" s="468"/>
      <c r="AM612" s="468"/>
      <c r="AN612" s="468"/>
      <c r="AO612" s="468"/>
      <c r="AP612" s="468"/>
      <c r="AQ612" s="468"/>
      <c r="AR612" s="292"/>
    </row>
    <row r="613" spans="1:44" ht="15" customHeight="1" x14ac:dyDescent="0.2">
      <c r="A613" s="501" t="s">
        <v>334</v>
      </c>
      <c r="D613" s="47">
        <f t="shared" ref="D613:P613" si="397">D607-D609</f>
        <v>368048</v>
      </c>
      <c r="E613" s="47">
        <f t="shared" si="397"/>
        <v>290967</v>
      </c>
      <c r="F613" s="47">
        <f t="shared" si="397"/>
        <v>13332</v>
      </c>
      <c r="G613" s="47">
        <f t="shared" si="397"/>
        <v>179708.59325550002</v>
      </c>
      <c r="H613" s="47">
        <f t="shared" si="397"/>
        <v>160927.33688749999</v>
      </c>
      <c r="I613" s="47">
        <f t="shared" si="397"/>
        <v>162902</v>
      </c>
      <c r="J613" s="47">
        <f t="shared" si="397"/>
        <v>197594</v>
      </c>
      <c r="K613" s="47">
        <f t="shared" si="397"/>
        <v>51547</v>
      </c>
      <c r="L613" s="47">
        <f t="shared" si="397"/>
        <v>9433</v>
      </c>
      <c r="M613" s="47">
        <f t="shared" si="397"/>
        <v>84634</v>
      </c>
      <c r="N613" s="47">
        <f t="shared" si="397"/>
        <v>-8729</v>
      </c>
      <c r="O613" s="47">
        <f t="shared" si="397"/>
        <v>105384</v>
      </c>
      <c r="P613" s="69">
        <f t="shared" si="397"/>
        <v>1695748.9301430001</v>
      </c>
      <c r="R613" s="47"/>
      <c r="S613" s="47"/>
      <c r="T613" s="47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90"/>
      <c r="AF613" s="47">
        <f t="shared" ref="AF613:AR613" si="398">AF607-AF609</f>
        <v>42780.229999999996</v>
      </c>
      <c r="AG613" s="47">
        <f t="shared" si="398"/>
        <v>7255.5</v>
      </c>
      <c r="AH613" s="47">
        <f t="shared" si="398"/>
        <v>111627.25</v>
      </c>
      <c r="AI613" s="289" t="e">
        <f t="shared" si="398"/>
        <v>#REF!</v>
      </c>
      <c r="AJ613" s="289">
        <f t="shared" si="398"/>
        <v>38512.5</v>
      </c>
      <c r="AK613" s="289">
        <f t="shared" si="398"/>
        <v>15762.5</v>
      </c>
      <c r="AL613" s="289">
        <f t="shared" si="398"/>
        <v>66575</v>
      </c>
      <c r="AM613" s="289">
        <f t="shared" si="398"/>
        <v>37825</v>
      </c>
      <c r="AN613" s="289">
        <f t="shared" si="398"/>
        <v>35950.000000000015</v>
      </c>
      <c r="AO613" s="289">
        <f t="shared" si="398"/>
        <v>32825</v>
      </c>
      <c r="AP613" s="289">
        <f t="shared" si="398"/>
        <v>41200</v>
      </c>
      <c r="AQ613" s="289">
        <f t="shared" si="398"/>
        <v>70200</v>
      </c>
      <c r="AR613" s="290" t="e">
        <f t="shared" si="398"/>
        <v>#REF!</v>
      </c>
    </row>
    <row r="614" spans="1:44" ht="15" customHeight="1" x14ac:dyDescent="0.2">
      <c r="A614" s="501"/>
      <c r="B614" s="8"/>
      <c r="C614" s="8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70"/>
      <c r="R614" s="81"/>
      <c r="S614" s="81"/>
      <c r="T614" s="81"/>
      <c r="U614" s="468"/>
      <c r="V614" s="468"/>
      <c r="W614" s="468"/>
      <c r="X614" s="468"/>
      <c r="Y614" s="468"/>
      <c r="Z614" s="468"/>
      <c r="AA614" s="468"/>
      <c r="AB614" s="468"/>
      <c r="AC614" s="468"/>
      <c r="AD614" s="292"/>
      <c r="AF614" s="81"/>
      <c r="AG614" s="81"/>
      <c r="AH614" s="81"/>
      <c r="AI614" s="468"/>
      <c r="AJ614" s="468"/>
      <c r="AK614" s="468"/>
      <c r="AL614" s="468"/>
      <c r="AM614" s="468"/>
      <c r="AN614" s="468"/>
      <c r="AO614" s="468"/>
      <c r="AP614" s="468"/>
      <c r="AQ614" s="468"/>
      <c r="AR614" s="292"/>
    </row>
    <row r="615" spans="1:44" ht="15" customHeight="1" thickBot="1" x14ac:dyDescent="0.25">
      <c r="A615" s="501" t="s">
        <v>335</v>
      </c>
      <c r="D615" s="47">
        <f t="shared" ref="D615:P615" si="399">D600-D609</f>
        <v>368048</v>
      </c>
      <c r="E615" s="47">
        <f t="shared" si="399"/>
        <v>290967</v>
      </c>
      <c r="F615" s="47">
        <f t="shared" si="399"/>
        <v>13332</v>
      </c>
      <c r="G615" s="47">
        <f t="shared" si="399"/>
        <v>179708.59325550002</v>
      </c>
      <c r="H615" s="47">
        <f t="shared" si="399"/>
        <v>160927.33688749999</v>
      </c>
      <c r="I615" s="47">
        <f t="shared" si="399"/>
        <v>162902</v>
      </c>
      <c r="J615" s="47">
        <f t="shared" si="399"/>
        <v>197594</v>
      </c>
      <c r="K615" s="47">
        <f t="shared" si="399"/>
        <v>51547</v>
      </c>
      <c r="L615" s="47">
        <f t="shared" si="399"/>
        <v>9433</v>
      </c>
      <c r="M615" s="47">
        <f t="shared" si="399"/>
        <v>84634</v>
      </c>
      <c r="N615" s="47">
        <f t="shared" si="399"/>
        <v>-8729</v>
      </c>
      <c r="O615" s="47">
        <f t="shared" si="399"/>
        <v>105384</v>
      </c>
      <c r="P615" s="71">
        <f t="shared" si="399"/>
        <v>4376747.5036670007</v>
      </c>
      <c r="R615" s="47"/>
      <c r="S615" s="47"/>
      <c r="T615" s="47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93"/>
      <c r="AF615" s="47">
        <f t="shared" ref="AF615:AR615" si="400">AF600-AF609</f>
        <v>43055.229999999996</v>
      </c>
      <c r="AG615" s="47">
        <f t="shared" si="400"/>
        <v>7255.5</v>
      </c>
      <c r="AH615" s="47">
        <f t="shared" si="400"/>
        <v>115789</v>
      </c>
      <c r="AI615" s="289" t="e">
        <f t="shared" si="400"/>
        <v>#REF!</v>
      </c>
      <c r="AJ615" s="289">
        <f t="shared" si="400"/>
        <v>54800</v>
      </c>
      <c r="AK615" s="289">
        <f t="shared" si="400"/>
        <v>38300</v>
      </c>
      <c r="AL615" s="289">
        <f t="shared" si="400"/>
        <v>102050</v>
      </c>
      <c r="AM615" s="289">
        <f t="shared" si="400"/>
        <v>73800</v>
      </c>
      <c r="AN615" s="289">
        <f t="shared" si="400"/>
        <v>68800.000000000015</v>
      </c>
      <c r="AO615" s="289">
        <f t="shared" si="400"/>
        <v>68050</v>
      </c>
      <c r="AP615" s="289">
        <f t="shared" si="400"/>
        <v>73800</v>
      </c>
      <c r="AQ615" s="289">
        <f t="shared" si="400"/>
        <v>102800</v>
      </c>
      <c r="AR615" s="293" t="e">
        <f t="shared" si="400"/>
        <v>#REF!</v>
      </c>
    </row>
    <row r="616" spans="1:44" ht="15" customHeight="1" x14ac:dyDescent="0.2"/>
    <row r="617" spans="1:44" ht="15" customHeight="1" x14ac:dyDescent="0.2"/>
    <row r="618" spans="1:44" ht="15" customHeight="1" x14ac:dyDescent="0.2"/>
    <row r="619" spans="1:44" ht="15" customHeight="1" x14ac:dyDescent="0.2"/>
    <row r="620" spans="1:44" ht="15" customHeight="1" x14ac:dyDescent="0.2"/>
    <row r="621" spans="1:44" ht="15" customHeight="1" x14ac:dyDescent="0.2"/>
    <row r="622" spans="1:44" ht="15" customHeight="1" x14ac:dyDescent="0.2"/>
    <row r="623" spans="1:44" ht="15" customHeight="1" x14ac:dyDescent="0.2"/>
    <row r="624" spans="1:4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ht="15" hidden="1" customHeight="1" x14ac:dyDescent="0.2"/>
    <row r="2450" ht="15" hidden="1" customHeight="1" x14ac:dyDescent="0.2"/>
    <row r="2451" ht="15" hidden="1" customHeight="1" x14ac:dyDescent="0.2"/>
    <row r="2452" ht="15" hidden="1" customHeight="1" x14ac:dyDescent="0.2"/>
    <row r="2453" ht="15" hidden="1" customHeight="1" x14ac:dyDescent="0.2"/>
    <row r="2454" ht="15" hidden="1" customHeight="1" x14ac:dyDescent="0.2"/>
    <row r="2455" ht="15" hidden="1" customHeight="1" x14ac:dyDescent="0.2"/>
    <row r="2456" ht="15" hidden="1" customHeight="1" x14ac:dyDescent="0.2"/>
    <row r="2457" ht="15" hidden="1" customHeight="1" x14ac:dyDescent="0.2"/>
    <row r="2458" ht="15" hidden="1" customHeight="1" x14ac:dyDescent="0.2"/>
    <row r="2459" ht="15" hidden="1" customHeight="1" x14ac:dyDescent="0.2"/>
    <row r="2460" ht="15" hidden="1" customHeight="1" x14ac:dyDescent="0.2"/>
    <row r="2461" ht="15" hidden="1" customHeight="1" x14ac:dyDescent="0.2"/>
    <row r="2462" ht="15" hidden="1" customHeight="1" x14ac:dyDescent="0.2"/>
    <row r="2463" ht="15" hidden="1" customHeight="1" x14ac:dyDescent="0.2"/>
    <row r="2464" ht="15" hidden="1" customHeight="1" x14ac:dyDescent="0.2"/>
    <row r="2465" ht="15" hidden="1" customHeight="1" x14ac:dyDescent="0.2"/>
    <row r="2466" ht="15" hidden="1" customHeight="1" x14ac:dyDescent="0.2"/>
    <row r="2467" ht="15" hidden="1" customHeight="1" x14ac:dyDescent="0.2"/>
    <row r="2468" ht="15" hidden="1" customHeight="1" x14ac:dyDescent="0.2"/>
    <row r="2469" ht="15" hidden="1" customHeight="1" x14ac:dyDescent="0.2"/>
    <row r="2470" ht="15" hidden="1" customHeight="1" x14ac:dyDescent="0.2"/>
    <row r="2471" ht="15" hidden="1" customHeight="1" x14ac:dyDescent="0.2"/>
    <row r="2472" ht="15" hidden="1" customHeight="1" x14ac:dyDescent="0.2"/>
    <row r="2473" ht="15" hidden="1" customHeight="1" x14ac:dyDescent="0.2"/>
    <row r="2474" ht="15" hidden="1" customHeight="1" x14ac:dyDescent="0.2"/>
    <row r="2475" ht="15" hidden="1" customHeight="1" x14ac:dyDescent="0.2"/>
    <row r="2476" ht="15" hidden="1" customHeight="1" x14ac:dyDescent="0.2"/>
    <row r="2477" ht="15" hidden="1" customHeight="1" x14ac:dyDescent="0.2"/>
    <row r="2478" ht="15" hidden="1" customHeight="1" x14ac:dyDescent="0.2"/>
    <row r="2479" ht="15" hidden="1" customHeight="1" x14ac:dyDescent="0.2"/>
    <row r="2480" ht="15" hidden="1" customHeight="1" x14ac:dyDescent="0.2"/>
    <row r="2481" ht="15" hidden="1" customHeight="1" x14ac:dyDescent="0.2"/>
    <row r="2482" ht="15" hidden="1" customHeight="1" x14ac:dyDescent="0.2"/>
    <row r="2483" ht="15" hidden="1" customHeight="1" x14ac:dyDescent="0.2"/>
    <row r="2484" ht="15" hidden="1" customHeight="1" x14ac:dyDescent="0.2"/>
    <row r="2485" ht="15" hidden="1" customHeight="1" x14ac:dyDescent="0.2"/>
    <row r="2486" ht="15" hidden="1" customHeight="1" x14ac:dyDescent="0.2"/>
    <row r="2487" ht="15" hidden="1" customHeight="1" x14ac:dyDescent="0.2"/>
    <row r="2488" ht="15" hidden="1" customHeight="1" x14ac:dyDescent="0.2"/>
    <row r="2489" ht="15" hidden="1" customHeight="1" x14ac:dyDescent="0.2"/>
    <row r="2490" ht="15" hidden="1" customHeight="1" x14ac:dyDescent="0.2"/>
    <row r="2491" ht="15" hidden="1" customHeight="1" x14ac:dyDescent="0.2"/>
    <row r="2492" ht="15" hidden="1" customHeight="1" x14ac:dyDescent="0.2"/>
    <row r="2493" ht="15" hidden="1" customHeight="1" x14ac:dyDescent="0.2"/>
    <row r="2494" ht="15" hidden="1" customHeight="1" x14ac:dyDescent="0.2"/>
    <row r="2495" ht="15" hidden="1" customHeight="1" x14ac:dyDescent="0.2"/>
    <row r="2496" ht="15" hidden="1" customHeight="1" x14ac:dyDescent="0.2"/>
    <row r="2497" ht="15" hidden="1" customHeight="1" x14ac:dyDescent="0.2"/>
    <row r="2498" ht="15" hidden="1" customHeight="1" x14ac:dyDescent="0.2"/>
    <row r="2499" ht="15" hidden="1" customHeight="1" x14ac:dyDescent="0.2"/>
    <row r="2500" ht="15" hidden="1" customHeight="1" x14ac:dyDescent="0.2"/>
    <row r="2501" ht="15" hidden="1" customHeight="1" x14ac:dyDescent="0.2"/>
    <row r="2502" ht="15" hidden="1" customHeight="1" x14ac:dyDescent="0.2"/>
    <row r="2503" ht="15" hidden="1" customHeight="1" x14ac:dyDescent="0.2"/>
    <row r="2504" ht="15" hidden="1" customHeight="1" x14ac:dyDescent="0.2"/>
    <row r="2505" ht="15" hidden="1" customHeight="1" x14ac:dyDescent="0.2"/>
    <row r="2506" ht="15" hidden="1" customHeight="1" x14ac:dyDescent="0.2"/>
    <row r="2507" ht="15" hidden="1" customHeight="1" x14ac:dyDescent="0.2"/>
    <row r="2508" ht="15" hidden="1" customHeight="1" x14ac:dyDescent="0.2"/>
    <row r="2509" ht="15" hidden="1" customHeight="1" x14ac:dyDescent="0.2"/>
    <row r="2510" ht="15" hidden="1" customHeight="1" x14ac:dyDescent="0.2"/>
    <row r="2511" ht="15" hidden="1" customHeight="1" x14ac:dyDescent="0.2"/>
    <row r="2512" ht="15" hidden="1" customHeight="1" x14ac:dyDescent="0.2"/>
    <row r="2513" ht="15" hidden="1" customHeight="1" x14ac:dyDescent="0.2"/>
    <row r="2514" ht="15" hidden="1" customHeight="1" x14ac:dyDescent="0.2"/>
    <row r="2515" ht="15" hidden="1" customHeight="1" x14ac:dyDescent="0.2"/>
    <row r="2516" ht="15" hidden="1" customHeight="1" x14ac:dyDescent="0.2"/>
    <row r="2517" ht="15" hidden="1" customHeight="1" x14ac:dyDescent="0.2"/>
    <row r="2518" ht="15" hidden="1" customHeight="1" x14ac:dyDescent="0.2"/>
    <row r="2519" ht="15" hidden="1" customHeight="1" x14ac:dyDescent="0.2"/>
    <row r="2520" ht="15" hidden="1" customHeight="1" x14ac:dyDescent="0.2"/>
    <row r="2521" ht="15" hidden="1" customHeight="1" x14ac:dyDescent="0.2"/>
    <row r="2522" ht="15" hidden="1" customHeight="1" x14ac:dyDescent="0.2"/>
    <row r="2523" ht="15" hidden="1" customHeight="1" x14ac:dyDescent="0.2"/>
    <row r="2524" ht="15" hidden="1" customHeight="1" x14ac:dyDescent="0.2"/>
    <row r="2525" ht="15" hidden="1" customHeight="1" x14ac:dyDescent="0.2"/>
    <row r="2526" ht="15" hidden="1" customHeight="1" x14ac:dyDescent="0.2"/>
    <row r="2527" ht="15" hidden="1" customHeight="1" x14ac:dyDescent="0.2"/>
    <row r="2528" ht="15" hidden="1" customHeight="1" x14ac:dyDescent="0.2"/>
    <row r="2529" ht="15" hidden="1" customHeight="1" x14ac:dyDescent="0.2"/>
    <row r="2530" ht="15" hidden="1" customHeight="1" x14ac:dyDescent="0.2"/>
    <row r="2531" ht="15" hidden="1" customHeight="1" x14ac:dyDescent="0.2"/>
    <row r="2532" ht="15" hidden="1" customHeight="1" x14ac:dyDescent="0.2"/>
    <row r="2533" ht="15" hidden="1" customHeight="1" x14ac:dyDescent="0.2"/>
    <row r="2534" ht="15" hidden="1" customHeight="1" x14ac:dyDescent="0.2"/>
    <row r="2535" ht="15" hidden="1" customHeight="1" x14ac:dyDescent="0.2"/>
    <row r="2536" ht="15" hidden="1" customHeight="1" x14ac:dyDescent="0.2"/>
    <row r="2537" ht="15" hidden="1" customHeight="1" x14ac:dyDescent="0.2"/>
    <row r="2538" ht="15" hidden="1" customHeight="1" x14ac:dyDescent="0.2"/>
    <row r="2539" ht="15" hidden="1" customHeight="1" x14ac:dyDescent="0.2"/>
    <row r="2540" ht="15" hidden="1" customHeight="1" x14ac:dyDescent="0.2"/>
    <row r="2541" ht="15" hidden="1" customHeight="1" x14ac:dyDescent="0.2"/>
    <row r="2542" ht="15" hidden="1" customHeight="1" x14ac:dyDescent="0.2"/>
    <row r="2543" ht="15" hidden="1" customHeight="1" x14ac:dyDescent="0.2"/>
    <row r="2544" ht="15" hidden="1" customHeight="1" x14ac:dyDescent="0.2"/>
    <row r="2545" ht="15" hidden="1" customHeight="1" x14ac:dyDescent="0.2"/>
    <row r="2546" ht="15" hidden="1" customHeight="1" x14ac:dyDescent="0.2"/>
    <row r="2547" ht="15" hidden="1" customHeight="1" x14ac:dyDescent="0.2"/>
    <row r="2548" ht="15" hidden="1" customHeight="1" x14ac:dyDescent="0.2"/>
    <row r="2549" ht="15" hidden="1" customHeight="1" x14ac:dyDescent="0.2"/>
    <row r="2550" ht="15" hidden="1" customHeight="1" x14ac:dyDescent="0.2"/>
    <row r="2551" ht="15" hidden="1" customHeight="1" x14ac:dyDescent="0.2"/>
    <row r="2552" ht="15" hidden="1" customHeight="1" x14ac:dyDescent="0.2"/>
    <row r="2553" ht="15" hidden="1" customHeight="1" x14ac:dyDescent="0.2"/>
    <row r="2554" ht="15" hidden="1" customHeight="1" x14ac:dyDescent="0.2"/>
    <row r="2555" ht="15" hidden="1" customHeight="1" x14ac:dyDescent="0.2"/>
    <row r="2556" ht="15" hidden="1" customHeight="1" x14ac:dyDescent="0.2"/>
    <row r="2557" ht="15" hidden="1" customHeight="1" x14ac:dyDescent="0.2"/>
    <row r="2558" ht="15" hidden="1" customHeight="1" x14ac:dyDescent="0.2"/>
    <row r="2559" ht="15" hidden="1" customHeight="1" x14ac:dyDescent="0.2"/>
    <row r="2560" ht="15" hidden="1" customHeight="1" x14ac:dyDescent="0.2"/>
    <row r="2561" ht="15" hidden="1" customHeight="1" x14ac:dyDescent="0.2"/>
    <row r="2562" ht="15" hidden="1" customHeight="1" x14ac:dyDescent="0.2"/>
    <row r="2563" ht="15" hidden="1" customHeight="1" x14ac:dyDescent="0.2"/>
    <row r="2564" ht="15" hidden="1" customHeight="1" x14ac:dyDescent="0.2"/>
    <row r="2565" ht="15" hidden="1" customHeight="1" x14ac:dyDescent="0.2"/>
    <row r="2566" ht="15" hidden="1" customHeight="1" x14ac:dyDescent="0.2"/>
    <row r="2567" ht="15" hidden="1" customHeight="1" x14ac:dyDescent="0.2"/>
    <row r="2568" ht="15" hidden="1" customHeight="1" x14ac:dyDescent="0.2"/>
    <row r="2569" ht="15" hidden="1" customHeight="1" x14ac:dyDescent="0.2"/>
    <row r="2570" ht="15" hidden="1" customHeight="1" x14ac:dyDescent="0.2"/>
    <row r="2571" ht="15" hidden="1" customHeight="1" x14ac:dyDescent="0.2"/>
    <row r="2572" ht="15" hidden="1" customHeight="1" x14ac:dyDescent="0.2"/>
    <row r="2573" ht="15" hidden="1" customHeight="1" x14ac:dyDescent="0.2"/>
    <row r="2574" ht="15" hidden="1" customHeight="1" x14ac:dyDescent="0.2"/>
    <row r="2575" ht="15" hidden="1" customHeight="1" x14ac:dyDescent="0.2"/>
    <row r="2576" ht="15" hidden="1" customHeight="1" x14ac:dyDescent="0.2"/>
    <row r="2577" ht="15" hidden="1" customHeight="1" x14ac:dyDescent="0.2"/>
    <row r="2578" ht="15" hidden="1" customHeight="1" x14ac:dyDescent="0.2"/>
    <row r="2579" ht="15" hidden="1" customHeight="1" x14ac:dyDescent="0.2"/>
    <row r="2580" ht="15" hidden="1" customHeight="1" x14ac:dyDescent="0.2"/>
    <row r="2581" ht="15" hidden="1" customHeight="1" x14ac:dyDescent="0.2"/>
    <row r="2582" ht="15" hidden="1" customHeight="1" x14ac:dyDescent="0.2"/>
    <row r="2583" ht="15" hidden="1" customHeight="1" x14ac:dyDescent="0.2"/>
    <row r="2584" ht="15" hidden="1" customHeight="1" x14ac:dyDescent="0.2"/>
    <row r="2585" ht="15" hidden="1" customHeight="1" x14ac:dyDescent="0.2"/>
    <row r="2586" ht="15" hidden="1" customHeight="1" x14ac:dyDescent="0.2"/>
    <row r="2587" ht="15" hidden="1" customHeight="1" x14ac:dyDescent="0.2"/>
    <row r="2588" ht="15" hidden="1" customHeight="1" x14ac:dyDescent="0.2"/>
    <row r="2589" ht="15" hidden="1" customHeight="1" x14ac:dyDescent="0.2"/>
    <row r="2590" ht="15" hidden="1" customHeight="1" x14ac:dyDescent="0.2"/>
    <row r="2591" ht="15" hidden="1" customHeight="1" x14ac:dyDescent="0.2"/>
    <row r="2592" ht="15" hidden="1" customHeight="1" x14ac:dyDescent="0.2"/>
    <row r="2593" ht="15" hidden="1" customHeight="1" x14ac:dyDescent="0.2"/>
    <row r="2594" ht="15" hidden="1" customHeight="1" x14ac:dyDescent="0.2"/>
    <row r="2595" ht="15" hidden="1" customHeight="1" x14ac:dyDescent="0.2"/>
    <row r="2596" ht="15" hidden="1" customHeight="1" x14ac:dyDescent="0.2"/>
    <row r="2597" ht="15" hidden="1" customHeight="1" x14ac:dyDescent="0.2"/>
    <row r="2598" ht="15" hidden="1" customHeight="1" x14ac:dyDescent="0.2"/>
    <row r="2599" ht="15" hidden="1" customHeight="1" x14ac:dyDescent="0.2"/>
    <row r="2600" ht="15" hidden="1" customHeight="1" x14ac:dyDescent="0.2"/>
    <row r="2601" ht="15" hidden="1" customHeight="1" x14ac:dyDescent="0.2"/>
    <row r="2602" ht="15" hidden="1" customHeight="1" x14ac:dyDescent="0.2"/>
    <row r="2603" ht="15" hidden="1" customHeight="1" x14ac:dyDescent="0.2"/>
    <row r="2604" ht="15" hidden="1" customHeight="1" x14ac:dyDescent="0.2"/>
    <row r="2605" ht="15" hidden="1" customHeight="1" x14ac:dyDescent="0.2"/>
    <row r="2606" ht="15" hidden="1" customHeight="1" x14ac:dyDescent="0.2"/>
    <row r="2607" ht="15" hidden="1" customHeight="1" x14ac:dyDescent="0.2"/>
    <row r="2608" ht="15" hidden="1" customHeight="1" x14ac:dyDescent="0.2"/>
    <row r="2609" ht="15" hidden="1" customHeight="1" x14ac:dyDescent="0.2"/>
    <row r="2610" ht="15" hidden="1" customHeight="1" x14ac:dyDescent="0.2"/>
    <row r="2611" ht="15" hidden="1" customHeight="1" x14ac:dyDescent="0.2"/>
    <row r="2612" ht="15" hidden="1" customHeight="1" x14ac:dyDescent="0.2"/>
    <row r="2613" ht="15" hidden="1" customHeight="1" x14ac:dyDescent="0.2"/>
    <row r="2614" ht="15" hidden="1" customHeight="1" x14ac:dyDescent="0.2"/>
    <row r="2615" ht="15" hidden="1" customHeight="1" x14ac:dyDescent="0.2"/>
    <row r="2616" ht="15" hidden="1" customHeight="1" x14ac:dyDescent="0.2"/>
    <row r="2617" ht="15" hidden="1" customHeight="1" x14ac:dyDescent="0.2"/>
    <row r="2618" ht="15" hidden="1" customHeight="1" x14ac:dyDescent="0.2"/>
    <row r="2619" ht="15" hidden="1" customHeight="1" x14ac:dyDescent="0.2"/>
    <row r="2620" ht="15" hidden="1" customHeight="1" x14ac:dyDescent="0.2"/>
    <row r="2621" ht="15" hidden="1" customHeight="1" x14ac:dyDescent="0.2"/>
    <row r="2622" ht="15" hidden="1" customHeight="1" x14ac:dyDescent="0.2"/>
    <row r="2623" ht="15" hidden="1" customHeight="1" x14ac:dyDescent="0.2"/>
    <row r="2624" ht="15" hidden="1" customHeight="1" x14ac:dyDescent="0.2"/>
    <row r="2625" ht="15" hidden="1" customHeight="1" x14ac:dyDescent="0.2"/>
    <row r="2626" ht="15" hidden="1" customHeight="1" x14ac:dyDescent="0.2"/>
    <row r="2627" ht="15" hidden="1" customHeight="1" x14ac:dyDescent="0.2"/>
    <row r="2628" ht="15" hidden="1" customHeight="1" x14ac:dyDescent="0.2"/>
    <row r="2629" ht="15" hidden="1" customHeight="1" x14ac:dyDescent="0.2"/>
    <row r="2630" ht="15" hidden="1" customHeight="1" x14ac:dyDescent="0.2"/>
    <row r="2631" ht="15" hidden="1" customHeight="1" x14ac:dyDescent="0.2"/>
    <row r="2632" ht="15" hidden="1" customHeight="1" x14ac:dyDescent="0.2"/>
    <row r="2633" ht="15" hidden="1" customHeight="1" x14ac:dyDescent="0.2"/>
    <row r="2634" ht="15" hidden="1" customHeight="1" x14ac:dyDescent="0.2"/>
    <row r="2635" ht="15" hidden="1" customHeight="1" x14ac:dyDescent="0.2"/>
    <row r="2636" ht="15" hidden="1" customHeight="1" x14ac:dyDescent="0.2"/>
    <row r="2637" ht="15" hidden="1" customHeight="1" x14ac:dyDescent="0.2"/>
    <row r="2638" ht="15" hidden="1" customHeight="1" x14ac:dyDescent="0.2"/>
    <row r="2639" ht="15" hidden="1" customHeight="1" x14ac:dyDescent="0.2"/>
    <row r="2640" ht="15" hidden="1" customHeight="1" x14ac:dyDescent="0.2"/>
    <row r="2641" spans="1:1" ht="15" hidden="1" customHeight="1" x14ac:dyDescent="0.2"/>
    <row r="2642" spans="1:1" ht="15" hidden="1" customHeight="1" x14ac:dyDescent="0.2"/>
    <row r="2643" spans="1:1" ht="15" hidden="1" customHeight="1" x14ac:dyDescent="0.2"/>
    <row r="2644" spans="1:1" ht="15" hidden="1" customHeight="1" x14ac:dyDescent="0.2"/>
    <row r="2645" spans="1:1" ht="15" hidden="1" customHeight="1" x14ac:dyDescent="0.2"/>
    <row r="2646" spans="1:1" ht="15" hidden="1" customHeight="1" x14ac:dyDescent="0.2"/>
    <row r="2647" spans="1:1" ht="15" hidden="1" customHeight="1" x14ac:dyDescent="0.2"/>
    <row r="2648" spans="1:1" ht="15" hidden="1" customHeight="1" x14ac:dyDescent="0.2"/>
    <row r="2649" spans="1:1" ht="15" hidden="1" customHeight="1" x14ac:dyDescent="0.2"/>
    <row r="2650" spans="1:1" ht="15" hidden="1" customHeight="1" x14ac:dyDescent="0.2"/>
    <row r="2651" spans="1:1" ht="15" hidden="1" customHeight="1" x14ac:dyDescent="0.2">
      <c r="A2651" s="1" t="s">
        <v>337</v>
      </c>
    </row>
    <row r="2652" spans="1:1" ht="15" hidden="1" customHeight="1" x14ac:dyDescent="0.2"/>
    <row r="2653" spans="1:1" ht="15" hidden="1" customHeight="1" x14ac:dyDescent="0.2"/>
    <row r="2654" spans="1:1" ht="15" hidden="1" customHeight="1" x14ac:dyDescent="0.2"/>
    <row r="2655" spans="1:1" ht="15" hidden="1" customHeight="1" x14ac:dyDescent="0.2"/>
    <row r="2656" spans="1:1" ht="15" hidden="1" customHeight="1" x14ac:dyDescent="0.2"/>
    <row r="2657" spans="1:1" ht="15" hidden="1" customHeight="1" x14ac:dyDescent="0.2"/>
    <row r="2658" spans="1:1" ht="15" hidden="1" customHeight="1" x14ac:dyDescent="0.2">
      <c r="A2658" s="1" t="s">
        <v>37</v>
      </c>
    </row>
    <row r="2659" spans="1:1" ht="15" hidden="1" customHeight="1" x14ac:dyDescent="0.2">
      <c r="A2659" s="1" t="s">
        <v>338</v>
      </c>
    </row>
    <row r="2660" spans="1:1" ht="15" hidden="1" customHeight="1" x14ac:dyDescent="0.2">
      <c r="A2660" s="1" t="s">
        <v>37</v>
      </c>
    </row>
    <row r="2661" spans="1:1" ht="15" hidden="1" customHeight="1" x14ac:dyDescent="0.2"/>
    <row r="2662" spans="1:1" ht="15" customHeight="1" x14ac:dyDescent="0.2">
      <c r="A2662" s="1" t="s">
        <v>37</v>
      </c>
    </row>
    <row r="2663" spans="1:1" ht="15" customHeight="1" x14ac:dyDescent="0.2"/>
    <row r="2664" spans="1:1" ht="15" customHeight="1" x14ac:dyDescent="0.2"/>
    <row r="2665" spans="1:1" ht="15" customHeight="1" x14ac:dyDescent="0.2">
      <c r="A2665" s="1" t="s">
        <v>113</v>
      </c>
    </row>
    <row r="2666" spans="1:1" ht="15" customHeight="1" x14ac:dyDescent="0.2">
      <c r="A2666" s="1" t="s">
        <v>78</v>
      </c>
    </row>
    <row r="2667" spans="1:1" ht="15" customHeight="1" x14ac:dyDescent="0.2">
      <c r="A2667" s="1" t="s">
        <v>37</v>
      </c>
    </row>
    <row r="2668" spans="1:1" ht="15" customHeight="1" x14ac:dyDescent="0.2">
      <c r="A2668" s="1" t="s">
        <v>78</v>
      </c>
    </row>
    <row r="2669" spans="1:1" ht="15" customHeight="1" x14ac:dyDescent="0.2">
      <c r="A2669" s="1" t="s">
        <v>38</v>
      </c>
    </row>
    <row r="2670" spans="1:1" ht="15" customHeight="1" x14ac:dyDescent="0.2">
      <c r="A2670" s="1" t="s">
        <v>39</v>
      </c>
    </row>
    <row r="2671" spans="1:1" ht="15" customHeight="1" x14ac:dyDescent="0.2">
      <c r="A2671" s="1" t="s">
        <v>38</v>
      </c>
    </row>
    <row r="2672" spans="1:1" ht="15" customHeight="1" x14ac:dyDescent="0.2"/>
    <row r="2673" ht="15" customHeight="1" x14ac:dyDescent="0.2"/>
    <row r="2674" ht="15" customHeight="1" x14ac:dyDescent="0.2"/>
    <row r="2675" ht="15" customHeight="1" x14ac:dyDescent="0.2"/>
    <row r="2676" ht="15" customHeight="1" x14ac:dyDescent="0.2"/>
    <row r="2677" ht="15" customHeight="1" x14ac:dyDescent="0.2"/>
    <row r="2678" ht="15" customHeight="1" x14ac:dyDescent="0.2"/>
    <row r="2679" ht="15" customHeight="1" x14ac:dyDescent="0.2"/>
    <row r="2680" ht="15" customHeight="1" x14ac:dyDescent="0.2"/>
    <row r="2681" ht="15" customHeight="1" x14ac:dyDescent="0.2"/>
    <row r="2682" ht="15" customHeight="1" x14ac:dyDescent="0.2"/>
    <row r="2683" ht="15" customHeight="1" x14ac:dyDescent="0.2"/>
    <row r="2684" ht="15" customHeight="1" x14ac:dyDescent="0.2"/>
    <row r="2685" ht="15" customHeight="1" x14ac:dyDescent="0.2"/>
    <row r="2686" ht="15" customHeight="1" x14ac:dyDescent="0.2"/>
    <row r="2687" ht="15" customHeight="1" x14ac:dyDescent="0.2"/>
    <row r="2688" ht="15" customHeight="1" x14ac:dyDescent="0.2"/>
    <row r="2689" ht="15" customHeight="1" x14ac:dyDescent="0.2"/>
    <row r="2690" ht="15" customHeight="1" x14ac:dyDescent="0.2"/>
    <row r="2691" ht="15" customHeight="1" x14ac:dyDescent="0.2"/>
    <row r="2692" ht="15" customHeight="1" x14ac:dyDescent="0.2"/>
    <row r="2693" ht="15" customHeight="1" x14ac:dyDescent="0.2"/>
    <row r="2694" ht="15" customHeight="1" x14ac:dyDescent="0.2"/>
    <row r="2695" ht="15" customHeight="1" x14ac:dyDescent="0.2"/>
    <row r="2696" ht="15" customHeight="1" x14ac:dyDescent="0.2"/>
    <row r="2697" ht="15" customHeight="1" x14ac:dyDescent="0.2"/>
    <row r="2698" ht="15" customHeight="1" x14ac:dyDescent="0.2"/>
    <row r="2699" ht="15" customHeight="1" x14ac:dyDescent="0.2"/>
    <row r="2700" ht="15" customHeight="1" x14ac:dyDescent="0.2"/>
    <row r="2701" ht="15" customHeight="1" x14ac:dyDescent="0.2"/>
    <row r="2702" ht="15" customHeight="1" x14ac:dyDescent="0.2"/>
    <row r="2703" ht="15" customHeight="1" x14ac:dyDescent="0.2"/>
    <row r="2704" ht="15" customHeight="1" x14ac:dyDescent="0.2"/>
    <row r="2705" ht="15" customHeight="1" x14ac:dyDescent="0.2"/>
    <row r="2706" ht="15" customHeight="1" x14ac:dyDescent="0.2"/>
    <row r="2707" ht="15" customHeight="1" x14ac:dyDescent="0.2"/>
    <row r="2708" ht="15" customHeight="1" x14ac:dyDescent="0.2"/>
    <row r="2709" ht="15" customHeight="1" x14ac:dyDescent="0.2"/>
    <row r="2710" ht="15" customHeight="1" x14ac:dyDescent="0.2"/>
    <row r="2711" ht="15" customHeight="1" x14ac:dyDescent="0.2"/>
    <row r="2712" ht="15" customHeight="1" x14ac:dyDescent="0.2"/>
    <row r="2713" ht="15" customHeight="1" x14ac:dyDescent="0.2"/>
    <row r="2714" ht="15" customHeight="1" x14ac:dyDescent="0.2"/>
    <row r="2715" ht="15" customHeight="1" x14ac:dyDescent="0.2"/>
    <row r="2716" ht="15" customHeight="1" x14ac:dyDescent="0.2"/>
    <row r="2717" ht="15" customHeight="1" x14ac:dyDescent="0.2"/>
    <row r="2718" ht="15" customHeight="1" x14ac:dyDescent="0.2"/>
    <row r="2719" ht="15" customHeight="1" x14ac:dyDescent="0.2"/>
    <row r="2720" ht="15" customHeight="1" x14ac:dyDescent="0.2"/>
    <row r="2721" ht="15" customHeight="1" x14ac:dyDescent="0.2"/>
    <row r="2722" ht="15" customHeight="1" x14ac:dyDescent="0.2"/>
    <row r="2723" ht="15" customHeight="1" x14ac:dyDescent="0.2"/>
    <row r="2724" ht="15" customHeight="1" x14ac:dyDescent="0.2"/>
    <row r="2725" ht="15" customHeight="1" x14ac:dyDescent="0.2"/>
    <row r="2726" ht="15" customHeight="1" x14ac:dyDescent="0.2"/>
    <row r="2727" ht="15" customHeight="1" x14ac:dyDescent="0.2"/>
    <row r="2728" ht="15" customHeight="1" x14ac:dyDescent="0.2"/>
    <row r="2729" ht="15" customHeight="1" x14ac:dyDescent="0.2"/>
    <row r="2730" ht="15" customHeight="1" x14ac:dyDescent="0.2"/>
    <row r="2731" ht="15" customHeight="1" x14ac:dyDescent="0.2"/>
    <row r="2732" ht="15" customHeight="1" x14ac:dyDescent="0.2"/>
    <row r="2733" ht="15" customHeight="1" x14ac:dyDescent="0.2"/>
    <row r="2734" ht="15" customHeight="1" x14ac:dyDescent="0.2"/>
    <row r="2735" ht="15" customHeight="1" x14ac:dyDescent="0.2"/>
    <row r="2736" ht="15" customHeight="1" x14ac:dyDescent="0.2"/>
    <row r="2737" ht="15" customHeight="1" x14ac:dyDescent="0.2"/>
    <row r="2738" ht="15" customHeight="1" x14ac:dyDescent="0.2"/>
    <row r="2739" ht="15" customHeight="1" x14ac:dyDescent="0.2"/>
    <row r="2740" ht="15" customHeight="1" x14ac:dyDescent="0.2"/>
    <row r="2741" ht="15" customHeight="1" x14ac:dyDescent="0.2"/>
    <row r="2742" ht="15" customHeight="1" x14ac:dyDescent="0.2"/>
    <row r="2743" ht="15" customHeight="1" x14ac:dyDescent="0.2"/>
    <row r="2744" ht="15" customHeight="1" x14ac:dyDescent="0.2"/>
    <row r="2745" ht="15" customHeight="1" x14ac:dyDescent="0.2"/>
    <row r="2746" ht="15" customHeight="1" x14ac:dyDescent="0.2"/>
    <row r="2747" ht="15" customHeight="1" x14ac:dyDescent="0.2"/>
    <row r="2748" ht="15" customHeight="1" x14ac:dyDescent="0.2"/>
    <row r="2749" ht="15" customHeight="1" x14ac:dyDescent="0.2"/>
    <row r="2750" ht="15" customHeight="1" x14ac:dyDescent="0.2"/>
    <row r="2751" ht="15" customHeight="1" x14ac:dyDescent="0.2"/>
    <row r="2752" ht="15" customHeight="1" x14ac:dyDescent="0.2"/>
    <row r="2753" ht="15" customHeight="1" x14ac:dyDescent="0.2"/>
    <row r="2754" ht="15" customHeight="1" x14ac:dyDescent="0.2"/>
    <row r="2755" ht="15" customHeight="1" x14ac:dyDescent="0.2"/>
    <row r="2756" ht="15" customHeight="1" x14ac:dyDescent="0.2"/>
    <row r="2757" ht="15" customHeight="1" x14ac:dyDescent="0.2"/>
    <row r="2758" ht="15" customHeight="1" x14ac:dyDescent="0.2"/>
    <row r="2759" ht="15" customHeight="1" x14ac:dyDescent="0.2"/>
    <row r="2760" ht="15" customHeight="1" x14ac:dyDescent="0.2"/>
    <row r="2761" ht="15" customHeight="1" x14ac:dyDescent="0.2"/>
    <row r="2762" ht="15" customHeight="1" x14ac:dyDescent="0.2"/>
    <row r="2763" ht="15" customHeight="1" x14ac:dyDescent="0.2"/>
    <row r="2764" ht="15" customHeight="1" x14ac:dyDescent="0.2"/>
    <row r="2765" ht="15" customHeight="1" x14ac:dyDescent="0.2"/>
    <row r="2766" ht="15" customHeight="1" x14ac:dyDescent="0.2"/>
    <row r="2767" ht="15" customHeight="1" x14ac:dyDescent="0.2"/>
    <row r="2768" ht="15" customHeight="1" x14ac:dyDescent="0.2"/>
    <row r="2769" ht="15" customHeight="1" x14ac:dyDescent="0.2"/>
    <row r="2770" ht="15" customHeight="1" x14ac:dyDescent="0.2"/>
    <row r="2771" ht="15" customHeight="1" x14ac:dyDescent="0.2"/>
    <row r="2772" ht="15" customHeight="1" x14ac:dyDescent="0.2"/>
    <row r="2773" ht="15" customHeight="1" x14ac:dyDescent="0.2"/>
    <row r="2774" ht="15" customHeight="1" x14ac:dyDescent="0.2"/>
    <row r="2775" ht="15" customHeight="1" x14ac:dyDescent="0.2"/>
    <row r="2776" ht="15" customHeight="1" x14ac:dyDescent="0.2"/>
    <row r="2777" ht="15" customHeight="1" x14ac:dyDescent="0.2"/>
    <row r="2778" ht="15" customHeight="1" x14ac:dyDescent="0.2"/>
    <row r="2779" ht="15" customHeight="1" x14ac:dyDescent="0.2"/>
    <row r="2780" ht="15" customHeight="1" x14ac:dyDescent="0.2"/>
    <row r="2781" ht="15" customHeight="1" x14ac:dyDescent="0.2"/>
    <row r="2782" ht="15" customHeight="1" x14ac:dyDescent="0.2"/>
    <row r="2783" ht="15" customHeight="1" x14ac:dyDescent="0.2"/>
    <row r="2784" ht="15" customHeight="1" x14ac:dyDescent="0.2"/>
    <row r="2785" ht="15" customHeight="1" x14ac:dyDescent="0.2"/>
    <row r="2786" ht="15" customHeight="1" x14ac:dyDescent="0.2"/>
    <row r="2787" ht="15" customHeight="1" x14ac:dyDescent="0.2"/>
    <row r="2788" ht="15" customHeight="1" x14ac:dyDescent="0.2"/>
    <row r="2789" ht="15" customHeight="1" x14ac:dyDescent="0.2"/>
    <row r="2790" ht="15" customHeight="1" x14ac:dyDescent="0.2"/>
    <row r="2791" ht="15" customHeight="1" x14ac:dyDescent="0.2"/>
    <row r="2792" ht="15" customHeight="1" x14ac:dyDescent="0.2"/>
    <row r="2793" ht="15" customHeight="1" x14ac:dyDescent="0.2"/>
    <row r="2794" ht="15" customHeight="1" x14ac:dyDescent="0.2"/>
    <row r="2795" ht="15" customHeight="1" x14ac:dyDescent="0.2"/>
    <row r="2796" ht="15" customHeight="1" x14ac:dyDescent="0.2"/>
    <row r="2797" ht="15" customHeight="1" x14ac:dyDescent="0.2"/>
    <row r="2798" ht="15" customHeight="1" x14ac:dyDescent="0.2"/>
    <row r="2799" ht="15" customHeight="1" x14ac:dyDescent="0.2"/>
    <row r="2800" ht="15" customHeight="1" x14ac:dyDescent="0.2"/>
    <row r="2801" ht="15" customHeight="1" x14ac:dyDescent="0.2"/>
    <row r="2802" ht="15" customHeight="1" x14ac:dyDescent="0.2"/>
    <row r="2803" ht="15" customHeight="1" x14ac:dyDescent="0.2"/>
    <row r="2804" ht="15" customHeight="1" x14ac:dyDescent="0.2"/>
    <row r="2805" ht="15" customHeight="1" x14ac:dyDescent="0.2"/>
    <row r="2806" ht="15" customHeight="1" x14ac:dyDescent="0.2"/>
    <row r="2807" ht="15" customHeight="1" x14ac:dyDescent="0.2"/>
    <row r="2808" ht="15" customHeight="1" x14ac:dyDescent="0.2"/>
    <row r="2809" ht="15" customHeight="1" x14ac:dyDescent="0.2"/>
    <row r="2810" ht="15" customHeight="1" x14ac:dyDescent="0.2"/>
    <row r="2811" ht="15" customHeight="1" x14ac:dyDescent="0.2"/>
    <row r="2812" ht="15" customHeight="1" x14ac:dyDescent="0.2"/>
    <row r="2813" ht="15" customHeight="1" x14ac:dyDescent="0.2"/>
    <row r="2814" ht="15" customHeight="1" x14ac:dyDescent="0.2"/>
    <row r="2815" ht="15" customHeight="1" x14ac:dyDescent="0.2"/>
    <row r="2816" ht="15" customHeight="1" x14ac:dyDescent="0.2"/>
    <row r="2817" ht="15" customHeight="1" x14ac:dyDescent="0.2"/>
    <row r="2818" ht="15" customHeight="1" x14ac:dyDescent="0.2"/>
    <row r="2819" ht="15" customHeight="1" x14ac:dyDescent="0.2"/>
    <row r="2820" ht="15" customHeight="1" x14ac:dyDescent="0.2"/>
    <row r="2821" ht="15" customHeight="1" x14ac:dyDescent="0.2"/>
    <row r="2822" ht="15" customHeight="1" x14ac:dyDescent="0.2"/>
    <row r="2823" ht="15" customHeight="1" x14ac:dyDescent="0.2"/>
    <row r="2824" ht="15" customHeight="1" x14ac:dyDescent="0.2"/>
    <row r="2825" ht="15" customHeight="1" x14ac:dyDescent="0.2"/>
    <row r="2826" ht="15" customHeight="1" x14ac:dyDescent="0.2"/>
    <row r="2827" ht="15" customHeight="1" x14ac:dyDescent="0.2"/>
    <row r="2828" ht="15" customHeight="1" x14ac:dyDescent="0.2"/>
    <row r="2829" ht="15" customHeight="1" x14ac:dyDescent="0.2"/>
    <row r="2830" ht="15" customHeight="1" x14ac:dyDescent="0.2"/>
    <row r="2831" ht="15" customHeight="1" x14ac:dyDescent="0.2"/>
    <row r="2832" ht="15" customHeight="1" x14ac:dyDescent="0.2"/>
    <row r="2833" ht="15" customHeight="1" x14ac:dyDescent="0.2"/>
    <row r="2834" ht="15" customHeight="1" x14ac:dyDescent="0.2"/>
    <row r="2835" ht="15" customHeight="1" x14ac:dyDescent="0.2"/>
    <row r="2836" ht="15" customHeight="1" x14ac:dyDescent="0.2"/>
    <row r="2837" ht="15" customHeight="1" x14ac:dyDescent="0.2"/>
    <row r="2838" ht="15" customHeight="1" x14ac:dyDescent="0.2"/>
    <row r="2839" ht="15" customHeight="1" x14ac:dyDescent="0.2"/>
    <row r="2840" ht="15" customHeight="1" x14ac:dyDescent="0.2"/>
    <row r="2841" ht="15" customHeight="1" x14ac:dyDescent="0.2"/>
    <row r="2842" ht="15" customHeight="1" x14ac:dyDescent="0.2"/>
    <row r="2843" ht="15" customHeight="1" x14ac:dyDescent="0.2"/>
    <row r="2844" ht="15" customHeight="1" x14ac:dyDescent="0.2"/>
    <row r="2845" ht="15" customHeight="1" x14ac:dyDescent="0.2"/>
    <row r="2846" ht="15" customHeight="1" x14ac:dyDescent="0.2"/>
    <row r="2847" ht="15" customHeight="1" x14ac:dyDescent="0.2"/>
    <row r="2848" ht="15" customHeight="1" x14ac:dyDescent="0.2"/>
    <row r="2849" ht="15" customHeight="1" x14ac:dyDescent="0.2"/>
    <row r="2850" ht="15" customHeight="1" x14ac:dyDescent="0.2"/>
    <row r="2851" ht="15" customHeight="1" x14ac:dyDescent="0.2"/>
    <row r="2852" ht="15" customHeight="1" x14ac:dyDescent="0.2"/>
    <row r="2853" ht="15" customHeight="1" x14ac:dyDescent="0.2"/>
    <row r="2854" ht="15" customHeight="1" x14ac:dyDescent="0.2"/>
    <row r="2855" ht="15" customHeight="1" x14ac:dyDescent="0.2"/>
    <row r="2856" ht="15" customHeight="1" x14ac:dyDescent="0.2"/>
    <row r="2857" ht="15" customHeight="1" x14ac:dyDescent="0.2"/>
    <row r="2858" ht="15" customHeight="1" x14ac:dyDescent="0.2"/>
    <row r="2859" ht="15" customHeight="1" x14ac:dyDescent="0.2"/>
    <row r="2860" ht="15" customHeight="1" x14ac:dyDescent="0.2"/>
    <row r="2861" ht="15" customHeight="1" x14ac:dyDescent="0.2"/>
    <row r="2862" ht="15" customHeight="1" x14ac:dyDescent="0.2"/>
    <row r="2863" ht="15" customHeight="1" x14ac:dyDescent="0.2"/>
    <row r="2864" ht="15" customHeight="1" x14ac:dyDescent="0.2"/>
    <row r="2865" ht="15" customHeight="1" x14ac:dyDescent="0.2"/>
    <row r="2866" ht="15" customHeight="1" x14ac:dyDescent="0.2"/>
    <row r="2867" ht="15" customHeight="1" x14ac:dyDescent="0.2"/>
    <row r="2868" ht="15" customHeight="1" x14ac:dyDescent="0.2"/>
    <row r="2869" ht="15" customHeight="1" x14ac:dyDescent="0.2"/>
    <row r="2870" ht="15" customHeight="1" x14ac:dyDescent="0.2"/>
    <row r="2871" ht="15" customHeight="1" x14ac:dyDescent="0.2"/>
    <row r="2872" ht="15" customHeight="1" x14ac:dyDescent="0.2"/>
    <row r="2873" ht="15" customHeight="1" x14ac:dyDescent="0.2"/>
    <row r="2874" ht="15" customHeight="1" x14ac:dyDescent="0.2"/>
    <row r="2875" ht="15" customHeight="1" x14ac:dyDescent="0.2"/>
    <row r="2876" ht="15" customHeight="1" x14ac:dyDescent="0.2"/>
    <row r="2877" ht="15" customHeight="1" x14ac:dyDescent="0.2"/>
    <row r="2878" ht="15" customHeight="1" x14ac:dyDescent="0.2"/>
    <row r="2879" ht="15" customHeight="1" x14ac:dyDescent="0.2"/>
    <row r="2880" ht="15" customHeight="1" x14ac:dyDescent="0.2"/>
    <row r="2881" ht="15" customHeight="1" x14ac:dyDescent="0.2"/>
    <row r="2882" ht="15" customHeight="1" x14ac:dyDescent="0.2"/>
    <row r="2883" ht="15" customHeight="1" x14ac:dyDescent="0.2"/>
    <row r="2884" ht="15" customHeight="1" x14ac:dyDescent="0.2"/>
    <row r="2885" ht="15" customHeight="1" x14ac:dyDescent="0.2"/>
    <row r="2886" ht="15" customHeight="1" x14ac:dyDescent="0.2"/>
    <row r="2887" ht="15" customHeight="1" x14ac:dyDescent="0.2"/>
    <row r="2888" ht="15" customHeight="1" x14ac:dyDescent="0.2"/>
    <row r="2889" ht="15" customHeight="1" x14ac:dyDescent="0.2"/>
    <row r="2890" ht="15" customHeight="1" x14ac:dyDescent="0.2"/>
    <row r="2891" ht="15" customHeight="1" x14ac:dyDescent="0.2"/>
    <row r="2892" ht="15" customHeight="1" x14ac:dyDescent="0.2"/>
    <row r="2893" ht="15" customHeight="1" x14ac:dyDescent="0.2"/>
    <row r="2894" ht="15" customHeight="1" x14ac:dyDescent="0.2"/>
    <row r="2895" ht="15" customHeight="1" x14ac:dyDescent="0.2"/>
    <row r="2896" ht="15" customHeight="1" x14ac:dyDescent="0.2"/>
    <row r="2897" ht="15" customHeight="1" x14ac:dyDescent="0.2"/>
    <row r="2898" ht="15" customHeight="1" x14ac:dyDescent="0.2"/>
    <row r="2899" ht="15" customHeight="1" x14ac:dyDescent="0.2"/>
    <row r="2900" ht="15" customHeight="1" x14ac:dyDescent="0.2"/>
    <row r="2901" ht="15" customHeight="1" x14ac:dyDescent="0.2"/>
    <row r="2902" ht="15" customHeight="1" x14ac:dyDescent="0.2"/>
    <row r="2903" ht="15" customHeight="1" x14ac:dyDescent="0.2"/>
    <row r="2904" ht="15" customHeight="1" x14ac:dyDescent="0.2"/>
    <row r="2905" ht="15" customHeight="1" x14ac:dyDescent="0.2"/>
    <row r="2906" ht="15" customHeight="1" x14ac:dyDescent="0.2"/>
    <row r="2907" ht="15" customHeight="1" x14ac:dyDescent="0.2"/>
    <row r="2908" ht="15" customHeight="1" x14ac:dyDescent="0.2"/>
    <row r="2909" ht="15" customHeight="1" x14ac:dyDescent="0.2"/>
    <row r="2910" ht="15" customHeight="1" x14ac:dyDescent="0.2"/>
    <row r="2911" ht="15" customHeight="1" x14ac:dyDescent="0.2"/>
    <row r="2912" ht="15" customHeight="1" x14ac:dyDescent="0.2"/>
    <row r="2913" ht="15" customHeight="1" x14ac:dyDescent="0.2"/>
    <row r="2914" ht="15" customHeight="1" x14ac:dyDescent="0.2"/>
    <row r="2915" ht="15" customHeight="1" x14ac:dyDescent="0.2"/>
    <row r="2916" ht="15" customHeight="1" x14ac:dyDescent="0.2"/>
    <row r="2917" ht="15" customHeight="1" x14ac:dyDescent="0.2"/>
    <row r="2918" ht="15" customHeight="1" x14ac:dyDescent="0.2"/>
    <row r="2919" ht="15" customHeight="1" x14ac:dyDescent="0.2"/>
    <row r="2920" ht="15" customHeight="1" x14ac:dyDescent="0.2"/>
    <row r="2921" ht="15" customHeight="1" x14ac:dyDescent="0.2"/>
    <row r="2922" ht="15" customHeight="1" x14ac:dyDescent="0.2"/>
    <row r="2923" ht="15" customHeight="1" x14ac:dyDescent="0.2"/>
    <row r="2924" ht="15" customHeight="1" x14ac:dyDescent="0.2"/>
    <row r="2925" ht="15" customHeight="1" x14ac:dyDescent="0.2"/>
    <row r="2926" ht="15" customHeight="1" x14ac:dyDescent="0.2"/>
    <row r="2927" ht="15" customHeight="1" x14ac:dyDescent="0.2"/>
    <row r="2928" ht="15" customHeight="1" x14ac:dyDescent="0.2"/>
    <row r="2929" ht="15" customHeight="1" x14ac:dyDescent="0.2"/>
    <row r="2930" ht="15" customHeight="1" x14ac:dyDescent="0.2"/>
    <row r="2931" ht="15" customHeight="1" x14ac:dyDescent="0.2"/>
    <row r="2932" ht="15" customHeight="1" x14ac:dyDescent="0.2"/>
    <row r="2933" ht="15" customHeight="1" x14ac:dyDescent="0.2"/>
    <row r="2934" ht="15" customHeight="1" x14ac:dyDescent="0.2"/>
    <row r="2935" ht="15" customHeight="1" x14ac:dyDescent="0.2"/>
    <row r="2936" ht="15" customHeight="1" x14ac:dyDescent="0.2"/>
    <row r="2937" ht="15" customHeight="1" x14ac:dyDescent="0.2"/>
    <row r="2938" ht="15" customHeight="1" x14ac:dyDescent="0.2"/>
    <row r="2939" ht="15" customHeight="1" x14ac:dyDescent="0.2"/>
    <row r="2940" ht="15" customHeight="1" x14ac:dyDescent="0.2"/>
    <row r="2941" ht="15" customHeight="1" x14ac:dyDescent="0.2"/>
    <row r="2942" ht="15" customHeight="1" x14ac:dyDescent="0.2"/>
    <row r="2943" ht="15" customHeight="1" x14ac:dyDescent="0.2"/>
    <row r="2944" ht="15" customHeight="1" x14ac:dyDescent="0.2"/>
    <row r="2945" ht="15" customHeight="1" x14ac:dyDescent="0.2"/>
    <row r="2946" ht="15" customHeight="1" x14ac:dyDescent="0.2"/>
    <row r="2947" ht="15" customHeight="1" x14ac:dyDescent="0.2"/>
    <row r="2948" ht="15" customHeight="1" x14ac:dyDescent="0.2"/>
    <row r="2949" ht="15" customHeight="1" x14ac:dyDescent="0.2"/>
    <row r="2950" ht="15" customHeight="1" x14ac:dyDescent="0.2"/>
    <row r="2951" ht="15" customHeight="1" x14ac:dyDescent="0.2"/>
    <row r="2952" ht="15" customHeight="1" x14ac:dyDescent="0.2"/>
    <row r="2953" ht="15" customHeight="1" x14ac:dyDescent="0.2"/>
    <row r="2954" ht="15" customHeight="1" x14ac:dyDescent="0.2"/>
    <row r="2955" ht="15" customHeight="1" x14ac:dyDescent="0.2"/>
    <row r="2956" ht="15" customHeight="1" x14ac:dyDescent="0.2"/>
    <row r="2957" ht="15" customHeight="1" x14ac:dyDescent="0.2"/>
    <row r="2958" ht="15" customHeight="1" x14ac:dyDescent="0.2"/>
    <row r="2959" ht="15" customHeight="1" x14ac:dyDescent="0.2"/>
    <row r="2960" ht="15" customHeight="1" x14ac:dyDescent="0.2"/>
    <row r="2961" ht="15" customHeight="1" x14ac:dyDescent="0.2"/>
    <row r="2962" ht="15" customHeight="1" x14ac:dyDescent="0.2"/>
    <row r="2963" ht="15" customHeight="1" x14ac:dyDescent="0.2"/>
    <row r="2964" ht="15" customHeight="1" x14ac:dyDescent="0.2"/>
    <row r="2965" ht="15" customHeight="1" x14ac:dyDescent="0.2"/>
    <row r="2966" ht="15" customHeight="1" x14ac:dyDescent="0.2"/>
    <row r="2967" ht="15" customHeight="1" x14ac:dyDescent="0.2"/>
    <row r="2968" ht="15" customHeight="1" x14ac:dyDescent="0.2"/>
    <row r="2969" ht="15" customHeight="1" x14ac:dyDescent="0.2"/>
    <row r="2970" ht="15" customHeight="1" x14ac:dyDescent="0.2"/>
    <row r="2971" ht="15" customHeight="1" x14ac:dyDescent="0.2"/>
    <row r="2972" ht="15" customHeight="1" x14ac:dyDescent="0.2"/>
    <row r="2973" ht="15" customHeight="1" x14ac:dyDescent="0.2"/>
    <row r="2974" ht="15" customHeight="1" x14ac:dyDescent="0.2"/>
    <row r="2975" ht="15" customHeight="1" x14ac:dyDescent="0.2"/>
    <row r="2976" ht="15" customHeight="1" x14ac:dyDescent="0.2"/>
    <row r="2977" ht="15" customHeight="1" x14ac:dyDescent="0.2"/>
    <row r="2978" ht="15" customHeight="1" x14ac:dyDescent="0.2"/>
    <row r="2979" ht="15" customHeight="1" x14ac:dyDescent="0.2"/>
  </sheetData>
  <mergeCells count="56">
    <mergeCell ref="AT48:AU48"/>
    <mergeCell ref="AT49:AU49"/>
    <mergeCell ref="AT50:AU50"/>
    <mergeCell ref="AT37:AU37"/>
    <mergeCell ref="AT52:AU52"/>
    <mergeCell ref="AT43:AU43"/>
    <mergeCell ref="AT44:AU44"/>
    <mergeCell ref="AT45:AU45"/>
    <mergeCell ref="AT46:AU46"/>
    <mergeCell ref="AT47:AU47"/>
    <mergeCell ref="AT38:AU38"/>
    <mergeCell ref="AT39:AU39"/>
    <mergeCell ref="AT40:AU40"/>
    <mergeCell ref="AT41:AU41"/>
    <mergeCell ref="AT42:AU42"/>
    <mergeCell ref="AT36:BH36"/>
    <mergeCell ref="AT29:AU29"/>
    <mergeCell ref="AT30:AU30"/>
    <mergeCell ref="AT31:AU31"/>
    <mergeCell ref="AT32:AU32"/>
    <mergeCell ref="AT33:AU33"/>
    <mergeCell ref="AT34:AU34"/>
    <mergeCell ref="AT3:BH3"/>
    <mergeCell ref="AT20:BH20"/>
    <mergeCell ref="AT24:AU24"/>
    <mergeCell ref="AT25:AU25"/>
    <mergeCell ref="AT26:AU26"/>
    <mergeCell ref="AT28:AU28"/>
    <mergeCell ref="AT21:AU21"/>
    <mergeCell ref="AT22:AU22"/>
    <mergeCell ref="AT4:AU4"/>
    <mergeCell ref="AT5:AU5"/>
    <mergeCell ref="AT6:AU6"/>
    <mergeCell ref="AT7:AU7"/>
    <mergeCell ref="A416:A417"/>
    <mergeCell ref="R417:AD417"/>
    <mergeCell ref="AF417:AR417"/>
    <mergeCell ref="AT8:AU8"/>
    <mergeCell ref="AT9:AU9"/>
    <mergeCell ref="AT11:AU11"/>
    <mergeCell ref="AT12:AU12"/>
    <mergeCell ref="AT10:AU10"/>
    <mergeCell ref="AT23:AU23"/>
    <mergeCell ref="AT14:AU14"/>
    <mergeCell ref="AT15:AU15"/>
    <mergeCell ref="AT16:AU16"/>
    <mergeCell ref="AT17:AU17"/>
    <mergeCell ref="AT19:AU19"/>
    <mergeCell ref="AT18:AU18"/>
    <mergeCell ref="AT27:AU27"/>
    <mergeCell ref="AF3:AR3"/>
    <mergeCell ref="R3:AD3"/>
    <mergeCell ref="A2:A3"/>
    <mergeCell ref="A212:A213"/>
    <mergeCell ref="R213:AD213"/>
    <mergeCell ref="AF213:AR213"/>
  </mergeCells>
  <phoneticPr fontId="35" type="noConversion"/>
  <conditionalFormatting sqref="D203:P204">
    <cfRule type="cellIs" dxfId="1475" priority="1765" operator="greaterThan">
      <formula>0</formula>
    </cfRule>
    <cfRule type="cellIs" dxfId="1474" priority="1766" operator="lessThan">
      <formula>0</formula>
    </cfRule>
  </conditionalFormatting>
  <conditionalFormatting sqref="D6:P7 P5 J43:P43 J44:M44 O44:P44 O38:P38 M32 O32:P32 M33:O33 O34:O37 P33:P37 R37:S37 R25:S25 J25 J21 P20:P21 M20:M21 N21 AA20:AA21 X21 W25 AA21:AB21 M25:O25 Z25 O50:P59 J50:M59 M111:O111 AD111:AD112 R105:V105 R124:U125 D124:N125 P124:P125 W117 M34:M38 J34:J38 AD31:AD38 Y118:AC118 J104:L105 P104:P105 AD104:AD106 AD19:AD25 P23:P25 T38:X38 R144:U144 R142:T143 Z142:Z143 AD124:AD126 U88:AD89 Y181:AC184 Y37:Z37 Y105:Z105 R104:AC104 AA49 M68:P75 D66:I75 J68:K75 AA71:AC75 R71:Y75 X74:AA75 AD65:AD81 AA132:AB132 AA133 W95:AD96 R95:U96 D95:N96 J95:L98 P95:P98 AA95:AC98 AK96:AR96 AF95:AI96 AK95 AQ95:AR95 AA144 AN142 AN145:AN146 AL142 AL145:AL146 AA180:AB180 R180:U184 AG156:AI158 AR151:AR158 D180:N184 P180:P184 AB47:AC47 AA48:AC48 AA38 AC38:AD38 AB37 AB105 AF105 AR46:AR60 AI156:AK156 AO155:AP155 AK156:AR158 AA134:AC137 AC343:AC344 AL353 AL355 AN354:AN355 AP354:AP355 AR354 AG355:AH355 AJ354 AF135:AI135 AG342:AI343 AF344:AI344 AF544:AR550 AG133:AI134 AD163:AD166 AR163:AR166 AD95:AD99 AS19 AS228 AT229:AU229 AS432 AT430:AU430 AF59:AK59 AJ58:AK58 AD177:AD185 AR177:AR185 AF155:AH155 AF268:AK268 AJ267:AK267 AF165:AI165 AG163:AI164 AH144:AL144 AF50:AK57 AF259:AK266 AF38 AH38:AQ38 AG37 AF247 AH247:AQ247 AG246 AD171:AD172 AR171:AR172 AF58 AH58 J88:J90 M88:M90 AD86:AD90 AR86:AR90 J297:J299 M297:M299 AD295:AD299 AR295:AR299 J501:J503 M501:M503 AD499:AD503 AF499:AR503 AF181:AI184 AF180 AH180:AI180 AF267 AH267 AF389:AI391 AF388 AH388:AI388 AF456:AQ473">
    <cfRule type="cellIs" dxfId="1473" priority="1764" operator="greaterThan">
      <formula>0</formula>
    </cfRule>
  </conditionalFormatting>
  <conditionalFormatting sqref="D7">
    <cfRule type="cellIs" dxfId="1472" priority="1757" operator="greaterThan">
      <formula>0</formula>
    </cfRule>
  </conditionalFormatting>
  <conditionalFormatting sqref="D205:P205">
    <cfRule type="cellIs" dxfId="1471" priority="1762" operator="greaterThan">
      <formula>0</formula>
    </cfRule>
    <cfRule type="cellIs" dxfId="1470" priority="1763" operator="lessThan">
      <formula>0</formula>
    </cfRule>
  </conditionalFormatting>
  <conditionalFormatting sqref="D207:P209">
    <cfRule type="cellIs" dxfId="1469" priority="1760" operator="greaterThan">
      <formula>0</formula>
    </cfRule>
    <cfRule type="cellIs" dxfId="1468" priority="1761" operator="lessThan">
      <formula>0</formula>
    </cfRule>
  </conditionalFormatting>
  <conditionalFormatting sqref="D206:P206">
    <cfRule type="cellIs" dxfId="1467" priority="1758" operator="greaterThan">
      <formula>0</formula>
    </cfRule>
    <cfRule type="cellIs" dxfId="1466" priority="1759" operator="lessThan">
      <formula>0</formula>
    </cfRule>
  </conditionalFormatting>
  <conditionalFormatting sqref="E9:O9 E8:F8 K8:P8 E11:O14 E10:K10 O10 P9:P14">
    <cfRule type="cellIs" dxfId="1465" priority="1756" operator="greaterThan">
      <formula>0</formula>
    </cfRule>
  </conditionalFormatting>
  <conditionalFormatting sqref="G8:J8">
    <cfRule type="cellIs" dxfId="1464" priority="1755" operator="greaterThan">
      <formula>0</formula>
    </cfRule>
  </conditionalFormatting>
  <conditionalFormatting sqref="L10:N10">
    <cfRule type="cellIs" dxfId="1463" priority="1754" operator="greaterThan">
      <formula>0</formula>
    </cfRule>
  </conditionalFormatting>
  <conditionalFormatting sqref="Q19 AE19 BI19:XFD19">
    <cfRule type="cellIs" dxfId="1462" priority="1753" operator="greaterThan">
      <formula>0</formula>
    </cfRule>
  </conditionalFormatting>
  <conditionalFormatting sqref="Q19 AE19 BI19:XFD19">
    <cfRule type="cellIs" dxfId="1461" priority="1752" operator="greaterThan">
      <formula>0</formula>
    </cfRule>
  </conditionalFormatting>
  <conditionalFormatting sqref="D19:O19">
    <cfRule type="cellIs" dxfId="1460" priority="1751" operator="greaterThan">
      <formula>0</formula>
    </cfRule>
  </conditionalFormatting>
  <conditionalFormatting sqref="D19:P19">
    <cfRule type="cellIs" dxfId="1459" priority="1750" operator="greaterThan">
      <formula>0</formula>
    </cfRule>
  </conditionalFormatting>
  <conditionalFormatting sqref="D31:I31">
    <cfRule type="cellIs" dxfId="1458" priority="1743" operator="greaterThan">
      <formula>0</formula>
    </cfRule>
  </conditionalFormatting>
  <conditionalFormatting sqref="D31:I31">
    <cfRule type="cellIs" dxfId="1457" priority="1742" operator="greaterThan">
      <formula>0</formula>
    </cfRule>
  </conditionalFormatting>
  <conditionalFormatting sqref="J31:P31 J32:K33">
    <cfRule type="cellIs" dxfId="1456" priority="1731" operator="greaterThan">
      <formula>0</formula>
    </cfRule>
  </conditionalFormatting>
  <conditionalFormatting sqref="D65:G65">
    <cfRule type="cellIs" dxfId="1455" priority="1716" operator="greaterThan">
      <formula>0</formula>
    </cfRule>
  </conditionalFormatting>
  <conditionalFormatting sqref="H65:I65">
    <cfRule type="cellIs" dxfId="1454" priority="1709" operator="greaterThan">
      <formula>0</formula>
    </cfRule>
  </conditionalFormatting>
  <conditionalFormatting sqref="J86:L87 P86:P87">
    <cfRule type="cellIs" dxfId="1453" priority="1701" operator="greaterThan">
      <formula>0</formula>
    </cfRule>
  </conditionalFormatting>
  <conditionalFormatting sqref="M86:O87">
    <cfRule type="cellIs" dxfId="1452" priority="1700" operator="greaterThan">
      <formula>0</formula>
    </cfRule>
  </conditionalFormatting>
  <conditionalFormatting sqref="D43:I44 D50:I59">
    <cfRule type="cellIs" dxfId="1451" priority="1723" operator="greaterThan">
      <formula>0</formula>
    </cfRule>
  </conditionalFormatting>
  <conditionalFormatting sqref="D43:I44 D50:I59">
    <cfRule type="cellIs" dxfId="1450" priority="1722" operator="greaterThan">
      <formula>0</formula>
    </cfRule>
  </conditionalFormatting>
  <conditionalFormatting sqref="J60">
    <cfRule type="cellIs" dxfId="1449" priority="1721" operator="greaterThan">
      <formula>0</formula>
    </cfRule>
  </conditionalFormatting>
  <conditionalFormatting sqref="M60">
    <cfRule type="cellIs" dxfId="1448" priority="1718" operator="greaterThan">
      <formula>0</formula>
    </cfRule>
  </conditionalFormatting>
  <conditionalFormatting sqref="D65:G65">
    <cfRule type="cellIs" dxfId="1447" priority="1715" operator="greaterThan">
      <formula>0</formula>
    </cfRule>
  </conditionalFormatting>
  <conditionalFormatting sqref="J60">
    <cfRule type="cellIs" dxfId="1446" priority="1720" operator="greaterThan">
      <formula>0</formula>
    </cfRule>
  </conditionalFormatting>
  <conditionalFormatting sqref="M60">
    <cfRule type="cellIs" dxfId="1445" priority="1719" operator="greaterThan">
      <formula>0</formula>
    </cfRule>
  </conditionalFormatting>
  <conditionalFormatting sqref="J65:P67">
    <cfRule type="cellIs" dxfId="1444" priority="1710" operator="greaterThan">
      <formula>0</formula>
    </cfRule>
  </conditionalFormatting>
  <conditionalFormatting sqref="D86:I87">
    <cfRule type="cellIs" dxfId="1443" priority="1707" operator="greaterThan">
      <formula>0</formula>
    </cfRule>
  </conditionalFormatting>
  <conditionalFormatting sqref="D111:G111 I111">
    <cfRule type="cellIs" dxfId="1442" priority="1699" operator="greaterThan">
      <formula>0</formula>
    </cfRule>
  </conditionalFormatting>
  <conditionalFormatting sqref="D86:I87">
    <cfRule type="cellIs" dxfId="1441" priority="1706" operator="greaterThan">
      <formula>0</formula>
    </cfRule>
  </conditionalFormatting>
  <conditionalFormatting sqref="D111:G111 I111">
    <cfRule type="cellIs" dxfId="1440" priority="1698" operator="greaterThan">
      <formula>0</formula>
    </cfRule>
  </conditionalFormatting>
  <conditionalFormatting sqref="J112">
    <cfRule type="cellIs" dxfId="1439" priority="1697" operator="greaterThan">
      <formula>0</formula>
    </cfRule>
  </conditionalFormatting>
  <conditionalFormatting sqref="J112">
    <cfRule type="cellIs" dxfId="1438" priority="1696" operator="greaterThan">
      <formula>0</formula>
    </cfRule>
  </conditionalFormatting>
  <conditionalFormatting sqref="J111:L111 P111">
    <cfRule type="cellIs" dxfId="1437" priority="1693" operator="greaterThan">
      <formula>0</formula>
    </cfRule>
  </conditionalFormatting>
  <conditionalFormatting sqref="M112">
    <cfRule type="cellIs" dxfId="1436" priority="1694" operator="greaterThan">
      <formula>0</formula>
    </cfRule>
  </conditionalFormatting>
  <conditionalFormatting sqref="M112">
    <cfRule type="cellIs" dxfId="1435" priority="1695" operator="greaterThan">
      <formula>0</formula>
    </cfRule>
  </conditionalFormatting>
  <conditionalFormatting sqref="H111">
    <cfRule type="cellIs" dxfId="1434" priority="1691" operator="greaterThan">
      <formula>0</formula>
    </cfRule>
  </conditionalFormatting>
  <conditionalFormatting sqref="H111">
    <cfRule type="cellIs" dxfId="1433" priority="1690" operator="greaterThan">
      <formula>0</formula>
    </cfRule>
  </conditionalFormatting>
  <conditionalFormatting sqref="R6:AC7 AA69:AC69">
    <cfRule type="cellIs" dxfId="1432" priority="1684" operator="greaterThan">
      <formula>0</formula>
    </cfRule>
  </conditionalFormatting>
  <conditionalFormatting sqref="R7">
    <cfRule type="cellIs" dxfId="1431" priority="1677" operator="greaterThan">
      <formula>0</formula>
    </cfRule>
  </conditionalFormatting>
  <conditionalFormatting sqref="S9:AC9 S8:T8 Y8:AC8 S10:Y10 AC10">
    <cfRule type="cellIs" dxfId="1430" priority="1676" operator="greaterThan">
      <formula>0</formula>
    </cfRule>
  </conditionalFormatting>
  <conditionalFormatting sqref="U8:X8">
    <cfRule type="cellIs" dxfId="1429" priority="1675" operator="greaterThan">
      <formula>0</formula>
    </cfRule>
  </conditionalFormatting>
  <conditionalFormatting sqref="Z10:AB10">
    <cfRule type="cellIs" dxfId="1428" priority="1674" operator="greaterThan">
      <formula>0</formula>
    </cfRule>
  </conditionalFormatting>
  <conditionalFormatting sqref="R19:AC19">
    <cfRule type="cellIs" dxfId="1427" priority="1673" operator="greaterThan">
      <formula>0</formula>
    </cfRule>
  </conditionalFormatting>
  <conditionalFormatting sqref="R19:AC19">
    <cfRule type="cellIs" dxfId="1426" priority="1672" operator="greaterThan">
      <formula>0</formula>
    </cfRule>
  </conditionalFormatting>
  <conditionalFormatting sqref="R31:W31">
    <cfRule type="cellIs" dxfId="1425" priority="1665" operator="greaterThan">
      <formula>0</formula>
    </cfRule>
  </conditionalFormatting>
  <conditionalFormatting sqref="R31:W31">
    <cfRule type="cellIs" dxfId="1424" priority="1664" operator="greaterThan">
      <formula>0</formula>
    </cfRule>
  </conditionalFormatting>
  <conditionalFormatting sqref="AA34:AA36">
    <cfRule type="cellIs" dxfId="1423" priority="1661" operator="greaterThan">
      <formula>0</formula>
    </cfRule>
  </conditionalFormatting>
  <conditionalFormatting sqref="AA34:AA36">
    <cfRule type="cellIs" dxfId="1422" priority="1660" operator="greaterThan">
      <formula>0</formula>
    </cfRule>
  </conditionalFormatting>
  <conditionalFormatting sqref="X31:AC31 X32:Y33 AA32:AC33">
    <cfRule type="cellIs" dxfId="1421" priority="1659" operator="greaterThan">
      <formula>0</formula>
    </cfRule>
  </conditionalFormatting>
  <conditionalFormatting sqref="X34:X36">
    <cfRule type="cellIs" dxfId="1420" priority="1663" operator="greaterThan">
      <formula>0</formula>
    </cfRule>
  </conditionalFormatting>
  <conditionalFormatting sqref="X34:X36">
    <cfRule type="cellIs" dxfId="1419" priority="1662" operator="greaterThan">
      <formula>0</formula>
    </cfRule>
  </conditionalFormatting>
  <conditionalFormatting sqref="R66:W67 R65:U65 R69:W69 R68:AC68 R70:AC70">
    <cfRule type="cellIs" dxfId="1418" priority="1645" operator="greaterThan">
      <formula>0</formula>
    </cfRule>
  </conditionalFormatting>
  <conditionalFormatting sqref="X43:AC44 X50:AC59">
    <cfRule type="cellIs" dxfId="1417" priority="1646" operator="greaterThan">
      <formula>0</formula>
    </cfRule>
  </conditionalFormatting>
  <conditionalFormatting sqref="V65:W65">
    <cfRule type="cellIs" dxfId="1416" priority="1638" operator="greaterThan">
      <formula>0</formula>
    </cfRule>
  </conditionalFormatting>
  <conditionalFormatting sqref="X86:Z87">
    <cfRule type="cellIs" dxfId="1415" priority="1631" operator="greaterThan">
      <formula>0</formula>
    </cfRule>
  </conditionalFormatting>
  <conditionalFormatting sqref="AA86:AC87">
    <cfRule type="cellIs" dxfId="1414" priority="1630" operator="greaterThan">
      <formula>0</formula>
    </cfRule>
  </conditionalFormatting>
  <conditionalFormatting sqref="AA111:AC111">
    <cfRule type="cellIs" dxfId="1413" priority="1622" operator="greaterThan">
      <formula>0</formula>
    </cfRule>
  </conditionalFormatting>
  <conditionalFormatting sqref="R43:W44 R50:W59">
    <cfRule type="cellIs" dxfId="1412" priority="1652" operator="greaterThan">
      <formula>0</formula>
    </cfRule>
  </conditionalFormatting>
  <conditionalFormatting sqref="R43:W44 R50:W59">
    <cfRule type="cellIs" dxfId="1411" priority="1651" operator="greaterThan">
      <formula>0</formula>
    </cfRule>
  </conditionalFormatting>
  <conditionalFormatting sqref="X60">
    <cfRule type="cellIs" dxfId="1410" priority="1650" operator="greaterThan">
      <formula>0</formula>
    </cfRule>
  </conditionalFormatting>
  <conditionalFormatting sqref="AA60">
    <cfRule type="cellIs" dxfId="1409" priority="1647" operator="greaterThan">
      <formula>0</formula>
    </cfRule>
  </conditionalFormatting>
  <conditionalFormatting sqref="R66:W67 R65:U65 R69:W69 R68:AC68 R70:AC70">
    <cfRule type="cellIs" dxfId="1408" priority="1644" operator="greaterThan">
      <formula>0</formula>
    </cfRule>
  </conditionalFormatting>
  <conditionalFormatting sqref="X60">
    <cfRule type="cellIs" dxfId="1407" priority="1649" operator="greaterThan">
      <formula>0</formula>
    </cfRule>
  </conditionalFormatting>
  <conditionalFormatting sqref="AA60">
    <cfRule type="cellIs" dxfId="1406" priority="1648" operator="greaterThan">
      <formula>0</formula>
    </cfRule>
  </conditionalFormatting>
  <conditionalFormatting sqref="X65:AC67 X69:Y69">
    <cfRule type="cellIs" dxfId="1405" priority="1639" operator="greaterThan">
      <formula>0</formula>
    </cfRule>
  </conditionalFormatting>
  <conditionalFormatting sqref="R86:W87">
    <cfRule type="cellIs" dxfId="1404" priority="1637" operator="greaterThan">
      <formula>0</formula>
    </cfRule>
  </conditionalFormatting>
  <conditionalFormatting sqref="R111:U111 W111">
    <cfRule type="cellIs" dxfId="1403" priority="1629" operator="greaterThan">
      <formula>0</formula>
    </cfRule>
  </conditionalFormatting>
  <conditionalFormatting sqref="R86:W87">
    <cfRule type="cellIs" dxfId="1402" priority="1636" operator="greaterThan">
      <formula>0</formula>
    </cfRule>
  </conditionalFormatting>
  <conditionalFormatting sqref="R111:U111 W111">
    <cfRule type="cellIs" dxfId="1401" priority="1628" operator="greaterThan">
      <formula>0</formula>
    </cfRule>
  </conditionalFormatting>
  <conditionalFormatting sqref="X112">
    <cfRule type="cellIs" dxfId="1400" priority="1627" operator="greaterThan">
      <formula>0</formula>
    </cfRule>
  </conditionalFormatting>
  <conditionalFormatting sqref="X112">
    <cfRule type="cellIs" dxfId="1399" priority="1626" operator="greaterThan">
      <formula>0</formula>
    </cfRule>
  </conditionalFormatting>
  <conditionalFormatting sqref="X111:Z111">
    <cfRule type="cellIs" dxfId="1398" priority="1623" operator="greaterThan">
      <formula>0</formula>
    </cfRule>
  </conditionalFormatting>
  <conditionalFormatting sqref="AA112">
    <cfRule type="cellIs" dxfId="1397" priority="1624" operator="greaterThan">
      <formula>0</formula>
    </cfRule>
  </conditionalFormatting>
  <conditionalFormatting sqref="AA112">
    <cfRule type="cellIs" dxfId="1396" priority="1625" operator="greaterThan">
      <formula>0</formula>
    </cfRule>
  </conditionalFormatting>
  <conditionalFormatting sqref="V111">
    <cfRule type="cellIs" dxfId="1395" priority="1621" operator="greaterThan">
      <formula>0</formula>
    </cfRule>
  </conditionalFormatting>
  <conditionalFormatting sqref="V111">
    <cfRule type="cellIs" dxfId="1394" priority="1620" operator="greaterThan">
      <formula>0</formula>
    </cfRule>
  </conditionalFormatting>
  <conditionalFormatting sqref="AC34:AC36">
    <cfRule type="cellIs" dxfId="1393" priority="1619" operator="greaterThan">
      <formula>0</formula>
    </cfRule>
  </conditionalFormatting>
  <conditionalFormatting sqref="AD5:AD7">
    <cfRule type="cellIs" dxfId="1392" priority="1616" operator="greaterThan">
      <formula>0</formula>
    </cfRule>
  </conditionalFormatting>
  <conditionalFormatting sqref="AD8:AD14">
    <cfRule type="cellIs" dxfId="1391" priority="1615" operator="greaterThan">
      <formula>0</formula>
    </cfRule>
  </conditionalFormatting>
  <conditionalFormatting sqref="AD43:AD44 AD50:AD60">
    <cfRule type="cellIs" dxfId="1390" priority="1611" operator="greaterThan">
      <formula>0</formula>
    </cfRule>
  </conditionalFormatting>
  <conditionalFormatting sqref="D5:O5">
    <cfRule type="cellIs" dxfId="1389" priority="1599" operator="greaterThan">
      <formula>0</formula>
    </cfRule>
  </conditionalFormatting>
  <conditionalFormatting sqref="R11:AC14">
    <cfRule type="cellIs" dxfId="1388" priority="1598" operator="greaterThan">
      <formula>0</formula>
    </cfRule>
  </conditionalFormatting>
  <conditionalFormatting sqref="U90:AC90">
    <cfRule type="cellIs" dxfId="1387" priority="1588" operator="greaterThan">
      <formula>0</formula>
    </cfRule>
  </conditionalFormatting>
  <conditionalFormatting sqref="AD203:AD204">
    <cfRule type="cellIs" dxfId="1386" priority="1586" operator="greaterThan">
      <formula>0</formula>
    </cfRule>
    <cfRule type="cellIs" dxfId="1385" priority="1587" operator="lessThan">
      <formula>0</formula>
    </cfRule>
  </conditionalFormatting>
  <conditionalFormatting sqref="AD205">
    <cfRule type="cellIs" dxfId="1384" priority="1584" operator="greaterThan">
      <formula>0</formula>
    </cfRule>
    <cfRule type="cellIs" dxfId="1383" priority="1585" operator="lessThan">
      <formula>0</formula>
    </cfRule>
  </conditionalFormatting>
  <conditionalFormatting sqref="AD207:AD209">
    <cfRule type="cellIs" dxfId="1382" priority="1582" operator="greaterThan">
      <formula>0</formula>
    </cfRule>
    <cfRule type="cellIs" dxfId="1381" priority="1583" operator="lessThan">
      <formula>0</formula>
    </cfRule>
  </conditionalFormatting>
  <conditionalFormatting sqref="AD206">
    <cfRule type="cellIs" dxfId="1380" priority="1580" operator="greaterThan">
      <formula>0</formula>
    </cfRule>
    <cfRule type="cellIs" dxfId="1379" priority="1581" operator="lessThan">
      <formula>0</formula>
    </cfRule>
  </conditionalFormatting>
  <conditionalFormatting sqref="R203:AC204">
    <cfRule type="cellIs" dxfId="1378" priority="1578" operator="greaterThan">
      <formula>0</formula>
    </cfRule>
    <cfRule type="cellIs" dxfId="1377" priority="1579" operator="lessThan">
      <formula>0</formula>
    </cfRule>
  </conditionalFormatting>
  <conditionalFormatting sqref="R205:AC205">
    <cfRule type="cellIs" dxfId="1376" priority="1576" operator="greaterThan">
      <formula>0</formula>
    </cfRule>
    <cfRule type="cellIs" dxfId="1375" priority="1577" operator="lessThan">
      <formula>0</formula>
    </cfRule>
  </conditionalFormatting>
  <conditionalFormatting sqref="R207:AC209">
    <cfRule type="cellIs" dxfId="1374" priority="1574" operator="greaterThan">
      <formula>0</formula>
    </cfRule>
    <cfRule type="cellIs" dxfId="1373" priority="1575" operator="lessThan">
      <formula>0</formula>
    </cfRule>
  </conditionalFormatting>
  <conditionalFormatting sqref="R206:AC206">
    <cfRule type="cellIs" dxfId="1372" priority="1572" operator="greaterThan">
      <formula>0</formula>
    </cfRule>
    <cfRule type="cellIs" dxfId="1371" priority="1573" operator="lessThan">
      <formula>0</formula>
    </cfRule>
  </conditionalFormatting>
  <conditionalFormatting sqref="M22:P22 AA22:AB22 X22 J22">
    <cfRule type="cellIs" dxfId="1370" priority="1547" operator="greaterThan">
      <formula>0</formula>
    </cfRule>
  </conditionalFormatting>
  <conditionalFormatting sqref="R23:S23 J23 U23:Z23 M23:O23 AB23:AC23">
    <cfRule type="cellIs" dxfId="1369" priority="1546" operator="greaterThan">
      <formula>0</formula>
    </cfRule>
  </conditionalFormatting>
  <conditionalFormatting sqref="U25:V25">
    <cfRule type="cellIs" dxfId="1368" priority="1545" operator="greaterThan">
      <formula>0</formula>
    </cfRule>
  </conditionalFormatting>
  <conditionalFormatting sqref="X25:Y25">
    <cfRule type="cellIs" dxfId="1367" priority="1544" operator="greaterThan">
      <formula>0</formula>
    </cfRule>
  </conditionalFormatting>
  <conditionalFormatting sqref="AB25:AC25">
    <cfRule type="cellIs" dxfId="1366" priority="1543" operator="greaterThan">
      <formula>0</formula>
    </cfRule>
  </conditionalFormatting>
  <conditionalFormatting sqref="T37">
    <cfRule type="cellIs" dxfId="1365" priority="1542" operator="greaterThan">
      <formula>0</formula>
    </cfRule>
  </conditionalFormatting>
  <conditionalFormatting sqref="O45:P45 J45:M45">
    <cfRule type="cellIs" dxfId="1364" priority="1541" operator="greaterThan">
      <formula>0</formula>
    </cfRule>
  </conditionalFormatting>
  <conditionalFormatting sqref="D45:I45">
    <cfRule type="cellIs" dxfId="1363" priority="1540" operator="greaterThan">
      <formula>0</formula>
    </cfRule>
  </conditionalFormatting>
  <conditionalFormatting sqref="D45:I45">
    <cfRule type="cellIs" dxfId="1362" priority="1539" operator="greaterThan">
      <formula>0</formula>
    </cfRule>
  </conditionalFormatting>
  <conditionalFormatting sqref="X45:AC45">
    <cfRule type="cellIs" dxfId="1361" priority="1536" operator="greaterThan">
      <formula>0</formula>
    </cfRule>
  </conditionalFormatting>
  <conditionalFormatting sqref="R45:W45">
    <cfRule type="cellIs" dxfId="1360" priority="1538" operator="greaterThan">
      <formula>0</formula>
    </cfRule>
  </conditionalFormatting>
  <conditionalFormatting sqref="R45:W45">
    <cfRule type="cellIs" dxfId="1359" priority="1537" operator="greaterThan">
      <formula>0</formula>
    </cfRule>
  </conditionalFormatting>
  <conditionalFormatting sqref="AD45">
    <cfRule type="cellIs" dxfId="1358" priority="1535" operator="greaterThan">
      <formula>0</formula>
    </cfRule>
  </conditionalFormatting>
  <conditionalFormatting sqref="O46:P49 J46:M49">
    <cfRule type="cellIs" dxfId="1357" priority="1534" operator="greaterThan">
      <formula>0</formula>
    </cfRule>
  </conditionalFormatting>
  <conditionalFormatting sqref="D46:I49">
    <cfRule type="cellIs" dxfId="1356" priority="1533" operator="greaterThan">
      <formula>0</formula>
    </cfRule>
  </conditionalFormatting>
  <conditionalFormatting sqref="D46:I49">
    <cfRule type="cellIs" dxfId="1355" priority="1532" operator="greaterThan">
      <formula>0</formula>
    </cfRule>
  </conditionalFormatting>
  <conditionalFormatting sqref="X46:AC46">
    <cfRule type="cellIs" dxfId="1354" priority="1529" operator="greaterThan">
      <formula>0</formula>
    </cfRule>
  </conditionalFormatting>
  <conditionalFormatting sqref="R46:W49">
    <cfRule type="cellIs" dxfId="1353" priority="1531" operator="greaterThan">
      <formula>0</formula>
    </cfRule>
  </conditionalFormatting>
  <conditionalFormatting sqref="R46:W49">
    <cfRule type="cellIs" dxfId="1352" priority="1530" operator="greaterThan">
      <formula>0</formula>
    </cfRule>
  </conditionalFormatting>
  <conditionalFormatting sqref="AD46:AD49">
    <cfRule type="cellIs" dxfId="1351" priority="1528" operator="greaterThan">
      <formula>0</formula>
    </cfRule>
  </conditionalFormatting>
  <conditionalFormatting sqref="X47:Z49">
    <cfRule type="cellIs" dxfId="1350" priority="1527" operator="greaterThan">
      <formula>0</formula>
    </cfRule>
  </conditionalFormatting>
  <conditionalFormatting sqref="X47:Z49">
    <cfRule type="cellIs" dxfId="1349" priority="1526" operator="greaterThan">
      <formula>0</formula>
    </cfRule>
  </conditionalFormatting>
  <conditionalFormatting sqref="M104:O104 M105:N105 T105">
    <cfRule type="cellIs" dxfId="1348" priority="1525" operator="greaterThan">
      <formula>0</formula>
    </cfRule>
  </conditionalFormatting>
  <conditionalFormatting sqref="D105:I105 D104:G104 I104">
    <cfRule type="cellIs" dxfId="1347" priority="1524" operator="greaterThan">
      <formula>0</formula>
    </cfRule>
  </conditionalFormatting>
  <conditionalFormatting sqref="D105:I105 D104:G104 I104">
    <cfRule type="cellIs" dxfId="1346" priority="1523" operator="greaterThan">
      <formula>0</formula>
    </cfRule>
  </conditionalFormatting>
  <conditionalFormatting sqref="J106">
    <cfRule type="cellIs" dxfId="1345" priority="1522" operator="greaterThan">
      <formula>0</formula>
    </cfRule>
  </conditionalFormatting>
  <conditionalFormatting sqref="J106">
    <cfRule type="cellIs" dxfId="1344" priority="1521" operator="greaterThan">
      <formula>0</formula>
    </cfRule>
  </conditionalFormatting>
  <conditionalFormatting sqref="M106">
    <cfRule type="cellIs" dxfId="1343" priority="1519" operator="greaterThan">
      <formula>0</formula>
    </cfRule>
  </conditionalFormatting>
  <conditionalFormatting sqref="M106">
    <cfRule type="cellIs" dxfId="1342" priority="1520" operator="greaterThan">
      <formula>0</formula>
    </cfRule>
  </conditionalFormatting>
  <conditionalFormatting sqref="H104">
    <cfRule type="cellIs" dxfId="1341" priority="1517" operator="greaterThan">
      <formula>0</formula>
    </cfRule>
  </conditionalFormatting>
  <conditionalFormatting sqref="H104">
    <cfRule type="cellIs" dxfId="1340" priority="1516" operator="greaterThan">
      <formula>0</formula>
    </cfRule>
  </conditionalFormatting>
  <conditionalFormatting sqref="X106">
    <cfRule type="cellIs" dxfId="1339" priority="1513" operator="greaterThan">
      <formula>0</formula>
    </cfRule>
  </conditionalFormatting>
  <conditionalFormatting sqref="X106">
    <cfRule type="cellIs" dxfId="1338" priority="1512" operator="greaterThan">
      <formula>0</formula>
    </cfRule>
  </conditionalFormatting>
  <conditionalFormatting sqref="AA106">
    <cfRule type="cellIs" dxfId="1337" priority="1510" operator="greaterThan">
      <formula>0</formula>
    </cfRule>
  </conditionalFormatting>
  <conditionalFormatting sqref="AA106">
    <cfRule type="cellIs" dxfId="1336" priority="1511" operator="greaterThan">
      <formula>0</formula>
    </cfRule>
  </conditionalFormatting>
  <conditionalFormatting sqref="AD117:AD119">
    <cfRule type="cellIs" dxfId="1335" priority="1504" operator="greaterThan">
      <formula>0</formula>
    </cfRule>
  </conditionalFormatting>
  <conditionalFormatting sqref="AA117:AC117">
    <cfRule type="cellIs" dxfId="1334" priority="1496" operator="greaterThan">
      <formula>0</formula>
    </cfRule>
  </conditionalFormatting>
  <conditionalFormatting sqref="R117:U118">
    <cfRule type="cellIs" dxfId="1333" priority="1503" operator="greaterThan">
      <formula>0</formula>
    </cfRule>
  </conditionalFormatting>
  <conditionalFormatting sqref="R117:U118">
    <cfRule type="cellIs" dxfId="1332" priority="1502" operator="greaterThan">
      <formula>0</formula>
    </cfRule>
  </conditionalFormatting>
  <conditionalFormatting sqref="X119">
    <cfRule type="cellIs" dxfId="1331" priority="1501" operator="greaterThan">
      <formula>0</formula>
    </cfRule>
  </conditionalFormatting>
  <conditionalFormatting sqref="X119">
    <cfRule type="cellIs" dxfId="1330" priority="1500" operator="greaterThan">
      <formula>0</formula>
    </cfRule>
  </conditionalFormatting>
  <conditionalFormatting sqref="X117:Z117">
    <cfRule type="cellIs" dxfId="1329" priority="1497" operator="greaterThan">
      <formula>0</formula>
    </cfRule>
  </conditionalFormatting>
  <conditionalFormatting sqref="AA119">
    <cfRule type="cellIs" dxfId="1328" priority="1498" operator="greaterThan">
      <formula>0</formula>
    </cfRule>
  </conditionalFormatting>
  <conditionalFormatting sqref="AA119">
    <cfRule type="cellIs" dxfId="1327" priority="1499" operator="greaterThan">
      <formula>0</formula>
    </cfRule>
  </conditionalFormatting>
  <conditionalFormatting sqref="V117:V118">
    <cfRule type="cellIs" dxfId="1326" priority="1495" operator="greaterThan">
      <formula>0</formula>
    </cfRule>
  </conditionalFormatting>
  <conditionalFormatting sqref="V117:V118">
    <cfRule type="cellIs" dxfId="1325" priority="1494" operator="greaterThan">
      <formula>0</formula>
    </cfRule>
  </conditionalFormatting>
  <conditionalFormatting sqref="M117:N118">
    <cfRule type="cellIs" dxfId="1324" priority="1493" operator="greaterThan">
      <formula>0</formula>
    </cfRule>
  </conditionalFormatting>
  <conditionalFormatting sqref="D117:I118">
    <cfRule type="cellIs" dxfId="1323" priority="1492" operator="greaterThan">
      <formula>0</formula>
    </cfRule>
  </conditionalFormatting>
  <conditionalFormatting sqref="D117:I118">
    <cfRule type="cellIs" dxfId="1322" priority="1491" operator="greaterThan">
      <formula>0</formula>
    </cfRule>
  </conditionalFormatting>
  <conditionalFormatting sqref="J119">
    <cfRule type="cellIs" dxfId="1321" priority="1490" operator="greaterThan">
      <formula>0</formula>
    </cfRule>
  </conditionalFormatting>
  <conditionalFormatting sqref="J119">
    <cfRule type="cellIs" dxfId="1320" priority="1489" operator="greaterThan">
      <formula>0</formula>
    </cfRule>
  </conditionalFormatting>
  <conditionalFormatting sqref="J117:L118 P117:P118">
    <cfRule type="cellIs" dxfId="1319" priority="1486" operator="greaterThan">
      <formula>0</formula>
    </cfRule>
  </conditionalFormatting>
  <conditionalFormatting sqref="M119">
    <cfRule type="cellIs" dxfId="1318" priority="1487" operator="greaterThan">
      <formula>0</formula>
    </cfRule>
  </conditionalFormatting>
  <conditionalFormatting sqref="M119">
    <cfRule type="cellIs" dxfId="1317" priority="1488" operator="greaterThan">
      <formula>0</formula>
    </cfRule>
  </conditionalFormatting>
  <conditionalFormatting sqref="M185">
    <cfRule type="cellIs" dxfId="1316" priority="1466" operator="greaterThan">
      <formula>0</formula>
    </cfRule>
  </conditionalFormatting>
  <conditionalFormatting sqref="X185">
    <cfRule type="cellIs" dxfId="1315" priority="1480" operator="greaterThan">
      <formula>0</formula>
    </cfRule>
  </conditionalFormatting>
  <conditionalFormatting sqref="X185">
    <cfRule type="cellIs" dxfId="1314" priority="1479" operator="greaterThan">
      <formula>0</formula>
    </cfRule>
  </conditionalFormatting>
  <conditionalFormatting sqref="AA185">
    <cfRule type="cellIs" dxfId="1313" priority="1477" operator="greaterThan">
      <formula>0</formula>
    </cfRule>
  </conditionalFormatting>
  <conditionalFormatting sqref="AA185">
    <cfRule type="cellIs" dxfId="1312" priority="1478" operator="greaterThan">
      <formula>0</formula>
    </cfRule>
  </conditionalFormatting>
  <conditionalFormatting sqref="J185">
    <cfRule type="cellIs" dxfId="1311" priority="1469" operator="greaterThan">
      <formula>0</formula>
    </cfRule>
  </conditionalFormatting>
  <conditionalFormatting sqref="J185">
    <cfRule type="cellIs" dxfId="1310" priority="1468" operator="greaterThan">
      <formula>0</formula>
    </cfRule>
  </conditionalFormatting>
  <conditionalFormatting sqref="M185">
    <cfRule type="cellIs" dxfId="1309" priority="1467" operator="greaterThan">
      <formula>0</formula>
    </cfRule>
  </conditionalFormatting>
  <conditionalFormatting sqref="M126">
    <cfRule type="cellIs" dxfId="1308" priority="1442" operator="greaterThan">
      <formula>0</formula>
    </cfRule>
  </conditionalFormatting>
  <conditionalFormatting sqref="AA124:AC125">
    <cfRule type="cellIs" dxfId="1307" priority="1451" operator="greaterThan">
      <formula>0</formula>
    </cfRule>
  </conditionalFormatting>
  <conditionalFormatting sqref="X124:X125">
    <cfRule type="cellIs" dxfId="1306" priority="1458" operator="greaterThan">
      <formula>0</formula>
    </cfRule>
  </conditionalFormatting>
  <conditionalFormatting sqref="X124:X125">
    <cfRule type="cellIs" dxfId="1305" priority="1457" operator="greaterThan">
      <formula>0</formula>
    </cfRule>
  </conditionalFormatting>
  <conditionalFormatting sqref="X126">
    <cfRule type="cellIs" dxfId="1304" priority="1456" operator="greaterThan">
      <formula>0</formula>
    </cfRule>
  </conditionalFormatting>
  <conditionalFormatting sqref="X126">
    <cfRule type="cellIs" dxfId="1303" priority="1455" operator="greaterThan">
      <formula>0</formula>
    </cfRule>
  </conditionalFormatting>
  <conditionalFormatting sqref="Y124:Z125">
    <cfRule type="cellIs" dxfId="1302" priority="1452" operator="greaterThan">
      <formula>0</formula>
    </cfRule>
  </conditionalFormatting>
  <conditionalFormatting sqref="AA126">
    <cfRule type="cellIs" dxfId="1301" priority="1453" operator="greaterThan">
      <formula>0</formula>
    </cfRule>
  </conditionalFormatting>
  <conditionalFormatting sqref="AA126">
    <cfRule type="cellIs" dxfId="1300" priority="1454" operator="greaterThan">
      <formula>0</formula>
    </cfRule>
  </conditionalFormatting>
  <conditionalFormatting sqref="W124:W125">
    <cfRule type="cellIs" dxfId="1299" priority="1450" operator="greaterThan">
      <formula>0</formula>
    </cfRule>
  </conditionalFormatting>
  <conditionalFormatting sqref="W124:W125">
    <cfRule type="cellIs" dxfId="1298" priority="1449" operator="greaterThan">
      <formula>0</formula>
    </cfRule>
  </conditionalFormatting>
  <conditionalFormatting sqref="J126">
    <cfRule type="cellIs" dxfId="1297" priority="1445" operator="greaterThan">
      <formula>0</formula>
    </cfRule>
  </conditionalFormatting>
  <conditionalFormatting sqref="J126">
    <cfRule type="cellIs" dxfId="1296" priority="1444" operator="greaterThan">
      <formula>0</formula>
    </cfRule>
  </conditionalFormatting>
  <conditionalFormatting sqref="M126">
    <cfRule type="cellIs" dxfId="1295" priority="1443" operator="greaterThan">
      <formula>0</formula>
    </cfRule>
  </conditionalFormatting>
  <conditionalFormatting sqref="R97:V98 Y97:AA98">
    <cfRule type="cellIs" dxfId="1294" priority="1440" operator="greaterThan">
      <formula>0</formula>
    </cfRule>
  </conditionalFormatting>
  <conditionalFormatting sqref="M97:N98 T97:T98">
    <cfRule type="cellIs" dxfId="1293" priority="1439" operator="greaterThan">
      <formula>0</formula>
    </cfRule>
  </conditionalFormatting>
  <conditionalFormatting sqref="D97:I98">
    <cfRule type="cellIs" dxfId="1292" priority="1438" operator="greaterThan">
      <formula>0</formula>
    </cfRule>
  </conditionalFormatting>
  <conditionalFormatting sqref="D97:I98">
    <cfRule type="cellIs" dxfId="1291" priority="1437" operator="greaterThan">
      <formula>0</formula>
    </cfRule>
  </conditionalFormatting>
  <conditionalFormatting sqref="J99">
    <cfRule type="cellIs" dxfId="1290" priority="1436" operator="greaterThan">
      <formula>0</formula>
    </cfRule>
  </conditionalFormatting>
  <conditionalFormatting sqref="J99">
    <cfRule type="cellIs" dxfId="1289" priority="1435" operator="greaterThan">
      <formula>0</formula>
    </cfRule>
  </conditionalFormatting>
  <conditionalFormatting sqref="M99">
    <cfRule type="cellIs" dxfId="1288" priority="1433" operator="greaterThan">
      <formula>0</formula>
    </cfRule>
  </conditionalFormatting>
  <conditionalFormatting sqref="M99">
    <cfRule type="cellIs" dxfId="1287" priority="1434" operator="greaterThan">
      <formula>0</formula>
    </cfRule>
  </conditionalFormatting>
  <conditionalFormatting sqref="X99">
    <cfRule type="cellIs" dxfId="1286" priority="1429" operator="greaterThan">
      <formula>0</formula>
    </cfRule>
  </conditionalFormatting>
  <conditionalFormatting sqref="X99">
    <cfRule type="cellIs" dxfId="1285" priority="1428" operator="greaterThan">
      <formula>0</formula>
    </cfRule>
  </conditionalFormatting>
  <conditionalFormatting sqref="AA99">
    <cfRule type="cellIs" dxfId="1284" priority="1426" operator="greaterThan">
      <formula>0</formula>
    </cfRule>
  </conditionalFormatting>
  <conditionalFormatting sqref="AA99">
    <cfRule type="cellIs" dxfId="1283" priority="1427" operator="greaterThan">
      <formula>0</formula>
    </cfRule>
  </conditionalFormatting>
  <conditionalFormatting sqref="X37">
    <cfRule type="cellIs" dxfId="1282" priority="1423" operator="greaterThan">
      <formula>0</formula>
    </cfRule>
  </conditionalFormatting>
  <conditionalFormatting sqref="Z24:AC24">
    <cfRule type="cellIs" dxfId="1281" priority="1421" operator="greaterThan">
      <formula>0</formula>
    </cfRule>
  </conditionalFormatting>
  <conditionalFormatting sqref="D142:N144 P142:P144 AD142:AD146">
    <cfRule type="cellIs" dxfId="1280" priority="1419" operator="greaterThan">
      <formula>0</formula>
    </cfRule>
  </conditionalFormatting>
  <conditionalFormatting sqref="M145:M146">
    <cfRule type="cellIs" dxfId="1279" priority="1405" operator="greaterThan">
      <formula>0</formula>
    </cfRule>
  </conditionalFormatting>
  <conditionalFormatting sqref="AA142:AB142 AA143">
    <cfRule type="cellIs" dxfId="1278" priority="1411" operator="greaterThan">
      <formula>0</formula>
    </cfRule>
  </conditionalFormatting>
  <conditionalFormatting sqref="X142:X144">
    <cfRule type="cellIs" dxfId="1277" priority="1418" operator="greaterThan">
      <formula>0</formula>
    </cfRule>
  </conditionalFormatting>
  <conditionalFormatting sqref="X142:X144">
    <cfRule type="cellIs" dxfId="1276" priority="1417" operator="greaterThan">
      <formula>0</formula>
    </cfRule>
  </conditionalFormatting>
  <conditionalFormatting sqref="X145:X146">
    <cfRule type="cellIs" dxfId="1275" priority="1416" operator="greaterThan">
      <formula>0</formula>
    </cfRule>
  </conditionalFormatting>
  <conditionalFormatting sqref="X145:X146">
    <cfRule type="cellIs" dxfId="1274" priority="1415" operator="greaterThan">
      <formula>0</formula>
    </cfRule>
  </conditionalFormatting>
  <conditionalFormatting sqref="Y142:Z144">
    <cfRule type="cellIs" dxfId="1273" priority="1412" operator="greaterThan">
      <formula>0</formula>
    </cfRule>
  </conditionalFormatting>
  <conditionalFormatting sqref="AA145:AA146">
    <cfRule type="cellIs" dxfId="1272" priority="1413" operator="greaterThan">
      <formula>0</formula>
    </cfRule>
  </conditionalFormatting>
  <conditionalFormatting sqref="AA145:AA146">
    <cfRule type="cellIs" dxfId="1271" priority="1414" operator="greaterThan">
      <formula>0</formula>
    </cfRule>
  </conditionalFormatting>
  <conditionalFormatting sqref="W142:W144">
    <cfRule type="cellIs" dxfId="1270" priority="1410" operator="greaterThan">
      <formula>0</formula>
    </cfRule>
  </conditionalFormatting>
  <conditionalFormatting sqref="W142:W144">
    <cfRule type="cellIs" dxfId="1269" priority="1409" operator="greaterThan">
      <formula>0</formula>
    </cfRule>
  </conditionalFormatting>
  <conditionalFormatting sqref="J145:J146">
    <cfRule type="cellIs" dxfId="1268" priority="1408" operator="greaterThan">
      <formula>0</formula>
    </cfRule>
  </conditionalFormatting>
  <conditionalFormatting sqref="J145:J146">
    <cfRule type="cellIs" dxfId="1267" priority="1407" operator="greaterThan">
      <formula>0</formula>
    </cfRule>
  </conditionalFormatting>
  <conditionalFormatting sqref="M145:M146">
    <cfRule type="cellIs" dxfId="1266" priority="1406" operator="greaterThan">
      <formula>0</formula>
    </cfRule>
  </conditionalFormatting>
  <conditionalFormatting sqref="AI143">
    <cfRule type="cellIs" dxfId="1265" priority="1404" operator="greaterThan">
      <formula>0</formula>
    </cfRule>
  </conditionalFormatting>
  <conditionalFormatting sqref="AI143">
    <cfRule type="cellIs" dxfId="1264" priority="1403" operator="greaterThan">
      <formula>0</formula>
    </cfRule>
  </conditionalFormatting>
  <conditionalFormatting sqref="Y124">
    <cfRule type="colorScale" priority="13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33:U137">
    <cfRule type="cellIs" dxfId="1263" priority="1398" operator="greaterThan">
      <formula>0</formula>
    </cfRule>
  </conditionalFormatting>
  <conditionalFormatting sqref="D133:N137 P133:P137">
    <cfRule type="cellIs" dxfId="1262" priority="1397" operator="greaterThan">
      <formula>0</formula>
    </cfRule>
  </conditionalFormatting>
  <conditionalFormatting sqref="X133:X137">
    <cfRule type="cellIs" dxfId="1261" priority="1396" operator="greaterThan">
      <formula>0</formula>
    </cfRule>
  </conditionalFormatting>
  <conditionalFormatting sqref="X133:X137">
    <cfRule type="cellIs" dxfId="1260" priority="1395" operator="greaterThan">
      <formula>0</formula>
    </cfRule>
  </conditionalFormatting>
  <conditionalFormatting sqref="Y133:Z137">
    <cfRule type="cellIs" dxfId="1259" priority="1390" operator="greaterThan">
      <formula>0</formula>
    </cfRule>
  </conditionalFormatting>
  <conditionalFormatting sqref="W133:W137">
    <cfRule type="cellIs" dxfId="1258" priority="1388" operator="greaterThan">
      <formula>0</formula>
    </cfRule>
  </conditionalFormatting>
  <conditionalFormatting sqref="W133:W137">
    <cfRule type="cellIs" dxfId="1257" priority="1387" operator="greaterThan">
      <formula>0</formula>
    </cfRule>
  </conditionalFormatting>
  <conditionalFormatting sqref="W131:W132 R131:U132 D131:N132 P131:P132 Y131:AC131 AD131:AD137">
    <cfRule type="cellIs" dxfId="1256" priority="1378" operator="greaterThan">
      <formula>0</formula>
    </cfRule>
  </conditionalFormatting>
  <conditionalFormatting sqref="AC76:AC81">
    <cfRule type="cellIs" dxfId="1255" priority="1377" operator="greaterThan">
      <formula>0</formula>
    </cfRule>
  </conditionalFormatting>
  <conditionalFormatting sqref="AF37:AG37 AO20:AO21 AL21 AK25 AP21 AN25 AR111:AR112 AF105:AJ105 AF124:AI125 AK117 AR31:AR38 AM118:AQ118 AR104:AR106 AR19:AR25 AQ97 AF142:AH142 AR124:AR126 AI88:AQ89 AM181:AQ184 AM37:AN37 AO180:AQ180 AM105:AN105 AF104:AQ104 AP105:AQ105 AO47:AQ48 AO49 AO71:AQ75 AF71:AM75 AN74:AN75 AO134:AQ135 AO132:AP132 AO133 AQ133 AR65:AR81 AR97:AR99 AH145:AH146 AO137:AQ137">
    <cfRule type="cellIs" dxfId="1254" priority="1376" operator="greaterThan">
      <formula>0</formula>
    </cfRule>
  </conditionalFormatting>
  <conditionalFormatting sqref="AF6:AQ7 AO69:AQ69">
    <cfRule type="cellIs" dxfId="1253" priority="1375" operator="greaterThan">
      <formula>0</formula>
    </cfRule>
  </conditionalFormatting>
  <conditionalFormatting sqref="AF7">
    <cfRule type="cellIs" dxfId="1252" priority="1374" operator="greaterThan">
      <formula>0</formula>
    </cfRule>
  </conditionalFormatting>
  <conditionalFormatting sqref="AG9:AQ9 AG8:AH8 AM8:AQ8 AG10:AM10 AQ10">
    <cfRule type="cellIs" dxfId="1251" priority="1373" operator="greaterThan">
      <formula>0</formula>
    </cfRule>
  </conditionalFormatting>
  <conditionalFormatting sqref="AI8:AL8">
    <cfRule type="cellIs" dxfId="1250" priority="1372" operator="greaterThan">
      <formula>0</formula>
    </cfRule>
  </conditionalFormatting>
  <conditionalFormatting sqref="AN10:AP10">
    <cfRule type="cellIs" dxfId="1249" priority="1371" operator="greaterThan">
      <formula>0</formula>
    </cfRule>
  </conditionalFormatting>
  <conditionalFormatting sqref="AF19:AQ19">
    <cfRule type="cellIs" dxfId="1248" priority="1370" operator="greaterThan">
      <formula>0</formula>
    </cfRule>
  </conditionalFormatting>
  <conditionalFormatting sqref="AF19:AQ19">
    <cfRule type="cellIs" dxfId="1247" priority="1369" operator="greaterThan">
      <formula>0</formula>
    </cfRule>
  </conditionalFormatting>
  <conditionalFormatting sqref="AF31:AK31">
    <cfRule type="cellIs" dxfId="1246" priority="1368" operator="greaterThan">
      <formula>0</formula>
    </cfRule>
  </conditionalFormatting>
  <conditionalFormatting sqref="AF31:AK31">
    <cfRule type="cellIs" dxfId="1245" priority="1367" operator="greaterThan">
      <formula>0</formula>
    </cfRule>
  </conditionalFormatting>
  <conditionalFormatting sqref="AO34:AO36">
    <cfRule type="cellIs" dxfId="1244" priority="1364" operator="greaterThan">
      <formula>0</formula>
    </cfRule>
  </conditionalFormatting>
  <conditionalFormatting sqref="AO34:AO36">
    <cfRule type="cellIs" dxfId="1243" priority="1363" operator="greaterThan">
      <formula>0</formula>
    </cfRule>
  </conditionalFormatting>
  <conditionalFormatting sqref="AL31:AQ31 AL32:AM33 AO32:AQ33">
    <cfRule type="cellIs" dxfId="1242" priority="1362" operator="greaterThan">
      <formula>0</formula>
    </cfRule>
  </conditionalFormatting>
  <conditionalFormatting sqref="AL34:AL36">
    <cfRule type="cellIs" dxfId="1241" priority="1366" operator="greaterThan">
      <formula>0</formula>
    </cfRule>
  </conditionalFormatting>
  <conditionalFormatting sqref="AL34:AL36">
    <cfRule type="cellIs" dxfId="1240" priority="1365" operator="greaterThan">
      <formula>0</formula>
    </cfRule>
  </conditionalFormatting>
  <conditionalFormatting sqref="AF66:AK67 AF65:AI65 AF69:AK69">
    <cfRule type="cellIs" dxfId="1239" priority="1350" operator="greaterThan">
      <formula>0</formula>
    </cfRule>
  </conditionalFormatting>
  <conditionalFormatting sqref="AL43:AQ44 AL50:AQ53 AL55:AN59 AO54:AQ54">
    <cfRule type="cellIs" dxfId="1238" priority="1351" operator="greaterThan">
      <formula>0</formula>
    </cfRule>
  </conditionalFormatting>
  <conditionalFormatting sqref="AJ65:AK65">
    <cfRule type="cellIs" dxfId="1237" priority="1347" operator="greaterThan">
      <formula>0</formula>
    </cfRule>
  </conditionalFormatting>
  <conditionalFormatting sqref="AL86:AN87">
    <cfRule type="cellIs" dxfId="1236" priority="1344" operator="greaterThan">
      <formula>0</formula>
    </cfRule>
  </conditionalFormatting>
  <conditionalFormatting sqref="AO86:AQ87">
    <cfRule type="cellIs" dxfId="1235" priority="1343" operator="greaterThan">
      <formula>0</formula>
    </cfRule>
  </conditionalFormatting>
  <conditionalFormatting sqref="AO111:AQ111">
    <cfRule type="cellIs" dxfId="1234" priority="1335" operator="greaterThan">
      <formula>0</formula>
    </cfRule>
  </conditionalFormatting>
  <conditionalFormatting sqref="AF43:AK44">
    <cfRule type="cellIs" dxfId="1233" priority="1357" operator="greaterThan">
      <formula>0</formula>
    </cfRule>
  </conditionalFormatting>
  <conditionalFormatting sqref="AF43:AK44">
    <cfRule type="cellIs" dxfId="1232" priority="1356" operator="greaterThan">
      <formula>0</formula>
    </cfRule>
  </conditionalFormatting>
  <conditionalFormatting sqref="AL60">
    <cfRule type="cellIs" dxfId="1231" priority="1355" operator="greaterThan">
      <formula>0</formula>
    </cfRule>
  </conditionalFormatting>
  <conditionalFormatting sqref="AO60">
    <cfRule type="cellIs" dxfId="1230" priority="1352" operator="greaterThan">
      <formula>0</formula>
    </cfRule>
  </conditionalFormatting>
  <conditionalFormatting sqref="AF66:AK67 AF65:AI65 AF69:AK69">
    <cfRule type="cellIs" dxfId="1229" priority="1349" operator="greaterThan">
      <formula>0</formula>
    </cfRule>
  </conditionalFormatting>
  <conditionalFormatting sqref="AL60">
    <cfRule type="cellIs" dxfId="1228" priority="1354" operator="greaterThan">
      <formula>0</formula>
    </cfRule>
  </conditionalFormatting>
  <conditionalFormatting sqref="AO60">
    <cfRule type="cellIs" dxfId="1227" priority="1353" operator="greaterThan">
      <formula>0</formula>
    </cfRule>
  </conditionalFormatting>
  <conditionalFormatting sqref="AL65:AQ67 AL69:AM69">
    <cfRule type="cellIs" dxfId="1226" priority="1348" operator="greaterThan">
      <formula>0</formula>
    </cfRule>
  </conditionalFormatting>
  <conditionalFormatting sqref="AF86:AK87">
    <cfRule type="cellIs" dxfId="1225" priority="1346" operator="greaterThan">
      <formula>0</formula>
    </cfRule>
  </conditionalFormatting>
  <conditionalFormatting sqref="AF111:AI111 AK111">
    <cfRule type="cellIs" dxfId="1224" priority="1342" operator="greaterThan">
      <formula>0</formula>
    </cfRule>
  </conditionalFormatting>
  <conditionalFormatting sqref="AF86:AK87">
    <cfRule type="cellIs" dxfId="1223" priority="1345" operator="greaterThan">
      <formula>0</formula>
    </cfRule>
  </conditionalFormatting>
  <conditionalFormatting sqref="AF111:AI111 AK111">
    <cfRule type="cellIs" dxfId="1222" priority="1341" operator="greaterThan">
      <formula>0</formula>
    </cfRule>
  </conditionalFormatting>
  <conditionalFormatting sqref="AL112">
    <cfRule type="cellIs" dxfId="1221" priority="1340" operator="greaterThan">
      <formula>0</formula>
    </cfRule>
  </conditionalFormatting>
  <conditionalFormatting sqref="AL112">
    <cfRule type="cellIs" dxfId="1220" priority="1339" operator="greaterThan">
      <formula>0</formula>
    </cfRule>
  </conditionalFormatting>
  <conditionalFormatting sqref="AL111:AN111">
    <cfRule type="cellIs" dxfId="1219" priority="1336" operator="greaterThan">
      <formula>0</formula>
    </cfRule>
  </conditionalFormatting>
  <conditionalFormatting sqref="AO112">
    <cfRule type="cellIs" dxfId="1218" priority="1337" operator="greaterThan">
      <formula>0</formula>
    </cfRule>
  </conditionalFormatting>
  <conditionalFormatting sqref="AO112">
    <cfRule type="cellIs" dxfId="1217" priority="1338" operator="greaterThan">
      <formula>0</formula>
    </cfRule>
  </conditionalFormatting>
  <conditionalFormatting sqref="AJ111">
    <cfRule type="cellIs" dxfId="1216" priority="1334" operator="greaterThan">
      <formula>0</formula>
    </cfRule>
  </conditionalFormatting>
  <conditionalFormatting sqref="AJ111">
    <cfRule type="cellIs" dxfId="1215" priority="1333" operator="greaterThan">
      <formula>0</formula>
    </cfRule>
  </conditionalFormatting>
  <conditionalFormatting sqref="AQ34:AQ36">
    <cfRule type="cellIs" dxfId="1214" priority="1332" operator="greaterThan">
      <formula>0</formula>
    </cfRule>
  </conditionalFormatting>
  <conditionalFormatting sqref="AR5:AR7">
    <cfRule type="cellIs" dxfId="1213" priority="1331" operator="greaterThan">
      <formula>0</formula>
    </cfRule>
  </conditionalFormatting>
  <conditionalFormatting sqref="AR8:AR14">
    <cfRule type="cellIs" dxfId="1212" priority="1330" operator="greaterThan">
      <formula>0</formula>
    </cfRule>
  </conditionalFormatting>
  <conditionalFormatting sqref="AR43:AR44">
    <cfRule type="cellIs" dxfId="1211" priority="1329" operator="greaterThan">
      <formula>0</formula>
    </cfRule>
  </conditionalFormatting>
  <conditionalFormatting sqref="AF11:AQ11 AF14:AQ14">
    <cfRule type="cellIs" dxfId="1210" priority="1328" operator="greaterThan">
      <formula>0</formula>
    </cfRule>
  </conditionalFormatting>
  <conditionalFormatting sqref="AI90:AQ90">
    <cfRule type="cellIs" dxfId="1209" priority="1327" operator="greaterThan">
      <formula>0</formula>
    </cfRule>
  </conditionalFormatting>
  <conditionalFormatting sqref="AR203:AR204">
    <cfRule type="cellIs" dxfId="1208" priority="1325" operator="greaterThan">
      <formula>0</formula>
    </cfRule>
    <cfRule type="cellIs" dxfId="1207" priority="1326" operator="lessThan">
      <formula>0</formula>
    </cfRule>
  </conditionalFormatting>
  <conditionalFormatting sqref="AR205">
    <cfRule type="cellIs" dxfId="1206" priority="1323" operator="greaterThan">
      <formula>0</formula>
    </cfRule>
    <cfRule type="cellIs" dxfId="1205" priority="1324" operator="lessThan">
      <formula>0</formula>
    </cfRule>
  </conditionalFormatting>
  <conditionalFormatting sqref="AR207:AR209">
    <cfRule type="cellIs" dxfId="1204" priority="1321" operator="greaterThan">
      <formula>0</formula>
    </cfRule>
    <cfRule type="cellIs" dxfId="1203" priority="1322" operator="lessThan">
      <formula>0</formula>
    </cfRule>
  </conditionalFormatting>
  <conditionalFormatting sqref="AR206">
    <cfRule type="cellIs" dxfId="1202" priority="1319" operator="greaterThan">
      <formula>0</formula>
    </cfRule>
    <cfRule type="cellIs" dxfId="1201" priority="1320" operator="lessThan">
      <formula>0</formula>
    </cfRule>
  </conditionalFormatting>
  <conditionalFormatting sqref="AF203:AQ204">
    <cfRule type="cellIs" dxfId="1200" priority="1317" operator="greaterThan">
      <formula>0</formula>
    </cfRule>
    <cfRule type="cellIs" dxfId="1199" priority="1318" operator="lessThan">
      <formula>0</formula>
    </cfRule>
  </conditionalFormatting>
  <conditionalFormatting sqref="AF205:AQ205">
    <cfRule type="cellIs" dxfId="1198" priority="1315" operator="greaterThan">
      <formula>0</formula>
    </cfRule>
    <cfRule type="cellIs" dxfId="1197" priority="1316" operator="lessThan">
      <formula>0</formula>
    </cfRule>
  </conditionalFormatting>
  <conditionalFormatting sqref="AF207:AQ209">
    <cfRule type="cellIs" dxfId="1196" priority="1313" operator="greaterThan">
      <formula>0</formula>
    </cfRule>
    <cfRule type="cellIs" dxfId="1195" priority="1314" operator="lessThan">
      <formula>0</formula>
    </cfRule>
  </conditionalFormatting>
  <conditionalFormatting sqref="AF206:AQ206">
    <cfRule type="cellIs" dxfId="1194" priority="1311" operator="greaterThan">
      <formula>0</formula>
    </cfRule>
    <cfRule type="cellIs" dxfId="1193" priority="1312" operator="lessThan">
      <formula>0</formula>
    </cfRule>
  </conditionalFormatting>
  <conditionalFormatting sqref="AO22:AP22 AL22">
    <cfRule type="cellIs" dxfId="1192" priority="1309" operator="greaterThan">
      <formula>0</formula>
    </cfRule>
  </conditionalFormatting>
  <conditionalFormatting sqref="AF23:AG23 AI23:AQ23">
    <cfRule type="cellIs" dxfId="1191" priority="1308" operator="greaterThan">
      <formula>0</formula>
    </cfRule>
  </conditionalFormatting>
  <conditionalFormatting sqref="AL47:AN49">
    <cfRule type="cellIs" dxfId="1190" priority="1294" operator="greaterThan">
      <formula>0</formula>
    </cfRule>
  </conditionalFormatting>
  <conditionalFormatting sqref="AL25:AM25">
    <cfRule type="cellIs" dxfId="1189" priority="1306" operator="greaterThan">
      <formula>0</formula>
    </cfRule>
  </conditionalFormatting>
  <conditionalFormatting sqref="AP25:AQ25">
    <cfRule type="cellIs" dxfId="1188" priority="1305" operator="greaterThan">
      <formula>0</formula>
    </cfRule>
  </conditionalFormatting>
  <conditionalFormatting sqref="AH37">
    <cfRule type="cellIs" dxfId="1187" priority="1304" operator="greaterThan">
      <formula>0</formula>
    </cfRule>
  </conditionalFormatting>
  <conditionalFormatting sqref="AL45:AQ45">
    <cfRule type="cellIs" dxfId="1186" priority="1301" operator="greaterThan">
      <formula>0</formula>
    </cfRule>
  </conditionalFormatting>
  <conditionalFormatting sqref="AF45:AK45">
    <cfRule type="cellIs" dxfId="1185" priority="1303" operator="greaterThan">
      <formula>0</formula>
    </cfRule>
  </conditionalFormatting>
  <conditionalFormatting sqref="AF45:AK45">
    <cfRule type="cellIs" dxfId="1184" priority="1302" operator="greaterThan">
      <formula>0</formula>
    </cfRule>
  </conditionalFormatting>
  <conditionalFormatting sqref="AR45">
    <cfRule type="cellIs" dxfId="1183" priority="1300" operator="greaterThan">
      <formula>0</formula>
    </cfRule>
  </conditionalFormatting>
  <conditionalFormatting sqref="AL46:AQ46">
    <cfRule type="cellIs" dxfId="1182" priority="1297" operator="greaterThan">
      <formula>0</formula>
    </cfRule>
  </conditionalFormatting>
  <conditionalFormatting sqref="AF46:AK49">
    <cfRule type="cellIs" dxfId="1181" priority="1299" operator="greaterThan">
      <formula>0</formula>
    </cfRule>
  </conditionalFormatting>
  <conditionalFormatting sqref="AF46:AK49">
    <cfRule type="cellIs" dxfId="1180" priority="1298" operator="greaterThan">
      <formula>0</formula>
    </cfRule>
  </conditionalFormatting>
  <conditionalFormatting sqref="AL47:AN49">
    <cfRule type="cellIs" dxfId="1179" priority="1295" operator="greaterThan">
      <formula>0</formula>
    </cfRule>
  </conditionalFormatting>
  <conditionalFormatting sqref="AO106">
    <cfRule type="cellIs" dxfId="1178" priority="1290" operator="greaterThan">
      <formula>0</formula>
    </cfRule>
  </conditionalFormatting>
  <conditionalFormatting sqref="AH105">
    <cfRule type="cellIs" dxfId="1177" priority="1293" operator="greaterThan">
      <formula>0</formula>
    </cfRule>
  </conditionalFormatting>
  <conditionalFormatting sqref="AL106">
    <cfRule type="cellIs" dxfId="1176" priority="1292" operator="greaterThan">
      <formula>0</formula>
    </cfRule>
  </conditionalFormatting>
  <conditionalFormatting sqref="AL106">
    <cfRule type="cellIs" dxfId="1175" priority="1291" operator="greaterThan">
      <formula>0</formula>
    </cfRule>
  </conditionalFormatting>
  <conditionalFormatting sqref="AO106">
    <cfRule type="cellIs" dxfId="1174" priority="1289" operator="greaterThan">
      <formula>0</formula>
    </cfRule>
  </conditionalFormatting>
  <conditionalFormatting sqref="AR117:AR119">
    <cfRule type="cellIs" dxfId="1173" priority="1288" operator="greaterThan">
      <formula>0</formula>
    </cfRule>
  </conditionalFormatting>
  <conditionalFormatting sqref="AO117:AQ117">
    <cfRule type="cellIs" dxfId="1172" priority="1280" operator="greaterThan">
      <formula>0</formula>
    </cfRule>
  </conditionalFormatting>
  <conditionalFormatting sqref="AF117:AI118">
    <cfRule type="cellIs" dxfId="1171" priority="1287" operator="greaterThan">
      <formula>0</formula>
    </cfRule>
  </conditionalFormatting>
  <conditionalFormatting sqref="AF117:AI118">
    <cfRule type="cellIs" dxfId="1170" priority="1286" operator="greaterThan">
      <formula>0</formula>
    </cfRule>
  </conditionalFormatting>
  <conditionalFormatting sqref="AL119">
    <cfRule type="cellIs" dxfId="1169" priority="1285" operator="greaterThan">
      <formula>0</formula>
    </cfRule>
  </conditionalFormatting>
  <conditionalFormatting sqref="AL119">
    <cfRule type="cellIs" dxfId="1168" priority="1284" operator="greaterThan">
      <formula>0</formula>
    </cfRule>
  </conditionalFormatting>
  <conditionalFormatting sqref="AL117:AN117">
    <cfRule type="cellIs" dxfId="1167" priority="1281" operator="greaterThan">
      <formula>0</formula>
    </cfRule>
  </conditionalFormatting>
  <conditionalFormatting sqref="AO119">
    <cfRule type="cellIs" dxfId="1166" priority="1282" operator="greaterThan">
      <formula>0</formula>
    </cfRule>
  </conditionalFormatting>
  <conditionalFormatting sqref="AO119">
    <cfRule type="cellIs" dxfId="1165" priority="1283" operator="greaterThan">
      <formula>0</formula>
    </cfRule>
  </conditionalFormatting>
  <conditionalFormatting sqref="AJ117:AJ118">
    <cfRule type="cellIs" dxfId="1164" priority="1279" operator="greaterThan">
      <formula>0</formula>
    </cfRule>
  </conditionalFormatting>
  <conditionalFormatting sqref="AJ117:AJ118">
    <cfRule type="cellIs" dxfId="1163" priority="1278" operator="greaterThan">
      <formula>0</formula>
    </cfRule>
  </conditionalFormatting>
  <conditionalFormatting sqref="AL185">
    <cfRule type="cellIs" dxfId="1162" priority="1275" operator="greaterThan">
      <formula>0</formula>
    </cfRule>
  </conditionalFormatting>
  <conditionalFormatting sqref="AL185">
    <cfRule type="cellIs" dxfId="1161" priority="1274" operator="greaterThan">
      <formula>0</formula>
    </cfRule>
  </conditionalFormatting>
  <conditionalFormatting sqref="AO185">
    <cfRule type="cellIs" dxfId="1160" priority="1272" operator="greaterThan">
      <formula>0</formula>
    </cfRule>
  </conditionalFormatting>
  <conditionalFormatting sqref="AO185">
    <cfRule type="cellIs" dxfId="1159" priority="1273" operator="greaterThan">
      <formula>0</formula>
    </cfRule>
  </conditionalFormatting>
  <conditionalFormatting sqref="AO124:AQ125">
    <cfRule type="cellIs" dxfId="1158" priority="1260" operator="greaterThan">
      <formula>0</formula>
    </cfRule>
  </conditionalFormatting>
  <conditionalFormatting sqref="AL124:AL125">
    <cfRule type="cellIs" dxfId="1157" priority="1267" operator="greaterThan">
      <formula>0</formula>
    </cfRule>
  </conditionalFormatting>
  <conditionalFormatting sqref="AL124:AL125">
    <cfRule type="cellIs" dxfId="1156" priority="1266" operator="greaterThan">
      <formula>0</formula>
    </cfRule>
  </conditionalFormatting>
  <conditionalFormatting sqref="AL126">
    <cfRule type="cellIs" dxfId="1155" priority="1265" operator="greaterThan">
      <formula>0</formula>
    </cfRule>
  </conditionalFormatting>
  <conditionalFormatting sqref="AL126">
    <cfRule type="cellIs" dxfId="1154" priority="1264" operator="greaterThan">
      <formula>0</formula>
    </cfRule>
  </conditionalFormatting>
  <conditionalFormatting sqref="AM124:AN125">
    <cfRule type="cellIs" dxfId="1153" priority="1261" operator="greaterThan">
      <formula>0</formula>
    </cfRule>
  </conditionalFormatting>
  <conditionalFormatting sqref="AO126">
    <cfRule type="cellIs" dxfId="1152" priority="1262" operator="greaterThan">
      <formula>0</formula>
    </cfRule>
  </conditionalFormatting>
  <conditionalFormatting sqref="AO126">
    <cfRule type="cellIs" dxfId="1151" priority="1263" operator="greaterThan">
      <formula>0</formula>
    </cfRule>
  </conditionalFormatting>
  <conditionalFormatting sqref="AK124:AK125">
    <cfRule type="cellIs" dxfId="1150" priority="1259" operator="greaterThan">
      <formula>0</formula>
    </cfRule>
  </conditionalFormatting>
  <conditionalFormatting sqref="AK124:AK125">
    <cfRule type="cellIs" dxfId="1149" priority="1258" operator="greaterThan">
      <formula>0</formula>
    </cfRule>
  </conditionalFormatting>
  <conditionalFormatting sqref="AF97:AJ98 AN98">
    <cfRule type="cellIs" dxfId="1148" priority="1257" operator="greaterThan">
      <formula>0</formula>
    </cfRule>
  </conditionalFormatting>
  <conditionalFormatting sqref="AH97:AH98">
    <cfRule type="cellIs" dxfId="1147" priority="1256" operator="greaterThan">
      <formula>0</formula>
    </cfRule>
  </conditionalFormatting>
  <conditionalFormatting sqref="AL99">
    <cfRule type="cellIs" dxfId="1146" priority="1255" operator="greaterThan">
      <formula>0</formula>
    </cfRule>
  </conditionalFormatting>
  <conditionalFormatting sqref="AL99">
    <cfRule type="cellIs" dxfId="1145" priority="1254" operator="greaterThan">
      <formula>0</formula>
    </cfRule>
  </conditionalFormatting>
  <conditionalFormatting sqref="AO99">
    <cfRule type="cellIs" dxfId="1144" priority="1252" operator="greaterThan">
      <formula>0</formula>
    </cfRule>
  </conditionalFormatting>
  <conditionalFormatting sqref="AO99">
    <cfRule type="cellIs" dxfId="1143" priority="1253" operator="greaterThan">
      <formula>0</formula>
    </cfRule>
  </conditionalFormatting>
  <conditionalFormatting sqref="AL37">
    <cfRule type="cellIs" dxfId="1142" priority="1251" operator="greaterThan">
      <formula>0</formula>
    </cfRule>
  </conditionalFormatting>
  <conditionalFormatting sqref="AR142:AR146">
    <cfRule type="cellIs" dxfId="1141" priority="1247" operator="greaterThan">
      <formula>0</formula>
    </cfRule>
  </conditionalFormatting>
  <conditionalFormatting sqref="AO142:AQ142 AO144:AQ144">
    <cfRule type="cellIs" dxfId="1140" priority="1239" operator="greaterThan">
      <formula>0</formula>
    </cfRule>
  </conditionalFormatting>
  <conditionalFormatting sqref="AM142:AN142 AM144:AN144 AN145:AN146">
    <cfRule type="cellIs" dxfId="1139" priority="1240" operator="greaterThan">
      <formula>0</formula>
    </cfRule>
  </conditionalFormatting>
  <conditionalFormatting sqref="AK142">
    <cfRule type="cellIs" dxfId="1138" priority="1238" operator="greaterThan">
      <formula>0</formula>
    </cfRule>
  </conditionalFormatting>
  <conditionalFormatting sqref="AK142">
    <cfRule type="cellIs" dxfId="1137" priority="1237" operator="greaterThan">
      <formula>0</formula>
    </cfRule>
  </conditionalFormatting>
  <conditionalFormatting sqref="AP145:AP146">
    <cfRule type="cellIs" dxfId="1136" priority="1236" operator="greaterThan">
      <formula>0</formula>
    </cfRule>
  </conditionalFormatting>
  <conditionalFormatting sqref="AP145:AP146">
    <cfRule type="cellIs" dxfId="1135" priority="1235" operator="greaterThan">
      <formula>0</formula>
    </cfRule>
  </conditionalFormatting>
  <conditionalFormatting sqref="AF137:AI137 AF136:AQ136">
    <cfRule type="cellIs" dxfId="1134" priority="1231" operator="greaterThan">
      <formula>0</formula>
    </cfRule>
  </conditionalFormatting>
  <conditionalFormatting sqref="AM124">
    <cfRule type="colorScale" priority="12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133:AL135 AL137">
    <cfRule type="cellIs" dxfId="1133" priority="1230" operator="greaterThan">
      <formula>0</formula>
    </cfRule>
  </conditionalFormatting>
  <conditionalFormatting sqref="AL133:AL135 AL137">
    <cfRule type="cellIs" dxfId="1132" priority="1229" operator="greaterThan">
      <formula>0</formula>
    </cfRule>
  </conditionalFormatting>
  <conditionalFormatting sqref="AM133:AN135 AM137:AN137">
    <cfRule type="cellIs" dxfId="1131" priority="1228" operator="greaterThan">
      <formula>0</formula>
    </cfRule>
  </conditionalFormatting>
  <conditionalFormatting sqref="AK133:AK135 AK137">
    <cfRule type="cellIs" dxfId="1130" priority="1227" operator="greaterThan">
      <formula>0</formula>
    </cfRule>
  </conditionalFormatting>
  <conditionalFormatting sqref="AK133:AK135 AK137">
    <cfRule type="cellIs" dxfId="1129" priority="1226" operator="greaterThan">
      <formula>0</formula>
    </cfRule>
  </conditionalFormatting>
  <conditionalFormatting sqref="AK131:AK132 AF131:AI132 AM131:AQ131 AR131:AR137">
    <cfRule type="cellIs" dxfId="1128" priority="1225" operator="greaterThan">
      <formula>0</formula>
    </cfRule>
  </conditionalFormatting>
  <conditionalFormatting sqref="AQ76:AQ81">
    <cfRule type="cellIs" dxfId="1127" priority="1224" operator="greaterThan">
      <formula>0</formula>
    </cfRule>
  </conditionalFormatting>
  <conditionalFormatting sqref="AA37">
    <cfRule type="cellIs" dxfId="1126" priority="1223" operator="greaterThan">
      <formula>0</formula>
    </cfRule>
  </conditionalFormatting>
  <conditionalFormatting sqref="AA23">
    <cfRule type="cellIs" dxfId="1125" priority="1222" operator="greaterThan">
      <formula>0</formula>
    </cfRule>
  </conditionalFormatting>
  <conditionalFormatting sqref="AA23">
    <cfRule type="colorScale" priority="1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12:AQ13">
    <cfRule type="cellIs" dxfId="1124" priority="1220" operator="greaterThan">
      <formula>0</formula>
    </cfRule>
  </conditionalFormatting>
  <conditionalFormatting sqref="AF25">
    <cfRule type="cellIs" dxfId="1123" priority="1219" operator="greaterThan">
      <formula>0</formula>
    </cfRule>
  </conditionalFormatting>
  <conditionalFormatting sqref="AG25">
    <cfRule type="cellIs" dxfId="1122" priority="1218" operator="greaterThan">
      <formula>0</formula>
    </cfRule>
  </conditionalFormatting>
  <conditionalFormatting sqref="AH25">
    <cfRule type="cellIs" dxfId="1121" priority="1217" operator="greaterThan">
      <formula>0</formula>
    </cfRule>
  </conditionalFormatting>
  <conditionalFormatting sqref="AI25">
    <cfRule type="cellIs" dxfId="1120" priority="1216" operator="greaterThan">
      <formula>0</formula>
    </cfRule>
  </conditionalFormatting>
  <conditionalFormatting sqref="AJ25">
    <cfRule type="cellIs" dxfId="1119" priority="1215" operator="greaterThan">
      <formula>0</formula>
    </cfRule>
  </conditionalFormatting>
  <conditionalFormatting sqref="AF24:AG24">
    <cfRule type="cellIs" dxfId="1118" priority="1214" operator="greaterThan">
      <formula>0</formula>
    </cfRule>
  </conditionalFormatting>
  <conditionalFormatting sqref="AH24:AI24">
    <cfRule type="cellIs" dxfId="1117" priority="1213" operator="greaterThan">
      <formula>0</formula>
    </cfRule>
  </conditionalFormatting>
  <conditionalFormatting sqref="AJ24:AK24">
    <cfRule type="cellIs" dxfId="1116" priority="1212" operator="greaterThan">
      <formula>0</formula>
    </cfRule>
  </conditionalFormatting>
  <conditionalFormatting sqref="AL24:AM24">
    <cfRule type="cellIs" dxfId="1115" priority="1211" operator="greaterThan">
      <formula>0</formula>
    </cfRule>
  </conditionalFormatting>
  <conditionalFormatting sqref="AN24:AO24">
    <cfRule type="cellIs" dxfId="1114" priority="1210" operator="greaterThan">
      <formula>0</formula>
    </cfRule>
  </conditionalFormatting>
  <conditionalFormatting sqref="AP24:AQ24">
    <cfRule type="cellIs" dxfId="1113" priority="1209" operator="greaterThan">
      <formula>0</formula>
    </cfRule>
  </conditionalFormatting>
  <conditionalFormatting sqref="AO56:AQ59">
    <cfRule type="cellIs" dxfId="1112" priority="1199" operator="greaterThan">
      <formula>0</formula>
    </cfRule>
  </conditionalFormatting>
  <conditionalFormatting sqref="AF68:AN68">
    <cfRule type="cellIs" dxfId="1111" priority="1198" operator="greaterThan">
      <formula>0</formula>
    </cfRule>
  </conditionalFormatting>
  <conditionalFormatting sqref="AF68:AN68">
    <cfRule type="cellIs" dxfId="1110" priority="1197" operator="greaterThan">
      <formula>0</formula>
    </cfRule>
  </conditionalFormatting>
  <conditionalFormatting sqref="AO56:AQ59">
    <cfRule type="cellIs" dxfId="1109" priority="1200" operator="greaterThan">
      <formula>0</formula>
    </cfRule>
  </conditionalFormatting>
  <conditionalFormatting sqref="AO68:AQ68">
    <cfRule type="cellIs" dxfId="1108" priority="1196" operator="greaterThan">
      <formula>0</formula>
    </cfRule>
  </conditionalFormatting>
  <conditionalFormatting sqref="AO68:AQ68">
    <cfRule type="cellIs" dxfId="1107" priority="1195" operator="greaterThan">
      <formula>0</formula>
    </cfRule>
  </conditionalFormatting>
  <conditionalFormatting sqref="AF77:AG77">
    <cfRule type="cellIs" dxfId="1106" priority="1194" operator="greaterThan">
      <formula>0</formula>
    </cfRule>
  </conditionalFormatting>
  <conditionalFormatting sqref="AF77:AG77">
    <cfRule type="cellIs" dxfId="1105" priority="1193" operator="greaterThan">
      <formula>0</formula>
    </cfRule>
  </conditionalFormatting>
  <conditionalFormatting sqref="AJ95">
    <cfRule type="cellIs" dxfId="1104" priority="1182" operator="greaterThan">
      <formula>0</formula>
    </cfRule>
  </conditionalFormatting>
  <conditionalFormatting sqref="AO98:AQ98">
    <cfRule type="cellIs" dxfId="1103" priority="1178" operator="greaterThan">
      <formula>0</formula>
    </cfRule>
  </conditionalFormatting>
  <conditionalFormatting sqref="AF70:AJ70">
    <cfRule type="cellIs" dxfId="1102" priority="1186" operator="greaterThan">
      <formula>0</formula>
    </cfRule>
  </conditionalFormatting>
  <conditionalFormatting sqref="AF70:AJ70">
    <cfRule type="cellIs" dxfId="1101" priority="1185" operator="greaterThan">
      <formula>0</formula>
    </cfRule>
  </conditionalFormatting>
  <conditionalFormatting sqref="AK70:AQ70">
    <cfRule type="cellIs" dxfId="1100" priority="1184" operator="greaterThan">
      <formula>0</formula>
    </cfRule>
  </conditionalFormatting>
  <conditionalFormatting sqref="AK70:AQ70">
    <cfRule type="cellIs" dxfId="1099" priority="1183" operator="greaterThan">
      <formula>0</formula>
    </cfRule>
  </conditionalFormatting>
  <conditionalFormatting sqref="AL97:AO97">
    <cfRule type="cellIs" dxfId="1098" priority="1181" operator="greaterThan">
      <formula>0</formula>
    </cfRule>
  </conditionalFormatting>
  <conditionalFormatting sqref="AP97">
    <cfRule type="cellIs" dxfId="1097" priority="1180" operator="greaterThan">
      <formula>0</formula>
    </cfRule>
  </conditionalFormatting>
  <conditionalFormatting sqref="AK98:AM98">
    <cfRule type="cellIs" dxfId="1096" priority="1179" operator="greaterThan">
      <formula>0</formula>
    </cfRule>
  </conditionalFormatting>
  <conditionalFormatting sqref="AG146">
    <cfRule type="cellIs" dxfId="1095" priority="1177" operator="greaterThan">
      <formula>0</formula>
    </cfRule>
  </conditionalFormatting>
  <conditionalFormatting sqref="AG146">
    <cfRule type="cellIs" dxfId="1094" priority="1176" operator="greaterThan">
      <formula>0</formula>
    </cfRule>
  </conditionalFormatting>
  <conditionalFormatting sqref="AI146">
    <cfRule type="cellIs" dxfId="1093" priority="1175" operator="greaterThan">
      <formula>0</formula>
    </cfRule>
  </conditionalFormatting>
  <conditionalFormatting sqref="AI146">
    <cfRule type="cellIs" dxfId="1092" priority="1174" operator="greaterThan">
      <formula>0</formula>
    </cfRule>
  </conditionalFormatting>
  <conditionalFormatting sqref="AK146">
    <cfRule type="cellIs" dxfId="1091" priority="1173" operator="greaterThan">
      <formula>0</formula>
    </cfRule>
  </conditionalFormatting>
  <conditionalFormatting sqref="AK146">
    <cfRule type="cellIs" dxfId="1090" priority="1172" operator="greaterThan">
      <formula>0</formula>
    </cfRule>
  </conditionalFormatting>
  <conditionalFormatting sqref="AM146">
    <cfRule type="cellIs" dxfId="1089" priority="1171" operator="greaterThan">
      <formula>0</formula>
    </cfRule>
  </conditionalFormatting>
  <conditionalFormatting sqref="AM146">
    <cfRule type="cellIs" dxfId="1088" priority="1170" operator="greaterThan">
      <formula>0</formula>
    </cfRule>
  </conditionalFormatting>
  <conditionalFormatting sqref="AO146">
    <cfRule type="cellIs" dxfId="1087" priority="1169" operator="greaterThan">
      <formula>0</formula>
    </cfRule>
  </conditionalFormatting>
  <conditionalFormatting sqref="AO146">
    <cfRule type="cellIs" dxfId="1086" priority="1168" operator="greaterThan">
      <formula>0</formula>
    </cfRule>
  </conditionalFormatting>
  <conditionalFormatting sqref="AQ146">
    <cfRule type="cellIs" dxfId="1085" priority="1167" operator="greaterThan">
      <formula>0</formula>
    </cfRule>
  </conditionalFormatting>
  <conditionalFormatting sqref="AQ146">
    <cfRule type="cellIs" dxfId="1084" priority="1166" operator="greaterThan">
      <formula>0</formula>
    </cfRule>
  </conditionalFormatting>
  <conditionalFormatting sqref="X151">
    <cfRule type="cellIs" dxfId="1083" priority="1121" operator="greaterThan">
      <formula>0</formula>
    </cfRule>
  </conditionalFormatting>
  <conditionalFormatting sqref="AN151 AL151">
    <cfRule type="cellIs" dxfId="1082" priority="1165" operator="greaterThan">
      <formula>0</formula>
    </cfRule>
  </conditionalFormatting>
  <conditionalFormatting sqref="M155:M158">
    <cfRule type="cellIs" dxfId="1081" priority="1150" operator="greaterThan">
      <formula>0</formula>
    </cfRule>
  </conditionalFormatting>
  <conditionalFormatting sqref="X155:X158">
    <cfRule type="cellIs" dxfId="1080" priority="1161" operator="greaterThan">
      <formula>0</formula>
    </cfRule>
  </conditionalFormatting>
  <conditionalFormatting sqref="X155:X158">
    <cfRule type="cellIs" dxfId="1079" priority="1160" operator="greaterThan">
      <formula>0</formula>
    </cfRule>
  </conditionalFormatting>
  <conditionalFormatting sqref="AA155:AA158">
    <cfRule type="cellIs" dxfId="1078" priority="1158" operator="greaterThan">
      <formula>0</formula>
    </cfRule>
  </conditionalFormatting>
  <conditionalFormatting sqref="AA155:AA158">
    <cfRule type="cellIs" dxfId="1077" priority="1159" operator="greaterThan">
      <formula>0</formula>
    </cfRule>
  </conditionalFormatting>
  <conditionalFormatting sqref="J155:J158">
    <cfRule type="cellIs" dxfId="1076" priority="1153" operator="greaterThan">
      <formula>0</formula>
    </cfRule>
  </conditionalFormatting>
  <conditionalFormatting sqref="J155:J158">
    <cfRule type="cellIs" dxfId="1075" priority="1152" operator="greaterThan">
      <formula>0</formula>
    </cfRule>
  </conditionalFormatting>
  <conditionalFormatting sqref="M155:M158">
    <cfRule type="cellIs" dxfId="1074" priority="1151" operator="greaterThan">
      <formula>0</formula>
    </cfRule>
  </conditionalFormatting>
  <conditionalFormatting sqref="AK151">
    <cfRule type="cellIs" dxfId="1073" priority="1142" operator="greaterThan">
      <formula>0</formula>
    </cfRule>
  </conditionalFormatting>
  <conditionalFormatting sqref="AF151:AH151 AF152:AF154">
    <cfRule type="cellIs" dxfId="1072" priority="1147" operator="greaterThan">
      <formula>0</formula>
    </cfRule>
  </conditionalFormatting>
  <conditionalFormatting sqref="AO151:AQ151">
    <cfRule type="cellIs" dxfId="1071" priority="1144" operator="greaterThan">
      <formula>0</formula>
    </cfRule>
  </conditionalFormatting>
  <conditionalFormatting sqref="AM151:AN151">
    <cfRule type="cellIs" dxfId="1070" priority="1145" operator="greaterThan">
      <formula>0</formula>
    </cfRule>
  </conditionalFormatting>
  <conditionalFormatting sqref="AK151">
    <cfRule type="cellIs" dxfId="1069" priority="1143" operator="greaterThan">
      <formula>0</formula>
    </cfRule>
  </conditionalFormatting>
  <conditionalFormatting sqref="R152:T154 X152:X154 D152:N154 P152:P154 AD151:AD158">
    <cfRule type="cellIs" dxfId="1068" priority="1127" operator="greaterThan">
      <formula>0</formula>
    </cfRule>
  </conditionalFormatting>
  <conditionalFormatting sqref="AA152:AC154">
    <cfRule type="cellIs" dxfId="1067" priority="1124" operator="greaterThan">
      <formula>0</formula>
    </cfRule>
  </conditionalFormatting>
  <conditionalFormatting sqref="AA152:AC154">
    <cfRule type="cellIs" dxfId="1066" priority="1126" operator="greaterThan">
      <formula>0</formula>
    </cfRule>
  </conditionalFormatting>
  <conditionalFormatting sqref="AA152:AC154">
    <cfRule type="cellIs" dxfId="1065" priority="1125" operator="greaterThan">
      <formula>0</formula>
    </cfRule>
  </conditionalFormatting>
  <conditionalFormatting sqref="Y152:Y154">
    <cfRule type="cellIs" dxfId="1064" priority="1123" operator="greaterThan">
      <formula>0</formula>
    </cfRule>
  </conditionalFormatting>
  <conditionalFormatting sqref="Y152:Y154">
    <cfRule type="cellIs" dxfId="1063" priority="1122" operator="greaterThan">
      <formula>0</formula>
    </cfRule>
  </conditionalFormatting>
  <conditionalFormatting sqref="AC133">
    <cfRule type="cellIs" dxfId="1062" priority="1110" operator="greaterThan">
      <formula>0</formula>
    </cfRule>
  </conditionalFormatting>
  <conditionalFormatting sqref="AI180">
    <cfRule type="cellIs" dxfId="1061" priority="1109" operator="greaterThan">
      <formula>0</formula>
    </cfRule>
  </conditionalFormatting>
  <conditionalFormatting sqref="AC142">
    <cfRule type="cellIs" dxfId="1060" priority="1108" operator="greaterThan">
      <formula>0</formula>
    </cfRule>
  </conditionalFormatting>
  <conditionalFormatting sqref="AC142">
    <cfRule type="cellIs" dxfId="1059" priority="1107" operator="greaterThan">
      <formula>0</formula>
    </cfRule>
  </conditionalFormatting>
  <conditionalFormatting sqref="AI78">
    <cfRule type="cellIs" dxfId="1058" priority="1106" operator="greaterThan">
      <formula>0</formula>
    </cfRule>
  </conditionalFormatting>
  <conditionalFormatting sqref="AI78">
    <cfRule type="cellIs" dxfId="1057" priority="1105" operator="greaterThan">
      <formula>0</formula>
    </cfRule>
  </conditionalFormatting>
  <conditionalFormatting sqref="AL79">
    <cfRule type="cellIs" dxfId="1056" priority="1104" operator="greaterThan">
      <formula>0</formula>
    </cfRule>
  </conditionalFormatting>
  <conditionalFormatting sqref="AL79">
    <cfRule type="cellIs" dxfId="1055" priority="1103" operator="greaterThan">
      <formula>0</formula>
    </cfRule>
  </conditionalFormatting>
  <conditionalFormatting sqref="AO80">
    <cfRule type="cellIs" dxfId="1054" priority="1102" operator="greaterThan">
      <formula>0</formula>
    </cfRule>
  </conditionalFormatting>
  <conditionalFormatting sqref="AO80">
    <cfRule type="cellIs" dxfId="1053" priority="1101" operator="greaterThan">
      <formula>0</formula>
    </cfRule>
  </conditionalFormatting>
  <conditionalFormatting sqref="AL54:AN54">
    <cfRule type="cellIs" dxfId="1052" priority="1100" operator="greaterThan">
      <formula>0</formula>
    </cfRule>
  </conditionalFormatting>
  <conditionalFormatting sqref="AL54:AN54">
    <cfRule type="cellIs" dxfId="1051" priority="1099" operator="greaterThan">
      <formula>0</formula>
    </cfRule>
  </conditionalFormatting>
  <conditionalFormatting sqref="AO55:AQ55">
    <cfRule type="cellIs" dxfId="1050" priority="1098" operator="greaterThan">
      <formula>0</formula>
    </cfRule>
  </conditionalFormatting>
  <conditionalFormatting sqref="AO55:AQ55">
    <cfRule type="cellIs" dxfId="1049" priority="1097" operator="greaterThan">
      <formula>0</formula>
    </cfRule>
  </conditionalFormatting>
  <conditionalFormatting sqref="D407:P408">
    <cfRule type="cellIs" dxfId="1048" priority="1095" operator="greaterThan">
      <formula>0</formula>
    </cfRule>
    <cfRule type="cellIs" dxfId="1047" priority="1096" operator="lessThan">
      <formula>0</formula>
    </cfRule>
  </conditionalFormatting>
  <conditionalFormatting sqref="D216:P217 P215 J252:P252 J253:M253 O253:P253 O247:P247 M241 O241:P241 M242:O242 O243:O246 P242:P246 R246:S246 R234:S234 J234 J230 P229:P230 M229:M230 N230 AA229:AA230 X230 W234 AB230 M234:O234 Z234 O259:P268 J259:M268 M320:O320 AD320:AD321 R314:V314 R333:U334 D333:N334 P333:P334 W326 M243:M247 J243:J247 AD240:AD247 Y327:AC327 J313:L314 P313:P314 AD313:AD315 AD228:AD234 P232:P234 T247:X247 R353:U353 R351:T352 Z351:Z352 AD333:AD335 U297:AC298 Y389:AC391 Y246:Z246 Y314:Z314 R313:AC313 AA258 M277:P284 D275:I284 J277:K284 AA280:AC284 R280:Y284 Z283:Z284 AD274:AD290 AA341:AB341 AA342 W304:AD305 R304:U305 D304:N305 J306:L307 P304:P307 AA306:AC307 AD306:AD308 AK305:AR305 AF304:AI305 AK304 AQ304:AR304 AA353 AF353 AN351 AL351 AA388:AB388 R388:U391 AG364:AI366 AR360:AR366 D388:N391 P388:P391 AA345:AC346 AA343:AB344 AB256:AC256 AA257:AC257 AA247 AC247 AB246 AB314 AF314 AR255:AR269 AF363:AH363 AJ364:AK364 AO363:AP363 AK365:AK366 AL364:AQ366 AD388:AD392 AR388:AR392">
    <cfRule type="cellIs" dxfId="1046" priority="1094" operator="greaterThan">
      <formula>0</formula>
    </cfRule>
  </conditionalFormatting>
  <conditionalFormatting sqref="D217">
    <cfRule type="cellIs" dxfId="1045" priority="1087" operator="greaterThan">
      <formula>0</formula>
    </cfRule>
  </conditionalFormatting>
  <conditionalFormatting sqref="D409:P409">
    <cfRule type="cellIs" dxfId="1044" priority="1092" operator="greaterThan">
      <formula>0</formula>
    </cfRule>
    <cfRule type="cellIs" dxfId="1043" priority="1093" operator="lessThan">
      <formula>0</formula>
    </cfRule>
  </conditionalFormatting>
  <conditionalFormatting sqref="D411:P411">
    <cfRule type="cellIs" dxfId="1042" priority="1090" operator="greaterThan">
      <formula>0</formula>
    </cfRule>
    <cfRule type="cellIs" dxfId="1041" priority="1091" operator="lessThan">
      <formula>0</formula>
    </cfRule>
  </conditionalFormatting>
  <conditionalFormatting sqref="D410:P410">
    <cfRule type="cellIs" dxfId="1040" priority="1088" operator="greaterThan">
      <formula>0</formula>
    </cfRule>
    <cfRule type="cellIs" dxfId="1039" priority="1089" operator="lessThan">
      <formula>0</formula>
    </cfRule>
  </conditionalFormatting>
  <conditionalFormatting sqref="E219:O219 E218:F218 K218:P218 E221:O223 E220:K220 O220 P219:P223">
    <cfRule type="cellIs" dxfId="1038" priority="1086" operator="greaterThan">
      <formula>0</formula>
    </cfRule>
  </conditionalFormatting>
  <conditionalFormatting sqref="G218:J218">
    <cfRule type="cellIs" dxfId="1037" priority="1085" operator="greaterThan">
      <formula>0</formula>
    </cfRule>
  </conditionalFormatting>
  <conditionalFormatting sqref="L220:N220">
    <cfRule type="cellIs" dxfId="1036" priority="1084" operator="greaterThan">
      <formula>0</formula>
    </cfRule>
  </conditionalFormatting>
  <conditionalFormatting sqref="Q228 AE228">
    <cfRule type="cellIs" dxfId="1035" priority="1083" operator="greaterThan">
      <formula>0</formula>
    </cfRule>
  </conditionalFormatting>
  <conditionalFormatting sqref="Q228 AE228">
    <cfRule type="cellIs" dxfId="1034" priority="1082" operator="greaterThan">
      <formula>0</formula>
    </cfRule>
  </conditionalFormatting>
  <conditionalFormatting sqref="D228:O228">
    <cfRule type="cellIs" dxfId="1033" priority="1081" operator="greaterThan">
      <formula>0</formula>
    </cfRule>
  </conditionalFormatting>
  <conditionalFormatting sqref="D228:P228">
    <cfRule type="cellIs" dxfId="1032" priority="1080" operator="greaterThan">
      <formula>0</formula>
    </cfRule>
  </conditionalFormatting>
  <conditionalFormatting sqref="D240:I240">
    <cfRule type="cellIs" dxfId="1031" priority="1079" operator="greaterThan">
      <formula>0</formula>
    </cfRule>
  </conditionalFormatting>
  <conditionalFormatting sqref="D240:I240">
    <cfRule type="cellIs" dxfId="1030" priority="1078" operator="greaterThan">
      <formula>0</formula>
    </cfRule>
  </conditionalFormatting>
  <conditionalFormatting sqref="J240:P240 J241:K242">
    <cfRule type="cellIs" dxfId="1029" priority="1077" operator="greaterThan">
      <formula>0</formula>
    </cfRule>
  </conditionalFormatting>
  <conditionalFormatting sqref="D274:G274">
    <cfRule type="cellIs" dxfId="1028" priority="1066" operator="greaterThan">
      <formula>0</formula>
    </cfRule>
  </conditionalFormatting>
  <conditionalFormatting sqref="H274:I274">
    <cfRule type="cellIs" dxfId="1027" priority="1063" operator="greaterThan">
      <formula>0</formula>
    </cfRule>
  </conditionalFormatting>
  <conditionalFormatting sqref="J295:L296 P295:P296">
    <cfRule type="cellIs" dxfId="1026" priority="1060" operator="greaterThan">
      <formula>0</formula>
    </cfRule>
  </conditionalFormatting>
  <conditionalFormatting sqref="M295:O296">
    <cfRule type="cellIs" dxfId="1025" priority="1059" operator="greaterThan">
      <formula>0</formula>
    </cfRule>
  </conditionalFormatting>
  <conditionalFormatting sqref="D252:I253 D259:I268">
    <cfRule type="cellIs" dxfId="1024" priority="1072" operator="greaterThan">
      <formula>0</formula>
    </cfRule>
  </conditionalFormatting>
  <conditionalFormatting sqref="D252:I253 D259:I268">
    <cfRule type="cellIs" dxfId="1023" priority="1071" operator="greaterThan">
      <formula>0</formula>
    </cfRule>
  </conditionalFormatting>
  <conditionalFormatting sqref="J269">
    <cfRule type="cellIs" dxfId="1022" priority="1070" operator="greaterThan">
      <formula>0</formula>
    </cfRule>
  </conditionalFormatting>
  <conditionalFormatting sqref="M269">
    <cfRule type="cellIs" dxfId="1021" priority="1067" operator="greaterThan">
      <formula>0</formula>
    </cfRule>
  </conditionalFormatting>
  <conditionalFormatting sqref="D274:G274">
    <cfRule type="cellIs" dxfId="1020" priority="1065" operator="greaterThan">
      <formula>0</formula>
    </cfRule>
  </conditionalFormatting>
  <conditionalFormatting sqref="J269">
    <cfRule type="cellIs" dxfId="1019" priority="1069" operator="greaterThan">
      <formula>0</formula>
    </cfRule>
  </conditionalFormatting>
  <conditionalFormatting sqref="M269">
    <cfRule type="cellIs" dxfId="1018" priority="1068" operator="greaterThan">
      <formula>0</formula>
    </cfRule>
  </conditionalFormatting>
  <conditionalFormatting sqref="J274:P276">
    <cfRule type="cellIs" dxfId="1017" priority="1064" operator="greaterThan">
      <formula>0</formula>
    </cfRule>
  </conditionalFormatting>
  <conditionalFormatting sqref="D295:I296">
    <cfRule type="cellIs" dxfId="1016" priority="1062" operator="greaterThan">
      <formula>0</formula>
    </cfRule>
  </conditionalFormatting>
  <conditionalFormatting sqref="D320:G320 I320">
    <cfRule type="cellIs" dxfId="1015" priority="1058" operator="greaterThan">
      <formula>0</formula>
    </cfRule>
  </conditionalFormatting>
  <conditionalFormatting sqref="D295:I296">
    <cfRule type="cellIs" dxfId="1014" priority="1061" operator="greaterThan">
      <formula>0</formula>
    </cfRule>
  </conditionalFormatting>
  <conditionalFormatting sqref="D320:G320 I320">
    <cfRule type="cellIs" dxfId="1013" priority="1057" operator="greaterThan">
      <formula>0</formula>
    </cfRule>
  </conditionalFormatting>
  <conditionalFormatting sqref="J321">
    <cfRule type="cellIs" dxfId="1012" priority="1056" operator="greaterThan">
      <formula>0</formula>
    </cfRule>
  </conditionalFormatting>
  <conditionalFormatting sqref="J321">
    <cfRule type="cellIs" dxfId="1011" priority="1055" operator="greaterThan">
      <formula>0</formula>
    </cfRule>
  </conditionalFormatting>
  <conditionalFormatting sqref="J320:L320 P320">
    <cfRule type="cellIs" dxfId="1010" priority="1052" operator="greaterThan">
      <formula>0</formula>
    </cfRule>
  </conditionalFormatting>
  <conditionalFormatting sqref="M321">
    <cfRule type="cellIs" dxfId="1009" priority="1053" operator="greaterThan">
      <formula>0</formula>
    </cfRule>
  </conditionalFormatting>
  <conditionalFormatting sqref="M321">
    <cfRule type="cellIs" dxfId="1008" priority="1054" operator="greaterThan">
      <formula>0</formula>
    </cfRule>
  </conditionalFormatting>
  <conditionalFormatting sqref="H320">
    <cfRule type="cellIs" dxfId="1007" priority="1051" operator="greaterThan">
      <formula>0</formula>
    </cfRule>
  </conditionalFormatting>
  <conditionalFormatting sqref="H320">
    <cfRule type="cellIs" dxfId="1006" priority="1050" operator="greaterThan">
      <formula>0</formula>
    </cfRule>
  </conditionalFormatting>
  <conditionalFormatting sqref="R216:AC217 AA278:AC278">
    <cfRule type="cellIs" dxfId="1005" priority="1049" operator="greaterThan">
      <formula>0</formula>
    </cfRule>
  </conditionalFormatting>
  <conditionalFormatting sqref="R217">
    <cfRule type="cellIs" dxfId="1004" priority="1048" operator="greaterThan">
      <formula>0</formula>
    </cfRule>
  </conditionalFormatting>
  <conditionalFormatting sqref="S219:AC219 S218:T218 Y218:AC218 S220:Y220 AC220">
    <cfRule type="cellIs" dxfId="1003" priority="1047" operator="greaterThan">
      <formula>0</formula>
    </cfRule>
  </conditionalFormatting>
  <conditionalFormatting sqref="U218:X218">
    <cfRule type="cellIs" dxfId="1002" priority="1046" operator="greaterThan">
      <formula>0</formula>
    </cfRule>
  </conditionalFormatting>
  <conditionalFormatting sqref="Z220:AB220">
    <cfRule type="cellIs" dxfId="1001" priority="1045" operator="greaterThan">
      <formula>0</formula>
    </cfRule>
  </conditionalFormatting>
  <conditionalFormatting sqref="R228:AC228">
    <cfRule type="cellIs" dxfId="1000" priority="1044" operator="greaterThan">
      <formula>0</formula>
    </cfRule>
  </conditionalFormatting>
  <conditionalFormatting sqref="R228:AC228">
    <cfRule type="cellIs" dxfId="999" priority="1043" operator="greaterThan">
      <formula>0</formula>
    </cfRule>
  </conditionalFormatting>
  <conditionalFormatting sqref="R240:W240">
    <cfRule type="cellIs" dxfId="998" priority="1042" operator="greaterThan">
      <formula>0</formula>
    </cfRule>
  </conditionalFormatting>
  <conditionalFormatting sqref="R240:W240">
    <cfRule type="cellIs" dxfId="997" priority="1041" operator="greaterThan">
      <formula>0</formula>
    </cfRule>
  </conditionalFormatting>
  <conditionalFormatting sqref="AA243:AA245">
    <cfRule type="cellIs" dxfId="996" priority="1038" operator="greaterThan">
      <formula>0</formula>
    </cfRule>
  </conditionalFormatting>
  <conditionalFormatting sqref="AA243:AA245">
    <cfRule type="cellIs" dxfId="995" priority="1037" operator="greaterThan">
      <formula>0</formula>
    </cfRule>
  </conditionalFormatting>
  <conditionalFormatting sqref="X240:AC240 X241:Y242 AA241:AC242">
    <cfRule type="cellIs" dxfId="994" priority="1036" operator="greaterThan">
      <formula>0</formula>
    </cfRule>
  </conditionalFormatting>
  <conditionalFormatting sqref="X243:X245">
    <cfRule type="cellIs" dxfId="993" priority="1040" operator="greaterThan">
      <formula>0</formula>
    </cfRule>
  </conditionalFormatting>
  <conditionalFormatting sqref="X243:X245">
    <cfRule type="cellIs" dxfId="992" priority="1039" operator="greaterThan">
      <formula>0</formula>
    </cfRule>
  </conditionalFormatting>
  <conditionalFormatting sqref="R275:W276 R274:U274 R278:W278 R277:AC277 R279:AC279">
    <cfRule type="cellIs" dxfId="991" priority="1024" operator="greaterThan">
      <formula>0</formula>
    </cfRule>
  </conditionalFormatting>
  <conditionalFormatting sqref="X252:AC253 X259:AC268">
    <cfRule type="cellIs" dxfId="990" priority="1025" operator="greaterThan">
      <formula>0</formula>
    </cfRule>
  </conditionalFormatting>
  <conditionalFormatting sqref="V274:W274">
    <cfRule type="cellIs" dxfId="989" priority="1021" operator="greaterThan">
      <formula>0</formula>
    </cfRule>
  </conditionalFormatting>
  <conditionalFormatting sqref="X295:Z296">
    <cfRule type="cellIs" dxfId="988" priority="1018" operator="greaterThan">
      <formula>0</formula>
    </cfRule>
  </conditionalFormatting>
  <conditionalFormatting sqref="AA295:AC296">
    <cfRule type="cellIs" dxfId="987" priority="1017" operator="greaterThan">
      <formula>0</formula>
    </cfRule>
  </conditionalFormatting>
  <conditionalFormatting sqref="AA320:AC320">
    <cfRule type="cellIs" dxfId="986" priority="1009" operator="greaterThan">
      <formula>0</formula>
    </cfRule>
  </conditionalFormatting>
  <conditionalFormatting sqref="R252:W253 R259:W268">
    <cfRule type="cellIs" dxfId="985" priority="1031" operator="greaterThan">
      <formula>0</formula>
    </cfRule>
  </conditionalFormatting>
  <conditionalFormatting sqref="R252:W253 R259:W268">
    <cfRule type="cellIs" dxfId="984" priority="1030" operator="greaterThan">
      <formula>0</formula>
    </cfRule>
  </conditionalFormatting>
  <conditionalFormatting sqref="X269">
    <cfRule type="cellIs" dxfId="983" priority="1029" operator="greaterThan">
      <formula>0</formula>
    </cfRule>
  </conditionalFormatting>
  <conditionalFormatting sqref="AA269">
    <cfRule type="cellIs" dxfId="982" priority="1026" operator="greaterThan">
      <formula>0</formula>
    </cfRule>
  </conditionalFormatting>
  <conditionalFormatting sqref="R275:W276 R274:U274 R278:W278 R277:AC277 R279:AC279">
    <cfRule type="cellIs" dxfId="981" priority="1023" operator="greaterThan">
      <formula>0</formula>
    </cfRule>
  </conditionalFormatting>
  <conditionalFormatting sqref="X269">
    <cfRule type="cellIs" dxfId="980" priority="1028" operator="greaterThan">
      <formula>0</formula>
    </cfRule>
  </conditionalFormatting>
  <conditionalFormatting sqref="AA269">
    <cfRule type="cellIs" dxfId="979" priority="1027" operator="greaterThan">
      <formula>0</formula>
    </cfRule>
  </conditionalFormatting>
  <conditionalFormatting sqref="X274:AC276 X278:Y278">
    <cfRule type="cellIs" dxfId="978" priority="1022" operator="greaterThan">
      <formula>0</formula>
    </cfRule>
  </conditionalFormatting>
  <conditionalFormatting sqref="R295:W296">
    <cfRule type="cellIs" dxfId="977" priority="1020" operator="greaterThan">
      <formula>0</formula>
    </cfRule>
  </conditionalFormatting>
  <conditionalFormatting sqref="R320:U320 W320">
    <cfRule type="cellIs" dxfId="976" priority="1016" operator="greaterThan">
      <formula>0</formula>
    </cfRule>
  </conditionalFormatting>
  <conditionalFormatting sqref="R295:W296">
    <cfRule type="cellIs" dxfId="975" priority="1019" operator="greaterThan">
      <formula>0</formula>
    </cfRule>
  </conditionalFormatting>
  <conditionalFormatting sqref="R320:U320 W320">
    <cfRule type="cellIs" dxfId="974" priority="1015" operator="greaterThan">
      <formula>0</formula>
    </cfRule>
  </conditionalFormatting>
  <conditionalFormatting sqref="X321">
    <cfRule type="cellIs" dxfId="973" priority="1014" operator="greaterThan">
      <formula>0</formula>
    </cfRule>
  </conditionalFormatting>
  <conditionalFormatting sqref="X321">
    <cfRule type="cellIs" dxfId="972" priority="1013" operator="greaterThan">
      <formula>0</formula>
    </cfRule>
  </conditionalFormatting>
  <conditionalFormatting sqref="X320:Z320">
    <cfRule type="cellIs" dxfId="971" priority="1010" operator="greaterThan">
      <formula>0</formula>
    </cfRule>
  </conditionalFormatting>
  <conditionalFormatting sqref="AA321">
    <cfRule type="cellIs" dxfId="970" priority="1011" operator="greaterThan">
      <formula>0</formula>
    </cfRule>
  </conditionalFormatting>
  <conditionalFormatting sqref="AA321">
    <cfRule type="cellIs" dxfId="969" priority="1012" operator="greaterThan">
      <formula>0</formula>
    </cfRule>
  </conditionalFormatting>
  <conditionalFormatting sqref="V320">
    <cfRule type="cellIs" dxfId="968" priority="1008" operator="greaterThan">
      <formula>0</formula>
    </cfRule>
  </conditionalFormatting>
  <conditionalFormatting sqref="V320">
    <cfRule type="cellIs" dxfId="967" priority="1007" operator="greaterThan">
      <formula>0</formula>
    </cfRule>
  </conditionalFormatting>
  <conditionalFormatting sqref="AC243:AC245">
    <cfRule type="cellIs" dxfId="966" priority="1006" operator="greaterThan">
      <formula>0</formula>
    </cfRule>
  </conditionalFormatting>
  <conditionalFormatting sqref="AD215:AD217">
    <cfRule type="cellIs" dxfId="965" priority="1005" operator="greaterThan">
      <formula>0</formula>
    </cfRule>
  </conditionalFormatting>
  <conditionalFormatting sqref="AD218:AD223">
    <cfRule type="cellIs" dxfId="964" priority="1004" operator="greaterThan">
      <formula>0</formula>
    </cfRule>
  </conditionalFormatting>
  <conditionalFormatting sqref="AD252:AD253 AD259:AD269">
    <cfRule type="cellIs" dxfId="963" priority="1003" operator="greaterThan">
      <formula>0</formula>
    </cfRule>
  </conditionalFormatting>
  <conditionalFormatting sqref="D215:O215">
    <cfRule type="cellIs" dxfId="962" priority="1002" operator="greaterThan">
      <formula>0</formula>
    </cfRule>
  </conditionalFormatting>
  <conditionalFormatting sqref="R221:AC223">
    <cfRule type="cellIs" dxfId="961" priority="1001" operator="greaterThan">
      <formula>0</formula>
    </cfRule>
  </conditionalFormatting>
  <conditionalFormatting sqref="U299:AC299">
    <cfRule type="cellIs" dxfId="960" priority="1000" operator="greaterThan">
      <formula>0</formula>
    </cfRule>
  </conditionalFormatting>
  <conditionalFormatting sqref="AD407:AD408">
    <cfRule type="cellIs" dxfId="959" priority="998" operator="greaterThan">
      <formula>0</formula>
    </cfRule>
    <cfRule type="cellIs" dxfId="958" priority="999" operator="lessThan">
      <formula>0</formula>
    </cfRule>
  </conditionalFormatting>
  <conditionalFormatting sqref="AD409">
    <cfRule type="cellIs" dxfId="957" priority="996" operator="greaterThan">
      <formula>0</formula>
    </cfRule>
    <cfRule type="cellIs" dxfId="956" priority="997" operator="lessThan">
      <formula>0</formula>
    </cfRule>
  </conditionalFormatting>
  <conditionalFormatting sqref="AD411">
    <cfRule type="cellIs" dxfId="955" priority="994" operator="greaterThan">
      <formula>0</formula>
    </cfRule>
    <cfRule type="cellIs" dxfId="954" priority="995" operator="lessThan">
      <formula>0</formula>
    </cfRule>
  </conditionalFormatting>
  <conditionalFormatting sqref="AD410">
    <cfRule type="cellIs" dxfId="953" priority="992" operator="greaterThan">
      <formula>0</formula>
    </cfRule>
    <cfRule type="cellIs" dxfId="952" priority="993" operator="lessThan">
      <formula>0</formula>
    </cfRule>
  </conditionalFormatting>
  <conditionalFormatting sqref="R407:AC408">
    <cfRule type="cellIs" dxfId="951" priority="990" operator="greaterThan">
      <formula>0</formula>
    </cfRule>
    <cfRule type="cellIs" dxfId="950" priority="991" operator="lessThan">
      <formula>0</formula>
    </cfRule>
  </conditionalFormatting>
  <conditionalFormatting sqref="R409:AC409">
    <cfRule type="cellIs" dxfId="949" priority="988" operator="greaterThan">
      <formula>0</formula>
    </cfRule>
    <cfRule type="cellIs" dxfId="948" priority="989" operator="lessThan">
      <formula>0</formula>
    </cfRule>
  </conditionalFormatting>
  <conditionalFormatting sqref="R411:AC411">
    <cfRule type="cellIs" dxfId="947" priority="986" operator="greaterThan">
      <formula>0</formula>
    </cfRule>
    <cfRule type="cellIs" dxfId="946" priority="987" operator="lessThan">
      <formula>0</formula>
    </cfRule>
  </conditionalFormatting>
  <conditionalFormatting sqref="R410:AC410">
    <cfRule type="cellIs" dxfId="945" priority="984" operator="greaterThan">
      <formula>0</formula>
    </cfRule>
    <cfRule type="cellIs" dxfId="944" priority="985" operator="lessThan">
      <formula>0</formula>
    </cfRule>
  </conditionalFormatting>
  <conditionalFormatting sqref="M231:P231 AA231:AB231 X231 J231">
    <cfRule type="cellIs" dxfId="943" priority="982" operator="greaterThan">
      <formula>0</formula>
    </cfRule>
  </conditionalFormatting>
  <conditionalFormatting sqref="R232:S232 J232 U232:Z232 M232:O232 AB232:AC232">
    <cfRule type="cellIs" dxfId="942" priority="981" operator="greaterThan">
      <formula>0</formula>
    </cfRule>
  </conditionalFormatting>
  <conditionalFormatting sqref="U234:V234">
    <cfRule type="cellIs" dxfId="941" priority="980" operator="greaterThan">
      <formula>0</formula>
    </cfRule>
  </conditionalFormatting>
  <conditionalFormatting sqref="X234:Y234">
    <cfRule type="cellIs" dxfId="940" priority="979" operator="greaterThan">
      <formula>0</formula>
    </cfRule>
  </conditionalFormatting>
  <conditionalFormatting sqref="AB234:AC234">
    <cfRule type="cellIs" dxfId="939" priority="978" operator="greaterThan">
      <formula>0</formula>
    </cfRule>
  </conditionalFormatting>
  <conditionalFormatting sqref="T246">
    <cfRule type="cellIs" dxfId="938" priority="977" operator="greaterThan">
      <formula>0</formula>
    </cfRule>
  </conditionalFormatting>
  <conditionalFormatting sqref="O254:P254 J254:M254">
    <cfRule type="cellIs" dxfId="937" priority="976" operator="greaterThan">
      <formula>0</formula>
    </cfRule>
  </conditionalFormatting>
  <conditionalFormatting sqref="D254:I254">
    <cfRule type="cellIs" dxfId="936" priority="975" operator="greaterThan">
      <formula>0</formula>
    </cfRule>
  </conditionalFormatting>
  <conditionalFormatting sqref="D254:I254">
    <cfRule type="cellIs" dxfId="935" priority="974" operator="greaterThan">
      <formula>0</formula>
    </cfRule>
  </conditionalFormatting>
  <conditionalFormatting sqref="X254:AC254">
    <cfRule type="cellIs" dxfId="934" priority="971" operator="greaterThan">
      <formula>0</formula>
    </cfRule>
  </conditionalFormatting>
  <conditionalFormatting sqref="R254:W254">
    <cfRule type="cellIs" dxfId="933" priority="973" operator="greaterThan">
      <formula>0</formula>
    </cfRule>
  </conditionalFormatting>
  <conditionalFormatting sqref="R254:W254">
    <cfRule type="cellIs" dxfId="932" priority="972" operator="greaterThan">
      <formula>0</formula>
    </cfRule>
  </conditionalFormatting>
  <conditionalFormatting sqref="AD254">
    <cfRule type="cellIs" dxfId="931" priority="970" operator="greaterThan">
      <formula>0</formula>
    </cfRule>
  </conditionalFormatting>
  <conditionalFormatting sqref="O255:P258 J255:M258">
    <cfRule type="cellIs" dxfId="930" priority="969" operator="greaterThan">
      <formula>0</formula>
    </cfRule>
  </conditionalFormatting>
  <conditionalFormatting sqref="D255:I258">
    <cfRule type="cellIs" dxfId="929" priority="968" operator="greaterThan">
      <formula>0</formula>
    </cfRule>
  </conditionalFormatting>
  <conditionalFormatting sqref="D255:I258">
    <cfRule type="cellIs" dxfId="928" priority="967" operator="greaterThan">
      <formula>0</formula>
    </cfRule>
  </conditionalFormatting>
  <conditionalFormatting sqref="X255:AC255">
    <cfRule type="cellIs" dxfId="927" priority="964" operator="greaterThan">
      <formula>0</formula>
    </cfRule>
  </conditionalFormatting>
  <conditionalFormatting sqref="R255:W258">
    <cfRule type="cellIs" dxfId="926" priority="966" operator="greaterThan">
      <formula>0</formula>
    </cfRule>
  </conditionalFormatting>
  <conditionalFormatting sqref="R255:W258">
    <cfRule type="cellIs" dxfId="925" priority="965" operator="greaterThan">
      <formula>0</formula>
    </cfRule>
  </conditionalFormatting>
  <conditionalFormatting sqref="AD255:AD258">
    <cfRule type="cellIs" dxfId="924" priority="963" operator="greaterThan">
      <formula>0</formula>
    </cfRule>
  </conditionalFormatting>
  <conditionalFormatting sqref="X256:Z258">
    <cfRule type="cellIs" dxfId="923" priority="962" operator="greaterThan">
      <formula>0</formula>
    </cfRule>
  </conditionalFormatting>
  <conditionalFormatting sqref="X256:Z258">
    <cfRule type="cellIs" dxfId="922" priority="961" operator="greaterThan">
      <formula>0</formula>
    </cfRule>
  </conditionalFormatting>
  <conditionalFormatting sqref="M313:O313 M314:N314 T314">
    <cfRule type="cellIs" dxfId="921" priority="960" operator="greaterThan">
      <formula>0</formula>
    </cfRule>
  </conditionalFormatting>
  <conditionalFormatting sqref="D314:I314 D313:G313 I313">
    <cfRule type="cellIs" dxfId="920" priority="959" operator="greaterThan">
      <formula>0</formula>
    </cfRule>
  </conditionalFormatting>
  <conditionalFormatting sqref="D314:I314 D313:G313 I313">
    <cfRule type="cellIs" dxfId="919" priority="958" operator="greaterThan">
      <formula>0</formula>
    </cfRule>
  </conditionalFormatting>
  <conditionalFormatting sqref="J315">
    <cfRule type="cellIs" dxfId="918" priority="957" operator="greaterThan">
      <formula>0</formula>
    </cfRule>
  </conditionalFormatting>
  <conditionalFormatting sqref="J315">
    <cfRule type="cellIs" dxfId="917" priority="956" operator="greaterThan">
      <formula>0</formula>
    </cfRule>
  </conditionalFormatting>
  <conditionalFormatting sqref="M315">
    <cfRule type="cellIs" dxfId="916" priority="954" operator="greaterThan">
      <formula>0</formula>
    </cfRule>
  </conditionalFormatting>
  <conditionalFormatting sqref="M315">
    <cfRule type="cellIs" dxfId="915" priority="955" operator="greaterThan">
      <formula>0</formula>
    </cfRule>
  </conditionalFormatting>
  <conditionalFormatting sqref="H313">
    <cfRule type="cellIs" dxfId="914" priority="953" operator="greaterThan">
      <formula>0</formula>
    </cfRule>
  </conditionalFormatting>
  <conditionalFormatting sqref="H313">
    <cfRule type="cellIs" dxfId="913" priority="952" operator="greaterThan">
      <formula>0</formula>
    </cfRule>
  </conditionalFormatting>
  <conditionalFormatting sqref="X315">
    <cfRule type="cellIs" dxfId="912" priority="951" operator="greaterThan">
      <formula>0</formula>
    </cfRule>
  </conditionalFormatting>
  <conditionalFormatting sqref="X315">
    <cfRule type="cellIs" dxfId="911" priority="950" operator="greaterThan">
      <formula>0</formula>
    </cfRule>
  </conditionalFormatting>
  <conditionalFormatting sqref="AA315">
    <cfRule type="cellIs" dxfId="910" priority="948" operator="greaterThan">
      <formula>0</formula>
    </cfRule>
  </conditionalFormatting>
  <conditionalFormatting sqref="AA315">
    <cfRule type="cellIs" dxfId="909" priority="949" operator="greaterThan">
      <formula>0</formula>
    </cfRule>
  </conditionalFormatting>
  <conditionalFormatting sqref="AD326:AD328">
    <cfRule type="cellIs" dxfId="908" priority="947" operator="greaterThan">
      <formula>0</formula>
    </cfRule>
  </conditionalFormatting>
  <conditionalFormatting sqref="AA326:AC326">
    <cfRule type="cellIs" dxfId="907" priority="939" operator="greaterThan">
      <formula>0</formula>
    </cfRule>
  </conditionalFormatting>
  <conditionalFormatting sqref="R326:U327">
    <cfRule type="cellIs" dxfId="906" priority="946" operator="greaterThan">
      <formula>0</formula>
    </cfRule>
  </conditionalFormatting>
  <conditionalFormatting sqref="R326:U327">
    <cfRule type="cellIs" dxfId="905" priority="945" operator="greaterThan">
      <formula>0</formula>
    </cfRule>
  </conditionalFormatting>
  <conditionalFormatting sqref="X328">
    <cfRule type="cellIs" dxfId="904" priority="944" operator="greaterThan">
      <formula>0</formula>
    </cfRule>
  </conditionalFormatting>
  <conditionalFormatting sqref="X328">
    <cfRule type="cellIs" dxfId="903" priority="943" operator="greaterThan">
      <formula>0</formula>
    </cfRule>
  </conditionalFormatting>
  <conditionalFormatting sqref="X326:Z326">
    <cfRule type="cellIs" dxfId="902" priority="940" operator="greaterThan">
      <formula>0</formula>
    </cfRule>
  </conditionalFormatting>
  <conditionalFormatting sqref="AA328">
    <cfRule type="cellIs" dxfId="901" priority="941" operator="greaterThan">
      <formula>0</formula>
    </cfRule>
  </conditionalFormatting>
  <conditionalFormatting sqref="AA328">
    <cfRule type="cellIs" dxfId="900" priority="942" operator="greaterThan">
      <formula>0</formula>
    </cfRule>
  </conditionalFormatting>
  <conditionalFormatting sqref="V326:V327">
    <cfRule type="cellIs" dxfId="899" priority="938" operator="greaterThan">
      <formula>0</formula>
    </cfRule>
  </conditionalFormatting>
  <conditionalFormatting sqref="V326:V327">
    <cfRule type="cellIs" dxfId="898" priority="937" operator="greaterThan">
      <formula>0</formula>
    </cfRule>
  </conditionalFormatting>
  <conditionalFormatting sqref="M326:N327">
    <cfRule type="cellIs" dxfId="897" priority="936" operator="greaterThan">
      <formula>0</formula>
    </cfRule>
  </conditionalFormatting>
  <conditionalFormatting sqref="D326:I327">
    <cfRule type="cellIs" dxfId="896" priority="935" operator="greaterThan">
      <formula>0</formula>
    </cfRule>
  </conditionalFormatting>
  <conditionalFormatting sqref="D326:I327">
    <cfRule type="cellIs" dxfId="895" priority="934" operator="greaterThan">
      <formula>0</formula>
    </cfRule>
  </conditionalFormatting>
  <conditionalFormatting sqref="J328">
    <cfRule type="cellIs" dxfId="894" priority="933" operator="greaterThan">
      <formula>0</formula>
    </cfRule>
  </conditionalFormatting>
  <conditionalFormatting sqref="J328">
    <cfRule type="cellIs" dxfId="893" priority="932" operator="greaterThan">
      <formula>0</formula>
    </cfRule>
  </conditionalFormatting>
  <conditionalFormatting sqref="J326:L327 P326:P327">
    <cfRule type="cellIs" dxfId="892" priority="929" operator="greaterThan">
      <formula>0</formula>
    </cfRule>
  </conditionalFormatting>
  <conditionalFormatting sqref="M328">
    <cfRule type="cellIs" dxfId="891" priority="930" operator="greaterThan">
      <formula>0</formula>
    </cfRule>
  </conditionalFormatting>
  <conditionalFormatting sqref="M328">
    <cfRule type="cellIs" dxfId="890" priority="931" operator="greaterThan">
      <formula>0</formula>
    </cfRule>
  </conditionalFormatting>
  <conditionalFormatting sqref="M392">
    <cfRule type="cellIs" dxfId="889" priority="921" operator="greaterThan">
      <formula>0</formula>
    </cfRule>
  </conditionalFormatting>
  <conditionalFormatting sqref="X392">
    <cfRule type="cellIs" dxfId="888" priority="928" operator="greaterThan">
      <formula>0</formula>
    </cfRule>
  </conditionalFormatting>
  <conditionalFormatting sqref="X392">
    <cfRule type="cellIs" dxfId="887" priority="927" operator="greaterThan">
      <formula>0</formula>
    </cfRule>
  </conditionalFormatting>
  <conditionalFormatting sqref="AA392">
    <cfRule type="cellIs" dxfId="886" priority="925" operator="greaterThan">
      <formula>0</formula>
    </cfRule>
  </conditionalFormatting>
  <conditionalFormatting sqref="AA392">
    <cfRule type="cellIs" dxfId="885" priority="926" operator="greaterThan">
      <formula>0</formula>
    </cfRule>
  </conditionalFormatting>
  <conditionalFormatting sqref="J392">
    <cfRule type="cellIs" dxfId="884" priority="924" operator="greaterThan">
      <formula>0</formula>
    </cfRule>
  </conditionalFormatting>
  <conditionalFormatting sqref="J392">
    <cfRule type="cellIs" dxfId="883" priority="923" operator="greaterThan">
      <formula>0</formula>
    </cfRule>
  </conditionalFormatting>
  <conditionalFormatting sqref="M392">
    <cfRule type="cellIs" dxfId="882" priority="922" operator="greaterThan">
      <formula>0</formula>
    </cfRule>
  </conditionalFormatting>
  <conditionalFormatting sqref="M335">
    <cfRule type="cellIs" dxfId="881" priority="906" operator="greaterThan">
      <formula>0</formula>
    </cfRule>
  </conditionalFormatting>
  <conditionalFormatting sqref="AA333:AC334">
    <cfRule type="cellIs" dxfId="880" priority="912" operator="greaterThan">
      <formula>0</formula>
    </cfRule>
  </conditionalFormatting>
  <conditionalFormatting sqref="X333:X334">
    <cfRule type="cellIs" dxfId="879" priority="919" operator="greaterThan">
      <formula>0</formula>
    </cfRule>
  </conditionalFormatting>
  <conditionalFormatting sqref="X333:X334">
    <cfRule type="cellIs" dxfId="878" priority="918" operator="greaterThan">
      <formula>0</formula>
    </cfRule>
  </conditionalFormatting>
  <conditionalFormatting sqref="X335">
    <cfRule type="cellIs" dxfId="877" priority="917" operator="greaterThan">
      <formula>0</formula>
    </cfRule>
  </conditionalFormatting>
  <conditionalFormatting sqref="X335">
    <cfRule type="cellIs" dxfId="876" priority="916" operator="greaterThan">
      <formula>0</formula>
    </cfRule>
  </conditionalFormatting>
  <conditionalFormatting sqref="Y333:Z334">
    <cfRule type="cellIs" dxfId="875" priority="913" operator="greaterThan">
      <formula>0</formula>
    </cfRule>
  </conditionalFormatting>
  <conditionalFormatting sqref="AA335">
    <cfRule type="cellIs" dxfId="874" priority="914" operator="greaterThan">
      <formula>0</formula>
    </cfRule>
  </conditionalFormatting>
  <conditionalFormatting sqref="AA335">
    <cfRule type="cellIs" dxfId="873" priority="915" operator="greaterThan">
      <formula>0</formula>
    </cfRule>
  </conditionalFormatting>
  <conditionalFormatting sqref="W333:W334">
    <cfRule type="cellIs" dxfId="872" priority="911" operator="greaterThan">
      <formula>0</formula>
    </cfRule>
  </conditionalFormatting>
  <conditionalFormatting sqref="W333:W334">
    <cfRule type="cellIs" dxfId="871" priority="910" operator="greaterThan">
      <formula>0</formula>
    </cfRule>
  </conditionalFormatting>
  <conditionalFormatting sqref="J335">
    <cfRule type="cellIs" dxfId="870" priority="909" operator="greaterThan">
      <formula>0</formula>
    </cfRule>
  </conditionalFormatting>
  <conditionalFormatting sqref="J335">
    <cfRule type="cellIs" dxfId="869" priority="908" operator="greaterThan">
      <formula>0</formula>
    </cfRule>
  </conditionalFormatting>
  <conditionalFormatting sqref="M335">
    <cfRule type="cellIs" dxfId="868" priority="907" operator="greaterThan">
      <formula>0</formula>
    </cfRule>
  </conditionalFormatting>
  <conditionalFormatting sqref="R306:V307 Y306:AA307">
    <cfRule type="cellIs" dxfId="867" priority="905" operator="greaterThan">
      <formula>0</formula>
    </cfRule>
  </conditionalFormatting>
  <conditionalFormatting sqref="M306:N307 T306:T307">
    <cfRule type="cellIs" dxfId="866" priority="904" operator="greaterThan">
      <formula>0</formula>
    </cfRule>
  </conditionalFormatting>
  <conditionalFormatting sqref="D306:I307">
    <cfRule type="cellIs" dxfId="865" priority="903" operator="greaterThan">
      <formula>0</formula>
    </cfRule>
  </conditionalFormatting>
  <conditionalFormatting sqref="D306:I307">
    <cfRule type="cellIs" dxfId="864" priority="902" operator="greaterThan">
      <formula>0</formula>
    </cfRule>
  </conditionalFormatting>
  <conditionalFormatting sqref="J308">
    <cfRule type="cellIs" dxfId="863" priority="901" operator="greaterThan">
      <formula>0</formula>
    </cfRule>
  </conditionalFormatting>
  <conditionalFormatting sqref="J308">
    <cfRule type="cellIs" dxfId="862" priority="900" operator="greaterThan">
      <formula>0</formula>
    </cfRule>
  </conditionalFormatting>
  <conditionalFormatting sqref="M308">
    <cfRule type="cellIs" dxfId="861" priority="898" operator="greaterThan">
      <formula>0</formula>
    </cfRule>
  </conditionalFormatting>
  <conditionalFormatting sqref="M308">
    <cfRule type="cellIs" dxfId="860" priority="899" operator="greaterThan">
      <formula>0</formula>
    </cfRule>
  </conditionalFormatting>
  <conditionalFormatting sqref="X308">
    <cfRule type="cellIs" dxfId="859" priority="897" operator="greaterThan">
      <formula>0</formula>
    </cfRule>
  </conditionalFormatting>
  <conditionalFormatting sqref="X308">
    <cfRule type="cellIs" dxfId="858" priority="896" operator="greaterThan">
      <formula>0</formula>
    </cfRule>
  </conditionalFormatting>
  <conditionalFormatting sqref="AA308">
    <cfRule type="cellIs" dxfId="857" priority="894" operator="greaterThan">
      <formula>0</formula>
    </cfRule>
  </conditionalFormatting>
  <conditionalFormatting sqref="AA308">
    <cfRule type="cellIs" dxfId="856" priority="895" operator="greaterThan">
      <formula>0</formula>
    </cfRule>
  </conditionalFormatting>
  <conditionalFormatting sqref="X246">
    <cfRule type="cellIs" dxfId="855" priority="893" operator="greaterThan">
      <formula>0</formula>
    </cfRule>
  </conditionalFormatting>
  <conditionalFormatting sqref="Z233:AC233">
    <cfRule type="cellIs" dxfId="854" priority="892" operator="greaterThan">
      <formula>0</formula>
    </cfRule>
  </conditionalFormatting>
  <conditionalFormatting sqref="D351:N353 P351:P353 AD351:AD355">
    <cfRule type="cellIs" dxfId="853" priority="891" operator="greaterThan">
      <formula>0</formula>
    </cfRule>
  </conditionalFormatting>
  <conditionalFormatting sqref="M354:M355">
    <cfRule type="cellIs" dxfId="852" priority="877" operator="greaterThan">
      <formula>0</formula>
    </cfRule>
  </conditionalFormatting>
  <conditionalFormatting sqref="AA351:AB351 AA352">
    <cfRule type="cellIs" dxfId="851" priority="883" operator="greaterThan">
      <formula>0</formula>
    </cfRule>
  </conditionalFormatting>
  <conditionalFormatting sqref="X351:X353">
    <cfRule type="cellIs" dxfId="850" priority="890" operator="greaterThan">
      <formula>0</formula>
    </cfRule>
  </conditionalFormatting>
  <conditionalFormatting sqref="X351:X353">
    <cfRule type="cellIs" dxfId="849" priority="889" operator="greaterThan">
      <formula>0</formula>
    </cfRule>
  </conditionalFormatting>
  <conditionalFormatting sqref="X354:X355">
    <cfRule type="cellIs" dxfId="848" priority="888" operator="greaterThan">
      <formula>0</formula>
    </cfRule>
  </conditionalFormatting>
  <conditionalFormatting sqref="X354:X355">
    <cfRule type="cellIs" dxfId="847" priority="887" operator="greaterThan">
      <formula>0</formula>
    </cfRule>
  </conditionalFormatting>
  <conditionalFormatting sqref="Y351:Z353">
    <cfRule type="cellIs" dxfId="846" priority="884" operator="greaterThan">
      <formula>0</formula>
    </cfRule>
  </conditionalFormatting>
  <conditionalFormatting sqref="AA354:AA355">
    <cfRule type="cellIs" dxfId="845" priority="885" operator="greaterThan">
      <formula>0</formula>
    </cfRule>
  </conditionalFormatting>
  <conditionalFormatting sqref="AA354:AA355">
    <cfRule type="cellIs" dxfId="844" priority="886" operator="greaterThan">
      <formula>0</formula>
    </cfRule>
  </conditionalFormatting>
  <conditionalFormatting sqref="W351:W353">
    <cfRule type="cellIs" dxfId="843" priority="882" operator="greaterThan">
      <formula>0</formula>
    </cfRule>
  </conditionalFormatting>
  <conditionalFormatting sqref="W351:W353">
    <cfRule type="cellIs" dxfId="842" priority="881" operator="greaterThan">
      <formula>0</formula>
    </cfRule>
  </conditionalFormatting>
  <conditionalFormatting sqref="J354:J355">
    <cfRule type="cellIs" dxfId="841" priority="880" operator="greaterThan">
      <formula>0</formula>
    </cfRule>
  </conditionalFormatting>
  <conditionalFormatting sqref="J354:J355">
    <cfRule type="cellIs" dxfId="840" priority="879" operator="greaterThan">
      <formula>0</formula>
    </cfRule>
  </conditionalFormatting>
  <conditionalFormatting sqref="M354:M355">
    <cfRule type="cellIs" dxfId="839" priority="878" operator="greaterThan">
      <formula>0</formula>
    </cfRule>
  </conditionalFormatting>
  <conditionalFormatting sqref="AI352">
    <cfRule type="cellIs" dxfId="838" priority="876" operator="greaterThan">
      <formula>0</formula>
    </cfRule>
  </conditionalFormatting>
  <conditionalFormatting sqref="AI352">
    <cfRule type="cellIs" dxfId="837" priority="875" operator="greaterThan">
      <formula>0</formula>
    </cfRule>
  </conditionalFormatting>
  <conditionalFormatting sqref="Y333">
    <cfRule type="colorScale" priority="8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42:U346">
    <cfRule type="cellIs" dxfId="836" priority="873" operator="greaterThan">
      <formula>0</formula>
    </cfRule>
  </conditionalFormatting>
  <conditionalFormatting sqref="D342:N346 P342:P346">
    <cfRule type="cellIs" dxfId="835" priority="872" operator="greaterThan">
      <formula>0</formula>
    </cfRule>
  </conditionalFormatting>
  <conditionalFormatting sqref="X342:X346">
    <cfRule type="cellIs" dxfId="834" priority="871" operator="greaterThan">
      <formula>0</formula>
    </cfRule>
  </conditionalFormatting>
  <conditionalFormatting sqref="X342:X346">
    <cfRule type="cellIs" dxfId="833" priority="870" operator="greaterThan">
      <formula>0</formula>
    </cfRule>
  </conditionalFormatting>
  <conditionalFormatting sqref="Y342:Z346">
    <cfRule type="cellIs" dxfId="832" priority="869" operator="greaterThan">
      <formula>0</formula>
    </cfRule>
  </conditionalFormatting>
  <conditionalFormatting sqref="W342:W346">
    <cfRule type="cellIs" dxfId="831" priority="868" operator="greaterThan">
      <formula>0</formula>
    </cfRule>
  </conditionalFormatting>
  <conditionalFormatting sqref="W342:W346">
    <cfRule type="cellIs" dxfId="830" priority="867" operator="greaterThan">
      <formula>0</formula>
    </cfRule>
  </conditionalFormatting>
  <conditionalFormatting sqref="W340:W341 R340:U341 D340:N341 P340:P341 Y340:AC340 AD340:AD346">
    <cfRule type="cellIs" dxfId="829" priority="866" operator="greaterThan">
      <formula>0</formula>
    </cfRule>
  </conditionalFormatting>
  <conditionalFormatting sqref="AC285:AC290">
    <cfRule type="cellIs" dxfId="828" priority="865" operator="greaterThan">
      <formula>0</formula>
    </cfRule>
  </conditionalFormatting>
  <conditionalFormatting sqref="AF246:AG246 AO229:AO230 AL230 AK234 AP230 AN234 AR320:AR321 AF314:AJ314 AF333:AI334 AK326 AR240:AR247 AM327:AQ327 AR313:AR315 AR228:AR234 AQ306 AF353:AI353 AR333:AR335 AI297:AQ298 AM389:AQ391 AM246:AN246 AO388:AQ388 AM314:AN314 AF313:AQ313 AP314:AQ314 AO256:AQ257 AO258 AO280:AQ284 AF280:AM284 AN283:AN284 AO343:AQ344 AO341:AP341 AO342 AQ342 AR274:AR290 AR306:AR308 AO346:AQ346 AF351:AH351">
    <cfRule type="cellIs" dxfId="827" priority="864" operator="greaterThan">
      <formula>0</formula>
    </cfRule>
  </conditionalFormatting>
  <conditionalFormatting sqref="AF216:AQ217 AO278:AQ278">
    <cfRule type="cellIs" dxfId="826" priority="863" operator="greaterThan">
      <formula>0</formula>
    </cfRule>
  </conditionalFormatting>
  <conditionalFormatting sqref="AF217">
    <cfRule type="cellIs" dxfId="825" priority="862" operator="greaterThan">
      <formula>0</formula>
    </cfRule>
  </conditionalFormatting>
  <conditionalFormatting sqref="AG219:AQ219 AG218:AH218 AM218:AQ218 AG220:AM220 AQ220">
    <cfRule type="cellIs" dxfId="824" priority="861" operator="greaterThan">
      <formula>0</formula>
    </cfRule>
  </conditionalFormatting>
  <conditionalFormatting sqref="AI218:AL218">
    <cfRule type="cellIs" dxfId="823" priority="860" operator="greaterThan">
      <formula>0</formula>
    </cfRule>
  </conditionalFormatting>
  <conditionalFormatting sqref="AN220:AP220">
    <cfRule type="cellIs" dxfId="822" priority="859" operator="greaterThan">
      <formula>0</formula>
    </cfRule>
  </conditionalFormatting>
  <conditionalFormatting sqref="AF228:AQ228">
    <cfRule type="cellIs" dxfId="821" priority="858" operator="greaterThan">
      <formula>0</formula>
    </cfRule>
  </conditionalFormatting>
  <conditionalFormatting sqref="AF228:AQ228">
    <cfRule type="cellIs" dxfId="820" priority="857" operator="greaterThan">
      <formula>0</formula>
    </cfRule>
  </conditionalFormatting>
  <conditionalFormatting sqref="AF240:AK240">
    <cfRule type="cellIs" dxfId="819" priority="856" operator="greaterThan">
      <formula>0</formula>
    </cfRule>
  </conditionalFormatting>
  <conditionalFormatting sqref="AF240:AK240">
    <cfRule type="cellIs" dxfId="818" priority="855" operator="greaterThan">
      <formula>0</formula>
    </cfRule>
  </conditionalFormatting>
  <conditionalFormatting sqref="AO243:AO245">
    <cfRule type="cellIs" dxfId="817" priority="852" operator="greaterThan">
      <formula>0</formula>
    </cfRule>
  </conditionalFormatting>
  <conditionalFormatting sqref="AO243:AO245">
    <cfRule type="cellIs" dxfId="816" priority="851" operator="greaterThan">
      <formula>0</formula>
    </cfRule>
  </conditionalFormatting>
  <conditionalFormatting sqref="AL240:AQ240 AL241:AM242 AO241:AQ242">
    <cfRule type="cellIs" dxfId="815" priority="850" operator="greaterThan">
      <formula>0</formula>
    </cfRule>
  </conditionalFormatting>
  <conditionalFormatting sqref="AL243:AL245">
    <cfRule type="cellIs" dxfId="814" priority="854" operator="greaterThan">
      <formula>0</formula>
    </cfRule>
  </conditionalFormatting>
  <conditionalFormatting sqref="AL243:AL245">
    <cfRule type="cellIs" dxfId="813" priority="853" operator="greaterThan">
      <formula>0</formula>
    </cfRule>
  </conditionalFormatting>
  <conditionalFormatting sqref="AF275:AK276 AF274:AI274 AF278:AK278">
    <cfRule type="cellIs" dxfId="812" priority="838" operator="greaterThan">
      <formula>0</formula>
    </cfRule>
  </conditionalFormatting>
  <conditionalFormatting sqref="AL252:AQ253 AL259:AQ262 AL264:AN268 AO263:AQ263">
    <cfRule type="cellIs" dxfId="811" priority="839" operator="greaterThan">
      <formula>0</formula>
    </cfRule>
  </conditionalFormatting>
  <conditionalFormatting sqref="AJ274:AK274">
    <cfRule type="cellIs" dxfId="810" priority="835" operator="greaterThan">
      <formula>0</formula>
    </cfRule>
  </conditionalFormatting>
  <conditionalFormatting sqref="AL295:AN296">
    <cfRule type="cellIs" dxfId="809" priority="832" operator="greaterThan">
      <formula>0</formula>
    </cfRule>
  </conditionalFormatting>
  <conditionalFormatting sqref="AO295:AQ296">
    <cfRule type="cellIs" dxfId="808" priority="831" operator="greaterThan">
      <formula>0</formula>
    </cfRule>
  </conditionalFormatting>
  <conditionalFormatting sqref="AO320:AQ320">
    <cfRule type="cellIs" dxfId="807" priority="823" operator="greaterThan">
      <formula>0</formula>
    </cfRule>
  </conditionalFormatting>
  <conditionalFormatting sqref="AF252:AK253">
    <cfRule type="cellIs" dxfId="806" priority="845" operator="greaterThan">
      <formula>0</formula>
    </cfRule>
  </conditionalFormatting>
  <conditionalFormatting sqref="AF252:AK253">
    <cfRule type="cellIs" dxfId="805" priority="844" operator="greaterThan">
      <formula>0</formula>
    </cfRule>
  </conditionalFormatting>
  <conditionalFormatting sqref="AL269">
    <cfRule type="cellIs" dxfId="804" priority="843" operator="greaterThan">
      <formula>0</formula>
    </cfRule>
  </conditionalFormatting>
  <conditionalFormatting sqref="AO269">
    <cfRule type="cellIs" dxfId="803" priority="840" operator="greaterThan">
      <formula>0</formula>
    </cfRule>
  </conditionalFormatting>
  <conditionalFormatting sqref="AF275:AK276 AF274:AI274 AF278:AK278">
    <cfRule type="cellIs" dxfId="802" priority="837" operator="greaterThan">
      <formula>0</formula>
    </cfRule>
  </conditionalFormatting>
  <conditionalFormatting sqref="AL269">
    <cfRule type="cellIs" dxfId="801" priority="842" operator="greaterThan">
      <formula>0</formula>
    </cfRule>
  </conditionalFormatting>
  <conditionalFormatting sqref="AO269">
    <cfRule type="cellIs" dxfId="800" priority="841" operator="greaterThan">
      <formula>0</formula>
    </cfRule>
  </conditionalFormatting>
  <conditionalFormatting sqref="AL274:AQ276 AL278:AM278">
    <cfRule type="cellIs" dxfId="799" priority="836" operator="greaterThan">
      <formula>0</formula>
    </cfRule>
  </conditionalFormatting>
  <conditionalFormatting sqref="AF295:AK296">
    <cfRule type="cellIs" dxfId="798" priority="834" operator="greaterThan">
      <formula>0</formula>
    </cfRule>
  </conditionalFormatting>
  <conditionalFormatting sqref="AF320:AI320 AK320">
    <cfRule type="cellIs" dxfId="797" priority="830" operator="greaterThan">
      <formula>0</formula>
    </cfRule>
  </conditionalFormatting>
  <conditionalFormatting sqref="AF295:AK296">
    <cfRule type="cellIs" dxfId="796" priority="833" operator="greaterThan">
      <formula>0</formula>
    </cfRule>
  </conditionalFormatting>
  <conditionalFormatting sqref="AF320:AI320 AK320">
    <cfRule type="cellIs" dxfId="795" priority="829" operator="greaterThan">
      <formula>0</formula>
    </cfRule>
  </conditionalFormatting>
  <conditionalFormatting sqref="AL321">
    <cfRule type="cellIs" dxfId="794" priority="828" operator="greaterThan">
      <formula>0</formula>
    </cfRule>
  </conditionalFormatting>
  <conditionalFormatting sqref="AL321">
    <cfRule type="cellIs" dxfId="793" priority="827" operator="greaterThan">
      <formula>0</formula>
    </cfRule>
  </conditionalFormatting>
  <conditionalFormatting sqref="AL320:AN320">
    <cfRule type="cellIs" dxfId="792" priority="824" operator="greaterThan">
      <formula>0</formula>
    </cfRule>
  </conditionalFormatting>
  <conditionalFormatting sqref="AO321">
    <cfRule type="cellIs" dxfId="791" priority="825" operator="greaterThan">
      <formula>0</formula>
    </cfRule>
  </conditionalFormatting>
  <conditionalFormatting sqref="AO321">
    <cfRule type="cellIs" dxfId="790" priority="826" operator="greaterThan">
      <formula>0</formula>
    </cfRule>
  </conditionalFormatting>
  <conditionalFormatting sqref="AJ320">
    <cfRule type="cellIs" dxfId="789" priority="822" operator="greaterThan">
      <formula>0</formula>
    </cfRule>
  </conditionalFormatting>
  <conditionalFormatting sqref="AJ320">
    <cfRule type="cellIs" dxfId="788" priority="821" operator="greaterThan">
      <formula>0</formula>
    </cfRule>
  </conditionalFormatting>
  <conditionalFormatting sqref="AQ243:AQ245">
    <cfRule type="cellIs" dxfId="787" priority="820" operator="greaterThan">
      <formula>0</formula>
    </cfRule>
  </conditionalFormatting>
  <conditionalFormatting sqref="AR215:AR217">
    <cfRule type="cellIs" dxfId="786" priority="819" operator="greaterThan">
      <formula>0</formula>
    </cfRule>
  </conditionalFormatting>
  <conditionalFormatting sqref="AR218:AR223">
    <cfRule type="cellIs" dxfId="785" priority="818" operator="greaterThan">
      <formula>0</formula>
    </cfRule>
  </conditionalFormatting>
  <conditionalFormatting sqref="AR252:AR253">
    <cfRule type="cellIs" dxfId="784" priority="817" operator="greaterThan">
      <formula>0</formula>
    </cfRule>
  </conditionalFormatting>
  <conditionalFormatting sqref="AF221:AQ221 AF223:AQ223">
    <cfRule type="cellIs" dxfId="783" priority="816" operator="greaterThan">
      <formula>0</formula>
    </cfRule>
  </conditionalFormatting>
  <conditionalFormatting sqref="AI299:AQ299">
    <cfRule type="cellIs" dxfId="782" priority="815" operator="greaterThan">
      <formula>0</formula>
    </cfRule>
  </conditionalFormatting>
  <conditionalFormatting sqref="AR407:AR408">
    <cfRule type="cellIs" dxfId="781" priority="813" operator="greaterThan">
      <formula>0</formula>
    </cfRule>
    <cfRule type="cellIs" dxfId="780" priority="814" operator="lessThan">
      <formula>0</formula>
    </cfRule>
  </conditionalFormatting>
  <conditionalFormatting sqref="AR409">
    <cfRule type="cellIs" dxfId="779" priority="811" operator="greaterThan">
      <formula>0</formula>
    </cfRule>
    <cfRule type="cellIs" dxfId="778" priority="812" operator="lessThan">
      <formula>0</formula>
    </cfRule>
  </conditionalFormatting>
  <conditionalFormatting sqref="AR411">
    <cfRule type="cellIs" dxfId="777" priority="809" operator="greaterThan">
      <formula>0</formula>
    </cfRule>
    <cfRule type="cellIs" dxfId="776" priority="810" operator="lessThan">
      <formula>0</formula>
    </cfRule>
  </conditionalFormatting>
  <conditionalFormatting sqref="AR410">
    <cfRule type="cellIs" dxfId="775" priority="807" operator="greaterThan">
      <formula>0</formula>
    </cfRule>
    <cfRule type="cellIs" dxfId="774" priority="808" operator="lessThan">
      <formula>0</formula>
    </cfRule>
  </conditionalFormatting>
  <conditionalFormatting sqref="AF407:AQ408">
    <cfRule type="cellIs" dxfId="773" priority="805" operator="greaterThan">
      <formula>0</formula>
    </cfRule>
    <cfRule type="cellIs" dxfId="772" priority="806" operator="lessThan">
      <formula>0</formula>
    </cfRule>
  </conditionalFormatting>
  <conditionalFormatting sqref="AF409:AQ409">
    <cfRule type="cellIs" dxfId="771" priority="803" operator="greaterThan">
      <formula>0</formula>
    </cfRule>
    <cfRule type="cellIs" dxfId="770" priority="804" operator="lessThan">
      <formula>0</formula>
    </cfRule>
  </conditionalFormatting>
  <conditionalFormatting sqref="AF411:AQ411">
    <cfRule type="cellIs" dxfId="769" priority="801" operator="greaterThan">
      <formula>0</formula>
    </cfRule>
    <cfRule type="cellIs" dxfId="768" priority="802" operator="lessThan">
      <formula>0</formula>
    </cfRule>
  </conditionalFormatting>
  <conditionalFormatting sqref="AF410:AQ410">
    <cfRule type="cellIs" dxfId="767" priority="799" operator="greaterThan">
      <formula>0</formula>
    </cfRule>
    <cfRule type="cellIs" dxfId="766" priority="800" operator="lessThan">
      <formula>0</formula>
    </cfRule>
  </conditionalFormatting>
  <conditionalFormatting sqref="AO231:AP231 AL231">
    <cfRule type="cellIs" dxfId="765" priority="797" operator="greaterThan">
      <formula>0</formula>
    </cfRule>
  </conditionalFormatting>
  <conditionalFormatting sqref="AF232:AG232 AI232:AQ232">
    <cfRule type="cellIs" dxfId="764" priority="796" operator="greaterThan">
      <formula>0</formula>
    </cfRule>
  </conditionalFormatting>
  <conditionalFormatting sqref="AL256:AN258">
    <cfRule type="cellIs" dxfId="763" priority="784" operator="greaterThan">
      <formula>0</formula>
    </cfRule>
  </conditionalFormatting>
  <conditionalFormatting sqref="AL234:AM234">
    <cfRule type="cellIs" dxfId="762" priority="795" operator="greaterThan">
      <formula>0</formula>
    </cfRule>
  </conditionalFormatting>
  <conditionalFormatting sqref="AP234:AQ234">
    <cfRule type="cellIs" dxfId="761" priority="794" operator="greaterThan">
      <formula>0</formula>
    </cfRule>
  </conditionalFormatting>
  <conditionalFormatting sqref="AH246">
    <cfRule type="cellIs" dxfId="760" priority="793" operator="greaterThan">
      <formula>0</formula>
    </cfRule>
  </conditionalFormatting>
  <conditionalFormatting sqref="AL254:AQ254">
    <cfRule type="cellIs" dxfId="759" priority="790" operator="greaterThan">
      <formula>0</formula>
    </cfRule>
  </conditionalFormatting>
  <conditionalFormatting sqref="AF254:AK254">
    <cfRule type="cellIs" dxfId="758" priority="792" operator="greaterThan">
      <formula>0</formula>
    </cfRule>
  </conditionalFormatting>
  <conditionalFormatting sqref="AF254:AK254">
    <cfRule type="cellIs" dxfId="757" priority="791" operator="greaterThan">
      <formula>0</formula>
    </cfRule>
  </conditionalFormatting>
  <conditionalFormatting sqref="AR254">
    <cfRule type="cellIs" dxfId="756" priority="789" operator="greaterThan">
      <formula>0</formula>
    </cfRule>
  </conditionalFormatting>
  <conditionalFormatting sqref="AL255:AQ255">
    <cfRule type="cellIs" dxfId="755" priority="786" operator="greaterThan">
      <formula>0</formula>
    </cfRule>
  </conditionalFormatting>
  <conditionalFormatting sqref="AF255:AK258">
    <cfRule type="cellIs" dxfId="754" priority="788" operator="greaterThan">
      <formula>0</formula>
    </cfRule>
  </conditionalFormatting>
  <conditionalFormatting sqref="AF255:AK258">
    <cfRule type="cellIs" dxfId="753" priority="787" operator="greaterThan">
      <formula>0</formula>
    </cfRule>
  </conditionalFormatting>
  <conditionalFormatting sqref="AL256:AN258">
    <cfRule type="cellIs" dxfId="752" priority="785" operator="greaterThan">
      <formula>0</formula>
    </cfRule>
  </conditionalFormatting>
  <conditionalFormatting sqref="AO315">
    <cfRule type="cellIs" dxfId="751" priority="780" operator="greaterThan">
      <formula>0</formula>
    </cfRule>
  </conditionalFormatting>
  <conditionalFormatting sqref="AH314">
    <cfRule type="cellIs" dxfId="750" priority="783" operator="greaterThan">
      <formula>0</formula>
    </cfRule>
  </conditionalFormatting>
  <conditionalFormatting sqref="AL315">
    <cfRule type="cellIs" dxfId="749" priority="782" operator="greaterThan">
      <formula>0</formula>
    </cfRule>
  </conditionalFormatting>
  <conditionalFormatting sqref="AL315">
    <cfRule type="cellIs" dxfId="748" priority="781" operator="greaterThan">
      <formula>0</formula>
    </cfRule>
  </conditionalFormatting>
  <conditionalFormatting sqref="AO315">
    <cfRule type="cellIs" dxfId="747" priority="779" operator="greaterThan">
      <formula>0</formula>
    </cfRule>
  </conditionalFormatting>
  <conditionalFormatting sqref="AR326:AR328">
    <cfRule type="cellIs" dxfId="746" priority="778" operator="greaterThan">
      <formula>0</formula>
    </cfRule>
  </conditionalFormatting>
  <conditionalFormatting sqref="AO326:AQ326">
    <cfRule type="cellIs" dxfId="745" priority="770" operator="greaterThan">
      <formula>0</formula>
    </cfRule>
  </conditionalFormatting>
  <conditionalFormatting sqref="AF326:AI327">
    <cfRule type="cellIs" dxfId="744" priority="777" operator="greaterThan">
      <formula>0</formula>
    </cfRule>
  </conditionalFormatting>
  <conditionalFormatting sqref="AF326:AI327">
    <cfRule type="cellIs" dxfId="743" priority="776" operator="greaterThan">
      <formula>0</formula>
    </cfRule>
  </conditionalFormatting>
  <conditionalFormatting sqref="AL328">
    <cfRule type="cellIs" dxfId="742" priority="775" operator="greaterThan">
      <formula>0</formula>
    </cfRule>
  </conditionalFormatting>
  <conditionalFormatting sqref="AL328">
    <cfRule type="cellIs" dxfId="741" priority="774" operator="greaterThan">
      <formula>0</formula>
    </cfRule>
  </conditionalFormatting>
  <conditionalFormatting sqref="AL326:AN326">
    <cfRule type="cellIs" dxfId="740" priority="771" operator="greaterThan">
      <formula>0</formula>
    </cfRule>
  </conditionalFormatting>
  <conditionalFormatting sqref="AO328">
    <cfRule type="cellIs" dxfId="739" priority="772" operator="greaterThan">
      <formula>0</formula>
    </cfRule>
  </conditionalFormatting>
  <conditionalFormatting sqref="AO328">
    <cfRule type="cellIs" dxfId="738" priority="773" operator="greaterThan">
      <formula>0</formula>
    </cfRule>
  </conditionalFormatting>
  <conditionalFormatting sqref="AJ326:AJ327">
    <cfRule type="cellIs" dxfId="737" priority="769" operator="greaterThan">
      <formula>0</formula>
    </cfRule>
  </conditionalFormatting>
  <conditionalFormatting sqref="AJ326:AJ327">
    <cfRule type="cellIs" dxfId="736" priority="768" operator="greaterThan">
      <formula>0</formula>
    </cfRule>
  </conditionalFormatting>
  <conditionalFormatting sqref="AL392">
    <cfRule type="cellIs" dxfId="735" priority="767" operator="greaterThan">
      <formula>0</formula>
    </cfRule>
  </conditionalFormatting>
  <conditionalFormatting sqref="AL392">
    <cfRule type="cellIs" dxfId="734" priority="766" operator="greaterThan">
      <formula>0</formula>
    </cfRule>
  </conditionalFormatting>
  <conditionalFormatting sqref="AO392">
    <cfRule type="cellIs" dxfId="733" priority="764" operator="greaterThan">
      <formula>0</formula>
    </cfRule>
  </conditionalFormatting>
  <conditionalFormatting sqref="AO392">
    <cfRule type="cellIs" dxfId="732" priority="765" operator="greaterThan">
      <formula>0</formula>
    </cfRule>
  </conditionalFormatting>
  <conditionalFormatting sqref="AO333:AQ334">
    <cfRule type="cellIs" dxfId="731" priority="756" operator="greaterThan">
      <formula>0</formula>
    </cfRule>
  </conditionalFormatting>
  <conditionalFormatting sqref="AL333:AL334">
    <cfRule type="cellIs" dxfId="730" priority="763" operator="greaterThan">
      <formula>0</formula>
    </cfRule>
  </conditionalFormatting>
  <conditionalFormatting sqref="AL333:AL334">
    <cfRule type="cellIs" dxfId="729" priority="762" operator="greaterThan">
      <formula>0</formula>
    </cfRule>
  </conditionalFormatting>
  <conditionalFormatting sqref="AL335">
    <cfRule type="cellIs" dxfId="728" priority="761" operator="greaterThan">
      <formula>0</formula>
    </cfRule>
  </conditionalFormatting>
  <conditionalFormatting sqref="AL335">
    <cfRule type="cellIs" dxfId="727" priority="760" operator="greaterThan">
      <formula>0</formula>
    </cfRule>
  </conditionalFormatting>
  <conditionalFormatting sqref="AM333:AN334">
    <cfRule type="cellIs" dxfId="726" priority="757" operator="greaterThan">
      <formula>0</formula>
    </cfRule>
  </conditionalFormatting>
  <conditionalFormatting sqref="AO335">
    <cfRule type="cellIs" dxfId="725" priority="758" operator="greaterThan">
      <formula>0</formula>
    </cfRule>
  </conditionalFormatting>
  <conditionalFormatting sqref="AO335">
    <cfRule type="cellIs" dxfId="724" priority="759" operator="greaterThan">
      <formula>0</formula>
    </cfRule>
  </conditionalFormatting>
  <conditionalFormatting sqref="AK333:AK334">
    <cfRule type="cellIs" dxfId="723" priority="755" operator="greaterThan">
      <formula>0</formula>
    </cfRule>
  </conditionalFormatting>
  <conditionalFormatting sqref="AK333:AK334">
    <cfRule type="cellIs" dxfId="722" priority="754" operator="greaterThan">
      <formula>0</formula>
    </cfRule>
  </conditionalFormatting>
  <conditionalFormatting sqref="AF306:AJ307 AN307">
    <cfRule type="cellIs" dxfId="721" priority="753" operator="greaterThan">
      <formula>0</formula>
    </cfRule>
  </conditionalFormatting>
  <conditionalFormatting sqref="AH306:AH307">
    <cfRule type="cellIs" dxfId="720" priority="752" operator="greaterThan">
      <formula>0</formula>
    </cfRule>
  </conditionalFormatting>
  <conditionalFormatting sqref="AL308">
    <cfRule type="cellIs" dxfId="719" priority="751" operator="greaterThan">
      <formula>0</formula>
    </cfRule>
  </conditionalFormatting>
  <conditionalFormatting sqref="AL308">
    <cfRule type="cellIs" dxfId="718" priority="750" operator="greaterThan">
      <formula>0</formula>
    </cfRule>
  </conditionalFormatting>
  <conditionalFormatting sqref="AO308">
    <cfRule type="cellIs" dxfId="717" priority="748" operator="greaterThan">
      <formula>0</formula>
    </cfRule>
  </conditionalFormatting>
  <conditionalFormatting sqref="AO308">
    <cfRule type="cellIs" dxfId="716" priority="749" operator="greaterThan">
      <formula>0</formula>
    </cfRule>
  </conditionalFormatting>
  <conditionalFormatting sqref="AL246">
    <cfRule type="cellIs" dxfId="715" priority="747" operator="greaterThan">
      <formula>0</formula>
    </cfRule>
  </conditionalFormatting>
  <conditionalFormatting sqref="AR351:AR355">
    <cfRule type="cellIs" dxfId="714" priority="746" operator="greaterThan">
      <formula>0</formula>
    </cfRule>
  </conditionalFormatting>
  <conditionalFormatting sqref="AO351:AQ351 AO353:AQ353">
    <cfRule type="cellIs" dxfId="713" priority="744" operator="greaterThan">
      <formula>0</formula>
    </cfRule>
  </conditionalFormatting>
  <conditionalFormatting sqref="AM351:AN351 AM353:AN353">
    <cfRule type="cellIs" dxfId="712" priority="745" operator="greaterThan">
      <formula>0</formula>
    </cfRule>
  </conditionalFormatting>
  <conditionalFormatting sqref="AK351 AK353">
    <cfRule type="cellIs" dxfId="711" priority="743" operator="greaterThan">
      <formula>0</formula>
    </cfRule>
  </conditionalFormatting>
  <conditionalFormatting sqref="AK351 AK353">
    <cfRule type="cellIs" dxfId="710" priority="742" operator="greaterThan">
      <formula>0</formula>
    </cfRule>
  </conditionalFormatting>
  <conditionalFormatting sqref="AF346:AI346 AF345:AQ345">
    <cfRule type="cellIs" dxfId="709" priority="738" operator="greaterThan">
      <formula>0</formula>
    </cfRule>
  </conditionalFormatting>
  <conditionalFormatting sqref="AM333">
    <cfRule type="colorScale" priority="7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342:AL344 AL346">
    <cfRule type="cellIs" dxfId="708" priority="737" operator="greaterThan">
      <formula>0</formula>
    </cfRule>
  </conditionalFormatting>
  <conditionalFormatting sqref="AL342:AL344 AL346">
    <cfRule type="cellIs" dxfId="707" priority="736" operator="greaterThan">
      <formula>0</formula>
    </cfRule>
  </conditionalFormatting>
  <conditionalFormatting sqref="AM342:AN344 AM346:AN346">
    <cfRule type="cellIs" dxfId="706" priority="735" operator="greaterThan">
      <formula>0</formula>
    </cfRule>
  </conditionalFormatting>
  <conditionalFormatting sqref="AK342:AK344 AK346">
    <cfRule type="cellIs" dxfId="705" priority="734" operator="greaterThan">
      <formula>0</formula>
    </cfRule>
  </conditionalFormatting>
  <conditionalFormatting sqref="AK342:AK344 AK346">
    <cfRule type="cellIs" dxfId="704" priority="733" operator="greaterThan">
      <formula>0</formula>
    </cfRule>
  </conditionalFormatting>
  <conditionalFormatting sqref="AK340:AK341 AF340:AI341 AM340:AQ340 AR340:AR346">
    <cfRule type="cellIs" dxfId="703" priority="732" operator="greaterThan">
      <formula>0</formula>
    </cfRule>
  </conditionalFormatting>
  <conditionalFormatting sqref="AQ285:AQ290">
    <cfRule type="cellIs" dxfId="702" priority="731" operator="greaterThan">
      <formula>0</formula>
    </cfRule>
  </conditionalFormatting>
  <conditionalFormatting sqref="AA246">
    <cfRule type="cellIs" dxfId="701" priority="730" operator="greaterThan">
      <formula>0</formula>
    </cfRule>
  </conditionalFormatting>
  <conditionalFormatting sqref="AA232">
    <cfRule type="cellIs" dxfId="700" priority="729" operator="greaterThan">
      <formula>0</formula>
    </cfRule>
  </conditionalFormatting>
  <conditionalFormatting sqref="AA232">
    <cfRule type="colorScale" priority="7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222:AQ222">
    <cfRule type="cellIs" dxfId="699" priority="727" operator="greaterThan">
      <formula>0</formula>
    </cfRule>
  </conditionalFormatting>
  <conditionalFormatting sqref="AF234">
    <cfRule type="cellIs" dxfId="698" priority="726" operator="greaterThan">
      <formula>0</formula>
    </cfRule>
  </conditionalFormatting>
  <conditionalFormatting sqref="AG234">
    <cfRule type="cellIs" dxfId="697" priority="725" operator="greaterThan">
      <formula>0</formula>
    </cfRule>
  </conditionalFormatting>
  <conditionalFormatting sqref="AH234">
    <cfRule type="cellIs" dxfId="696" priority="724" operator="greaterThan">
      <formula>0</formula>
    </cfRule>
  </conditionalFormatting>
  <conditionalFormatting sqref="AI234">
    <cfRule type="cellIs" dxfId="695" priority="723" operator="greaterThan">
      <formula>0</formula>
    </cfRule>
  </conditionalFormatting>
  <conditionalFormatting sqref="AJ234">
    <cfRule type="cellIs" dxfId="694" priority="722" operator="greaterThan">
      <formula>0</formula>
    </cfRule>
  </conditionalFormatting>
  <conditionalFormatting sqref="AF233:AG233">
    <cfRule type="cellIs" dxfId="693" priority="721" operator="greaterThan">
      <formula>0</formula>
    </cfRule>
  </conditionalFormatting>
  <conditionalFormatting sqref="AH233:AI233">
    <cfRule type="cellIs" dxfId="692" priority="720" operator="greaterThan">
      <formula>0</formula>
    </cfRule>
  </conditionalFormatting>
  <conditionalFormatting sqref="AJ233:AK233">
    <cfRule type="cellIs" dxfId="691" priority="719" operator="greaterThan">
      <formula>0</formula>
    </cfRule>
  </conditionalFormatting>
  <conditionalFormatting sqref="AL233:AM233">
    <cfRule type="cellIs" dxfId="690" priority="718" operator="greaterThan">
      <formula>0</formula>
    </cfRule>
  </conditionalFormatting>
  <conditionalFormatting sqref="AN233:AO233">
    <cfRule type="cellIs" dxfId="689" priority="717" operator="greaterThan">
      <formula>0</formula>
    </cfRule>
  </conditionalFormatting>
  <conditionalFormatting sqref="AP233:AQ233">
    <cfRule type="cellIs" dxfId="688" priority="716" operator="greaterThan">
      <formula>0</formula>
    </cfRule>
  </conditionalFormatting>
  <conditionalFormatting sqref="AO265:AQ268">
    <cfRule type="cellIs" dxfId="687" priority="713" operator="greaterThan">
      <formula>0</formula>
    </cfRule>
  </conditionalFormatting>
  <conditionalFormatting sqref="AF277:AN277">
    <cfRule type="cellIs" dxfId="686" priority="712" operator="greaterThan">
      <formula>0</formula>
    </cfRule>
  </conditionalFormatting>
  <conditionalFormatting sqref="AF277:AN277">
    <cfRule type="cellIs" dxfId="685" priority="711" operator="greaterThan">
      <formula>0</formula>
    </cfRule>
  </conditionalFormatting>
  <conditionalFormatting sqref="AO265:AQ268">
    <cfRule type="cellIs" dxfId="684" priority="714" operator="greaterThan">
      <formula>0</formula>
    </cfRule>
  </conditionalFormatting>
  <conditionalFormatting sqref="AO277:AQ277">
    <cfRule type="cellIs" dxfId="683" priority="710" operator="greaterThan">
      <formula>0</formula>
    </cfRule>
  </conditionalFormatting>
  <conditionalFormatting sqref="AO277:AQ277">
    <cfRule type="cellIs" dxfId="682" priority="709" operator="greaterThan">
      <formula>0</formula>
    </cfRule>
  </conditionalFormatting>
  <conditionalFormatting sqref="AF286">
    <cfRule type="cellIs" dxfId="681" priority="708" operator="greaterThan">
      <formula>0</formula>
    </cfRule>
  </conditionalFormatting>
  <conditionalFormatting sqref="AF286">
    <cfRule type="cellIs" dxfId="680" priority="707" operator="greaterThan">
      <formula>0</formula>
    </cfRule>
  </conditionalFormatting>
  <conditionalFormatting sqref="AJ304">
    <cfRule type="cellIs" dxfId="679" priority="702" operator="greaterThan">
      <formula>0</formula>
    </cfRule>
  </conditionalFormatting>
  <conditionalFormatting sqref="AO307:AQ307">
    <cfRule type="cellIs" dxfId="678" priority="698" operator="greaterThan">
      <formula>0</formula>
    </cfRule>
  </conditionalFormatting>
  <conditionalFormatting sqref="AF279:AJ279">
    <cfRule type="cellIs" dxfId="677" priority="706" operator="greaterThan">
      <formula>0</formula>
    </cfRule>
  </conditionalFormatting>
  <conditionalFormatting sqref="AF279:AJ279">
    <cfRule type="cellIs" dxfId="676" priority="705" operator="greaterThan">
      <formula>0</formula>
    </cfRule>
  </conditionalFormatting>
  <conditionalFormatting sqref="AK279:AQ279">
    <cfRule type="cellIs" dxfId="675" priority="704" operator="greaterThan">
      <formula>0</formula>
    </cfRule>
  </conditionalFormatting>
  <conditionalFormatting sqref="AK279:AQ279">
    <cfRule type="cellIs" dxfId="674" priority="703" operator="greaterThan">
      <formula>0</formula>
    </cfRule>
  </conditionalFormatting>
  <conditionalFormatting sqref="AL306:AO306">
    <cfRule type="cellIs" dxfId="673" priority="701" operator="greaterThan">
      <formula>0</formula>
    </cfRule>
  </conditionalFormatting>
  <conditionalFormatting sqref="AP306">
    <cfRule type="cellIs" dxfId="672" priority="700" operator="greaterThan">
      <formula>0</formula>
    </cfRule>
  </conditionalFormatting>
  <conditionalFormatting sqref="AK307:AM307">
    <cfRule type="cellIs" dxfId="671" priority="699" operator="greaterThan">
      <formula>0</formula>
    </cfRule>
  </conditionalFormatting>
  <conditionalFormatting sqref="AI355">
    <cfRule type="cellIs" dxfId="670" priority="695" operator="greaterThan">
      <formula>0</formula>
    </cfRule>
  </conditionalFormatting>
  <conditionalFormatting sqref="AI355">
    <cfRule type="cellIs" dxfId="669" priority="694" operator="greaterThan">
      <formula>0</formula>
    </cfRule>
  </conditionalFormatting>
  <conditionalFormatting sqref="AK355">
    <cfRule type="cellIs" dxfId="668" priority="693" operator="greaterThan">
      <formula>0</formula>
    </cfRule>
  </conditionalFormatting>
  <conditionalFormatting sqref="AK355">
    <cfRule type="cellIs" dxfId="667" priority="692" operator="greaterThan">
      <formula>0</formula>
    </cfRule>
  </conditionalFormatting>
  <conditionalFormatting sqref="AM355">
    <cfRule type="cellIs" dxfId="666" priority="691" operator="greaterThan">
      <formula>0</formula>
    </cfRule>
  </conditionalFormatting>
  <conditionalFormatting sqref="AM355">
    <cfRule type="cellIs" dxfId="665" priority="690" operator="greaterThan">
      <formula>0</formula>
    </cfRule>
  </conditionalFormatting>
  <conditionalFormatting sqref="AO355">
    <cfRule type="cellIs" dxfId="664" priority="689" operator="greaterThan">
      <formula>0</formula>
    </cfRule>
  </conditionalFormatting>
  <conditionalFormatting sqref="AO355">
    <cfRule type="cellIs" dxfId="663" priority="688" operator="greaterThan">
      <formula>0</formula>
    </cfRule>
  </conditionalFormatting>
  <conditionalFormatting sqref="AQ355">
    <cfRule type="cellIs" dxfId="662" priority="687" operator="greaterThan">
      <formula>0</formula>
    </cfRule>
  </conditionalFormatting>
  <conditionalFormatting sqref="AQ355">
    <cfRule type="cellIs" dxfId="661" priority="686" operator="greaterThan">
      <formula>0</formula>
    </cfRule>
  </conditionalFormatting>
  <conditionalFormatting sqref="X360">
    <cfRule type="cellIs" dxfId="660" priority="665" operator="greaterThan">
      <formula>0</formula>
    </cfRule>
  </conditionalFormatting>
  <conditionalFormatting sqref="AN360 AL360">
    <cfRule type="cellIs" dxfId="659" priority="685" operator="greaterThan">
      <formula>0</formula>
    </cfRule>
  </conditionalFormatting>
  <conditionalFormatting sqref="M363:M366">
    <cfRule type="cellIs" dxfId="658" priority="677" operator="greaterThan">
      <formula>0</formula>
    </cfRule>
  </conditionalFormatting>
  <conditionalFormatting sqref="X363:X366">
    <cfRule type="cellIs" dxfId="657" priority="684" operator="greaterThan">
      <formula>0</formula>
    </cfRule>
  </conditionalFormatting>
  <conditionalFormatting sqref="X363:X366">
    <cfRule type="cellIs" dxfId="656" priority="683" operator="greaterThan">
      <formula>0</formula>
    </cfRule>
  </conditionalFormatting>
  <conditionalFormatting sqref="AA363:AA366">
    <cfRule type="cellIs" dxfId="655" priority="681" operator="greaterThan">
      <formula>0</formula>
    </cfRule>
  </conditionalFormatting>
  <conditionalFormatting sqref="AA363:AA366">
    <cfRule type="cellIs" dxfId="654" priority="682" operator="greaterThan">
      <formula>0</formula>
    </cfRule>
  </conditionalFormatting>
  <conditionalFormatting sqref="J363:J366">
    <cfRule type="cellIs" dxfId="653" priority="680" operator="greaterThan">
      <formula>0</formula>
    </cfRule>
  </conditionalFormatting>
  <conditionalFormatting sqref="J363:J366">
    <cfRule type="cellIs" dxfId="652" priority="679" operator="greaterThan">
      <formula>0</formula>
    </cfRule>
  </conditionalFormatting>
  <conditionalFormatting sqref="M363:M366">
    <cfRule type="cellIs" dxfId="651" priority="678" operator="greaterThan">
      <formula>0</formula>
    </cfRule>
  </conditionalFormatting>
  <conditionalFormatting sqref="AK360">
    <cfRule type="cellIs" dxfId="650" priority="672" operator="greaterThan">
      <formula>0</formula>
    </cfRule>
  </conditionalFormatting>
  <conditionalFormatting sqref="AF360:AH360 AF361:AF362">
    <cfRule type="cellIs" dxfId="649" priority="676" operator="greaterThan">
      <formula>0</formula>
    </cfRule>
  </conditionalFormatting>
  <conditionalFormatting sqref="AO360:AQ360">
    <cfRule type="cellIs" dxfId="648" priority="674" operator="greaterThan">
      <formula>0</formula>
    </cfRule>
  </conditionalFormatting>
  <conditionalFormatting sqref="AM360:AN360">
    <cfRule type="cellIs" dxfId="647" priority="675" operator="greaterThan">
      <formula>0</formula>
    </cfRule>
  </conditionalFormatting>
  <conditionalFormatting sqref="AK360">
    <cfRule type="cellIs" dxfId="646" priority="673" operator="greaterThan">
      <formula>0</formula>
    </cfRule>
  </conditionalFormatting>
  <conditionalFormatting sqref="R361:T362 X361:X362 D361:N362 P361:P362 AD360:AD366">
    <cfRule type="cellIs" dxfId="645" priority="671" operator="greaterThan">
      <formula>0</formula>
    </cfRule>
  </conditionalFormatting>
  <conditionalFormatting sqref="AA361:AC362">
    <cfRule type="cellIs" dxfId="644" priority="668" operator="greaterThan">
      <formula>0</formula>
    </cfRule>
  </conditionalFormatting>
  <conditionalFormatting sqref="AA361:AC362">
    <cfRule type="cellIs" dxfId="643" priority="670" operator="greaterThan">
      <formula>0</formula>
    </cfRule>
  </conditionalFormatting>
  <conditionalFormatting sqref="AA361:AC362">
    <cfRule type="cellIs" dxfId="642" priority="669" operator="greaterThan">
      <formula>0</formula>
    </cfRule>
  </conditionalFormatting>
  <conditionalFormatting sqref="Y361:Y362">
    <cfRule type="cellIs" dxfId="641" priority="667" operator="greaterThan">
      <formula>0</formula>
    </cfRule>
  </conditionalFormatting>
  <conditionalFormatting sqref="Y361:Y362">
    <cfRule type="cellIs" dxfId="640" priority="666" operator="greaterThan">
      <formula>0</formula>
    </cfRule>
  </conditionalFormatting>
  <conditionalFormatting sqref="AO264:AQ264">
    <cfRule type="cellIs" dxfId="639" priority="640" operator="greaterThan">
      <formula>0</formula>
    </cfRule>
  </conditionalFormatting>
  <conditionalFormatting sqref="AC342">
    <cfRule type="cellIs" dxfId="638" priority="654" operator="greaterThan">
      <formula>0</formula>
    </cfRule>
  </conditionalFormatting>
  <conditionalFormatting sqref="AI388">
    <cfRule type="cellIs" dxfId="637" priority="653" operator="greaterThan">
      <formula>0</formula>
    </cfRule>
  </conditionalFormatting>
  <conditionalFormatting sqref="AC351">
    <cfRule type="cellIs" dxfId="636" priority="652" operator="greaterThan">
      <formula>0</formula>
    </cfRule>
  </conditionalFormatting>
  <conditionalFormatting sqref="AC351">
    <cfRule type="cellIs" dxfId="635" priority="651" operator="greaterThan">
      <formula>0</formula>
    </cfRule>
  </conditionalFormatting>
  <conditionalFormatting sqref="AI287">
    <cfRule type="cellIs" dxfId="634" priority="650" operator="greaterThan">
      <formula>0</formula>
    </cfRule>
  </conditionalFormatting>
  <conditionalFormatting sqref="AI287">
    <cfRule type="cellIs" dxfId="633" priority="649" operator="greaterThan">
      <formula>0</formula>
    </cfRule>
  </conditionalFormatting>
  <conditionalFormatting sqref="AL288">
    <cfRule type="cellIs" dxfId="632" priority="648" operator="greaterThan">
      <formula>0</formula>
    </cfRule>
  </conditionalFormatting>
  <conditionalFormatting sqref="AL288">
    <cfRule type="cellIs" dxfId="631" priority="647" operator="greaterThan">
      <formula>0</formula>
    </cfRule>
  </conditionalFormatting>
  <conditionalFormatting sqref="AO289">
    <cfRule type="cellIs" dxfId="630" priority="646" operator="greaterThan">
      <formula>0</formula>
    </cfRule>
  </conditionalFormatting>
  <conditionalFormatting sqref="AO289">
    <cfRule type="cellIs" dxfId="629" priority="645" operator="greaterThan">
      <formula>0</formula>
    </cfRule>
  </conditionalFormatting>
  <conditionalFormatting sqref="AL263:AN263">
    <cfRule type="cellIs" dxfId="628" priority="638" operator="greaterThan">
      <formula>0</formula>
    </cfRule>
  </conditionalFormatting>
  <conditionalFormatting sqref="AL263:AN263">
    <cfRule type="cellIs" dxfId="627" priority="637" operator="greaterThan">
      <formula>0</formula>
    </cfRule>
  </conditionalFormatting>
  <conditionalFormatting sqref="AO264:AQ264">
    <cfRule type="cellIs" dxfId="626" priority="639" operator="greaterThan">
      <formula>0</formula>
    </cfRule>
  </conditionalFormatting>
  <conditionalFormatting sqref="AG145">
    <cfRule type="cellIs" dxfId="625" priority="628" operator="greaterThan">
      <formula>0</formula>
    </cfRule>
  </conditionalFormatting>
  <conditionalFormatting sqref="AG145">
    <cfRule type="cellIs" dxfId="624" priority="627" operator="greaterThan">
      <formula>0</formula>
    </cfRule>
  </conditionalFormatting>
  <conditionalFormatting sqref="AC547:AC548 AR558">
    <cfRule type="cellIs" dxfId="623" priority="616" operator="greaterThan">
      <formula>0</formula>
    </cfRule>
  </conditionalFormatting>
  <conditionalFormatting sqref="D611:P612">
    <cfRule type="cellIs" dxfId="622" priority="614" operator="greaterThan">
      <formula>0</formula>
    </cfRule>
    <cfRule type="cellIs" dxfId="621" priority="615" operator="lessThan">
      <formula>0</formula>
    </cfRule>
  </conditionalFormatting>
  <conditionalFormatting sqref="D420:P421 P419 J456:P456 J457:M457 O457:P457 O451:P451 M445 O445:P445 M446:O446 O447:O450 P446:P450 R450:S450 R438:S438 J438 J434 P433:P434 M433:M434 N434 AA433:AA434 X434 W438 AB434 M438:O438 Z438 O463:P472 J463:M472 M524:O524 AD524:AD525 R518:V518 R537:U538 D537:N538 P537:P538 W530 M447:M451 J447:J451 AD444:AD451 Y531:AC531 J517:L518 P517:P518 AD517:AD519 AD432:AD438 P436:P438 T451:X451 R557:U557 R555:T556 Z555:Z556 AD537:AD539 U501:AC502 Y593:AC595 Y450:Z450 Y518:Z518 R517:AC517 AA462 M481:P488 D479:I488 J481:K488 AA484:AC488 R484:Y488 Z487:Z488 AD478:AD494 AA545:AB545 AA546 W508:AD509 R508:U509 D508:N509 J510:L511 P508:P511 AA510:AC511 AD510:AD512 AR509 AA557 AA592:AB592 R592:U595 AR564:AR570 D592:N595 P592:P595 AA549:AC550 AA547:AB548 AB460:AC460 AA461:AC461 AA451 AC451 AB450 AB518 AF518 AR459:AR473 AD592:AD596 AF508:AR508 AF509:AQ512 AF592:AR596 AF589:AQ591">
    <cfRule type="cellIs" dxfId="620" priority="613" operator="greaterThan">
      <formula>0</formula>
    </cfRule>
  </conditionalFormatting>
  <conditionalFormatting sqref="D421">
    <cfRule type="cellIs" dxfId="619" priority="606" operator="greaterThan">
      <formula>0</formula>
    </cfRule>
  </conditionalFormatting>
  <conditionalFormatting sqref="D613:P613">
    <cfRule type="cellIs" dxfId="618" priority="611" operator="greaterThan">
      <formula>0</formula>
    </cfRule>
    <cfRule type="cellIs" dxfId="617" priority="612" operator="lessThan">
      <formula>0</formula>
    </cfRule>
  </conditionalFormatting>
  <conditionalFormatting sqref="D615:P615">
    <cfRule type="cellIs" dxfId="616" priority="609" operator="greaterThan">
      <formula>0</formula>
    </cfRule>
    <cfRule type="cellIs" dxfId="615" priority="610" operator="lessThan">
      <formula>0</formula>
    </cfRule>
  </conditionalFormatting>
  <conditionalFormatting sqref="D614:P614">
    <cfRule type="cellIs" dxfId="614" priority="607" operator="greaterThan">
      <formula>0</formula>
    </cfRule>
    <cfRule type="cellIs" dxfId="613" priority="608" operator="lessThan">
      <formula>0</formula>
    </cfRule>
  </conditionalFormatting>
  <conditionalFormatting sqref="E423:O423 E422:F422 K422:P422 E425:O427 E424:K424 O424 P423:P427">
    <cfRule type="cellIs" dxfId="612" priority="605" operator="greaterThan">
      <formula>0</formula>
    </cfRule>
  </conditionalFormatting>
  <conditionalFormatting sqref="G422:J422">
    <cfRule type="cellIs" dxfId="611" priority="604" operator="greaterThan">
      <formula>0</formula>
    </cfRule>
  </conditionalFormatting>
  <conditionalFormatting sqref="L424:N424">
    <cfRule type="cellIs" dxfId="610" priority="603" operator="greaterThan">
      <formula>0</formula>
    </cfRule>
  </conditionalFormatting>
  <conditionalFormatting sqref="Q432 AE432">
    <cfRule type="cellIs" dxfId="609" priority="602" operator="greaterThan">
      <formula>0</formula>
    </cfRule>
  </conditionalFormatting>
  <conditionalFormatting sqref="Q432 AE432">
    <cfRule type="cellIs" dxfId="608" priority="601" operator="greaterThan">
      <formula>0</formula>
    </cfRule>
  </conditionalFormatting>
  <conditionalFormatting sqref="D432:O432">
    <cfRule type="cellIs" dxfId="607" priority="600" operator="greaterThan">
      <formula>0</formula>
    </cfRule>
  </conditionalFormatting>
  <conditionalFormatting sqref="D432:P432">
    <cfRule type="cellIs" dxfId="606" priority="599" operator="greaterThan">
      <formula>0</formula>
    </cfRule>
  </conditionalFormatting>
  <conditionalFormatting sqref="D444:I444">
    <cfRule type="cellIs" dxfId="605" priority="598" operator="greaterThan">
      <formula>0</formula>
    </cfRule>
  </conditionalFormatting>
  <conditionalFormatting sqref="D444:I444">
    <cfRule type="cellIs" dxfId="604" priority="597" operator="greaterThan">
      <formula>0</formula>
    </cfRule>
  </conditionalFormatting>
  <conditionalFormatting sqref="J444:P444 J445:K446">
    <cfRule type="cellIs" dxfId="603" priority="596" operator="greaterThan">
      <formula>0</formula>
    </cfRule>
  </conditionalFormatting>
  <conditionalFormatting sqref="D478:G478">
    <cfRule type="cellIs" dxfId="602" priority="585" operator="greaterThan">
      <formula>0</formula>
    </cfRule>
  </conditionalFormatting>
  <conditionalFormatting sqref="H478:I478">
    <cfRule type="cellIs" dxfId="601" priority="582" operator="greaterThan">
      <formula>0</formula>
    </cfRule>
  </conditionalFormatting>
  <conditionalFormatting sqref="J499:L500 P499:P500">
    <cfRule type="cellIs" dxfId="600" priority="579" operator="greaterThan">
      <formula>0</formula>
    </cfRule>
  </conditionalFormatting>
  <conditionalFormatting sqref="M499:O500">
    <cfRule type="cellIs" dxfId="599" priority="578" operator="greaterThan">
      <formula>0</formula>
    </cfRule>
  </conditionalFormatting>
  <conditionalFormatting sqref="D456:I457 D463:I472">
    <cfRule type="cellIs" dxfId="598" priority="591" operator="greaterThan">
      <formula>0</formula>
    </cfRule>
  </conditionalFormatting>
  <conditionalFormatting sqref="D456:I457 D463:I472">
    <cfRule type="cellIs" dxfId="597" priority="590" operator="greaterThan">
      <formula>0</formula>
    </cfRule>
  </conditionalFormatting>
  <conditionalFormatting sqref="J473">
    <cfRule type="cellIs" dxfId="596" priority="589" operator="greaterThan">
      <formula>0</formula>
    </cfRule>
  </conditionalFormatting>
  <conditionalFormatting sqref="M473">
    <cfRule type="cellIs" dxfId="595" priority="586" operator="greaterThan">
      <formula>0</formula>
    </cfRule>
  </conditionalFormatting>
  <conditionalFormatting sqref="D478:G478">
    <cfRule type="cellIs" dxfId="594" priority="584" operator="greaterThan">
      <formula>0</formula>
    </cfRule>
  </conditionalFormatting>
  <conditionalFormatting sqref="J473">
    <cfRule type="cellIs" dxfId="593" priority="588" operator="greaterThan">
      <formula>0</formula>
    </cfRule>
  </conditionalFormatting>
  <conditionalFormatting sqref="M473">
    <cfRule type="cellIs" dxfId="592" priority="587" operator="greaterThan">
      <formula>0</formula>
    </cfRule>
  </conditionalFormatting>
  <conditionalFormatting sqref="J478:P480">
    <cfRule type="cellIs" dxfId="591" priority="583" operator="greaterThan">
      <formula>0</formula>
    </cfRule>
  </conditionalFormatting>
  <conditionalFormatting sqref="D499:I500">
    <cfRule type="cellIs" dxfId="590" priority="581" operator="greaterThan">
      <formula>0</formula>
    </cfRule>
  </conditionalFormatting>
  <conditionalFormatting sqref="D524:G524 I524">
    <cfRule type="cellIs" dxfId="589" priority="577" operator="greaterThan">
      <formula>0</formula>
    </cfRule>
  </conditionalFormatting>
  <conditionalFormatting sqref="D499:I500">
    <cfRule type="cellIs" dxfId="588" priority="580" operator="greaterThan">
      <formula>0</formula>
    </cfRule>
  </conditionalFormatting>
  <conditionalFormatting sqref="D524:G524 I524">
    <cfRule type="cellIs" dxfId="587" priority="576" operator="greaterThan">
      <formula>0</formula>
    </cfRule>
  </conditionalFormatting>
  <conditionalFormatting sqref="J525">
    <cfRule type="cellIs" dxfId="586" priority="575" operator="greaterThan">
      <formula>0</formula>
    </cfRule>
  </conditionalFormatting>
  <conditionalFormatting sqref="J525">
    <cfRule type="cellIs" dxfId="585" priority="574" operator="greaterThan">
      <formula>0</formula>
    </cfRule>
  </conditionalFormatting>
  <conditionalFormatting sqref="J524:L524 P524">
    <cfRule type="cellIs" dxfId="584" priority="571" operator="greaterThan">
      <formula>0</formula>
    </cfRule>
  </conditionalFormatting>
  <conditionalFormatting sqref="M525">
    <cfRule type="cellIs" dxfId="583" priority="572" operator="greaterThan">
      <formula>0</formula>
    </cfRule>
  </conditionalFormatting>
  <conditionalFormatting sqref="M525">
    <cfRule type="cellIs" dxfId="582" priority="573" operator="greaterThan">
      <formula>0</formula>
    </cfRule>
  </conditionalFormatting>
  <conditionalFormatting sqref="H524">
    <cfRule type="cellIs" dxfId="581" priority="570" operator="greaterThan">
      <formula>0</formula>
    </cfRule>
  </conditionalFormatting>
  <conditionalFormatting sqref="H524">
    <cfRule type="cellIs" dxfId="580" priority="569" operator="greaterThan">
      <formula>0</formula>
    </cfRule>
  </conditionalFormatting>
  <conditionalFormatting sqref="R420:AC421 AA482:AC482">
    <cfRule type="cellIs" dxfId="579" priority="568" operator="greaterThan">
      <formula>0</formula>
    </cfRule>
  </conditionalFormatting>
  <conditionalFormatting sqref="R421">
    <cfRule type="cellIs" dxfId="578" priority="567" operator="greaterThan">
      <formula>0</formula>
    </cfRule>
  </conditionalFormatting>
  <conditionalFormatting sqref="S423:AC423 S422:T422 Y422:AC422 S424:Y424 AC424">
    <cfRule type="cellIs" dxfId="577" priority="566" operator="greaterThan">
      <formula>0</formula>
    </cfRule>
  </conditionalFormatting>
  <conditionalFormatting sqref="U422:X422">
    <cfRule type="cellIs" dxfId="576" priority="565" operator="greaterThan">
      <formula>0</formula>
    </cfRule>
  </conditionalFormatting>
  <conditionalFormatting sqref="Z424:AB424">
    <cfRule type="cellIs" dxfId="575" priority="564" operator="greaterThan">
      <formula>0</formula>
    </cfRule>
  </conditionalFormatting>
  <conditionalFormatting sqref="R432:AC432">
    <cfRule type="cellIs" dxfId="574" priority="563" operator="greaterThan">
      <formula>0</formula>
    </cfRule>
  </conditionalFormatting>
  <conditionalFormatting sqref="R432:AC432">
    <cfRule type="cellIs" dxfId="573" priority="562" operator="greaterThan">
      <formula>0</formula>
    </cfRule>
  </conditionalFormatting>
  <conditionalFormatting sqref="R444:W444">
    <cfRule type="cellIs" dxfId="572" priority="561" operator="greaterThan">
      <formula>0</formula>
    </cfRule>
  </conditionalFormatting>
  <conditionalFormatting sqref="R444:W444">
    <cfRule type="cellIs" dxfId="571" priority="560" operator="greaterThan">
      <formula>0</formula>
    </cfRule>
  </conditionalFormatting>
  <conditionalFormatting sqref="AA447:AA449">
    <cfRule type="cellIs" dxfId="570" priority="557" operator="greaterThan">
      <formula>0</formula>
    </cfRule>
  </conditionalFormatting>
  <conditionalFormatting sqref="AA447:AA449">
    <cfRule type="cellIs" dxfId="569" priority="556" operator="greaterThan">
      <formula>0</formula>
    </cfRule>
  </conditionalFormatting>
  <conditionalFormatting sqref="X444:AC444 X445:Y446 AA445:AC446">
    <cfRule type="cellIs" dxfId="568" priority="555" operator="greaterThan">
      <formula>0</formula>
    </cfRule>
  </conditionalFormatting>
  <conditionalFormatting sqref="X447:X449">
    <cfRule type="cellIs" dxfId="567" priority="559" operator="greaterThan">
      <formula>0</formula>
    </cfRule>
  </conditionalFormatting>
  <conditionalFormatting sqref="X447:X449">
    <cfRule type="cellIs" dxfId="566" priority="558" operator="greaterThan">
      <formula>0</formula>
    </cfRule>
  </conditionalFormatting>
  <conditionalFormatting sqref="R479:W480 R478:U478 R482:W482 R481:AC481 R483:AC483">
    <cfRule type="cellIs" dxfId="565" priority="543" operator="greaterThan">
      <formula>0</formula>
    </cfRule>
  </conditionalFormatting>
  <conditionalFormatting sqref="X456:AC457 X463:AC472">
    <cfRule type="cellIs" dxfId="564" priority="544" operator="greaterThan">
      <formula>0</formula>
    </cfRule>
  </conditionalFormatting>
  <conditionalFormatting sqref="V478:W478">
    <cfRule type="cellIs" dxfId="563" priority="540" operator="greaterThan">
      <formula>0</formula>
    </cfRule>
  </conditionalFormatting>
  <conditionalFormatting sqref="X499:Z500">
    <cfRule type="cellIs" dxfId="562" priority="537" operator="greaterThan">
      <formula>0</formula>
    </cfRule>
  </conditionalFormatting>
  <conditionalFormatting sqref="AA499:AC500">
    <cfRule type="cellIs" dxfId="561" priority="536" operator="greaterThan">
      <formula>0</formula>
    </cfRule>
  </conditionalFormatting>
  <conditionalFormatting sqref="AA524:AC524">
    <cfRule type="cellIs" dxfId="560" priority="528" operator="greaterThan">
      <formula>0</formula>
    </cfRule>
  </conditionalFormatting>
  <conditionalFormatting sqref="R456:W457 R463:W472">
    <cfRule type="cellIs" dxfId="559" priority="550" operator="greaterThan">
      <formula>0</formula>
    </cfRule>
  </conditionalFormatting>
  <conditionalFormatting sqref="R456:W457 R463:W472">
    <cfRule type="cellIs" dxfId="558" priority="549" operator="greaterThan">
      <formula>0</formula>
    </cfRule>
  </conditionalFormatting>
  <conditionalFormatting sqref="X473">
    <cfRule type="cellIs" dxfId="557" priority="548" operator="greaterThan">
      <formula>0</formula>
    </cfRule>
  </conditionalFormatting>
  <conditionalFormatting sqref="AA473">
    <cfRule type="cellIs" dxfId="556" priority="545" operator="greaterThan">
      <formula>0</formula>
    </cfRule>
  </conditionalFormatting>
  <conditionalFormatting sqref="R479:W480 R478:U478 R482:W482 R481:AC481 R483:AC483">
    <cfRule type="cellIs" dxfId="555" priority="542" operator="greaterThan">
      <formula>0</formula>
    </cfRule>
  </conditionalFormatting>
  <conditionalFormatting sqref="X473">
    <cfRule type="cellIs" dxfId="554" priority="547" operator="greaterThan">
      <formula>0</formula>
    </cfRule>
  </conditionalFormatting>
  <conditionalFormatting sqref="AA473">
    <cfRule type="cellIs" dxfId="553" priority="546" operator="greaterThan">
      <formula>0</formula>
    </cfRule>
  </conditionalFormatting>
  <conditionalFormatting sqref="X478:AC480 X482:Y482">
    <cfRule type="cellIs" dxfId="552" priority="541" operator="greaterThan">
      <formula>0</formula>
    </cfRule>
  </conditionalFormatting>
  <conditionalFormatting sqref="R499:W500">
    <cfRule type="cellIs" dxfId="551" priority="539" operator="greaterThan">
      <formula>0</formula>
    </cfRule>
  </conditionalFormatting>
  <conditionalFormatting sqref="R524:U524 W524">
    <cfRule type="cellIs" dxfId="550" priority="535" operator="greaterThan">
      <formula>0</formula>
    </cfRule>
  </conditionalFormatting>
  <conditionalFormatting sqref="R499:W500">
    <cfRule type="cellIs" dxfId="549" priority="538" operator="greaterThan">
      <formula>0</formula>
    </cfRule>
  </conditionalFormatting>
  <conditionalFormatting sqref="R524:U524 W524">
    <cfRule type="cellIs" dxfId="548" priority="534" operator="greaterThan">
      <formula>0</formula>
    </cfRule>
  </conditionalFormatting>
  <conditionalFormatting sqref="X525">
    <cfRule type="cellIs" dxfId="547" priority="533" operator="greaterThan">
      <formula>0</formula>
    </cfRule>
  </conditionalFormatting>
  <conditionalFormatting sqref="X525">
    <cfRule type="cellIs" dxfId="546" priority="532" operator="greaterThan">
      <formula>0</formula>
    </cfRule>
  </conditionalFormatting>
  <conditionalFormatting sqref="X524:Z524">
    <cfRule type="cellIs" dxfId="545" priority="529" operator="greaterThan">
      <formula>0</formula>
    </cfRule>
  </conditionalFormatting>
  <conditionalFormatting sqref="AA525">
    <cfRule type="cellIs" dxfId="544" priority="530" operator="greaterThan">
      <formula>0</formula>
    </cfRule>
  </conditionalFormatting>
  <conditionalFormatting sqref="AA525">
    <cfRule type="cellIs" dxfId="543" priority="531" operator="greaterThan">
      <formula>0</formula>
    </cfRule>
  </conditionalFormatting>
  <conditionalFormatting sqref="V524">
    <cfRule type="cellIs" dxfId="542" priority="527" operator="greaterThan">
      <formula>0</formula>
    </cfRule>
  </conditionalFormatting>
  <conditionalFormatting sqref="V524">
    <cfRule type="cellIs" dxfId="541" priority="526" operator="greaterThan">
      <formula>0</formula>
    </cfRule>
  </conditionalFormatting>
  <conditionalFormatting sqref="AC447:AC449">
    <cfRule type="cellIs" dxfId="540" priority="525" operator="greaterThan">
      <formula>0</formula>
    </cfRule>
  </conditionalFormatting>
  <conditionalFormatting sqref="AD419:AD421">
    <cfRule type="cellIs" dxfId="539" priority="524" operator="greaterThan">
      <formula>0</formula>
    </cfRule>
  </conditionalFormatting>
  <conditionalFormatting sqref="AD422:AD427">
    <cfRule type="cellIs" dxfId="538" priority="523" operator="greaterThan">
      <formula>0</formula>
    </cfRule>
  </conditionalFormatting>
  <conditionalFormatting sqref="AD456:AD457 AD463:AD473">
    <cfRule type="cellIs" dxfId="537" priority="522" operator="greaterThan">
      <formula>0</formula>
    </cfRule>
  </conditionalFormatting>
  <conditionalFormatting sqref="D419:O419">
    <cfRule type="cellIs" dxfId="536" priority="521" operator="greaterThan">
      <formula>0</formula>
    </cfRule>
  </conditionalFormatting>
  <conditionalFormatting sqref="R425:AC427">
    <cfRule type="cellIs" dxfId="535" priority="520" operator="greaterThan">
      <formula>0</formula>
    </cfRule>
  </conditionalFormatting>
  <conditionalFormatting sqref="U503:AC503">
    <cfRule type="cellIs" dxfId="534" priority="519" operator="greaterThan">
      <formula>0</formula>
    </cfRule>
  </conditionalFormatting>
  <conditionalFormatting sqref="AD611:AD612">
    <cfRule type="cellIs" dxfId="533" priority="517" operator="greaterThan">
      <formula>0</formula>
    </cfRule>
    <cfRule type="cellIs" dxfId="532" priority="518" operator="lessThan">
      <formula>0</formula>
    </cfRule>
  </conditionalFormatting>
  <conditionalFormatting sqref="AD613">
    <cfRule type="cellIs" dxfId="531" priority="515" operator="greaterThan">
      <formula>0</formula>
    </cfRule>
    <cfRule type="cellIs" dxfId="530" priority="516" operator="lessThan">
      <formula>0</formula>
    </cfRule>
  </conditionalFormatting>
  <conditionalFormatting sqref="AD615">
    <cfRule type="cellIs" dxfId="529" priority="513" operator="greaterThan">
      <formula>0</formula>
    </cfRule>
    <cfRule type="cellIs" dxfId="528" priority="514" operator="lessThan">
      <formula>0</formula>
    </cfRule>
  </conditionalFormatting>
  <conditionalFormatting sqref="AD614">
    <cfRule type="cellIs" dxfId="527" priority="511" operator="greaterThan">
      <formula>0</formula>
    </cfRule>
    <cfRule type="cellIs" dxfId="526" priority="512" operator="lessThan">
      <formula>0</formula>
    </cfRule>
  </conditionalFormatting>
  <conditionalFormatting sqref="R611:AC612">
    <cfRule type="cellIs" dxfId="525" priority="509" operator="greaterThan">
      <formula>0</formula>
    </cfRule>
    <cfRule type="cellIs" dxfId="524" priority="510" operator="lessThan">
      <formula>0</formula>
    </cfRule>
  </conditionalFormatting>
  <conditionalFormatting sqref="R613:AC613">
    <cfRule type="cellIs" dxfId="523" priority="507" operator="greaterThan">
      <formula>0</formula>
    </cfRule>
    <cfRule type="cellIs" dxfId="522" priority="508" operator="lessThan">
      <formula>0</formula>
    </cfRule>
  </conditionalFormatting>
  <conditionalFormatting sqref="R615:AC615">
    <cfRule type="cellIs" dxfId="521" priority="505" operator="greaterThan">
      <formula>0</formula>
    </cfRule>
    <cfRule type="cellIs" dxfId="520" priority="506" operator="lessThan">
      <formula>0</formula>
    </cfRule>
  </conditionalFormatting>
  <conditionalFormatting sqref="R614:AC614">
    <cfRule type="cellIs" dxfId="519" priority="503" operator="greaterThan">
      <formula>0</formula>
    </cfRule>
    <cfRule type="cellIs" dxfId="518" priority="504" operator="lessThan">
      <formula>0</formula>
    </cfRule>
  </conditionalFormatting>
  <conditionalFormatting sqref="M435:P435 AA435:AB435 X435 J435">
    <cfRule type="cellIs" dxfId="517" priority="501" operator="greaterThan">
      <formula>0</formula>
    </cfRule>
  </conditionalFormatting>
  <conditionalFormatting sqref="R436:S436 J436 U436:Z436 M436:O436 AB436:AC436">
    <cfRule type="cellIs" dxfId="516" priority="500" operator="greaterThan">
      <formula>0</formula>
    </cfRule>
  </conditionalFormatting>
  <conditionalFormatting sqref="U438:V438">
    <cfRule type="cellIs" dxfId="515" priority="499" operator="greaterThan">
      <formula>0</formula>
    </cfRule>
  </conditionalFormatting>
  <conditionalFormatting sqref="X438:Y438">
    <cfRule type="cellIs" dxfId="514" priority="498" operator="greaterThan">
      <formula>0</formula>
    </cfRule>
  </conditionalFormatting>
  <conditionalFormatting sqref="AB438:AC438">
    <cfRule type="cellIs" dxfId="513" priority="497" operator="greaterThan">
      <formula>0</formula>
    </cfRule>
  </conditionalFormatting>
  <conditionalFormatting sqref="T450">
    <cfRule type="cellIs" dxfId="512" priority="496" operator="greaterThan">
      <formula>0</formula>
    </cfRule>
  </conditionalFormatting>
  <conditionalFormatting sqref="O458:P458 J458:M458">
    <cfRule type="cellIs" dxfId="511" priority="495" operator="greaterThan">
      <formula>0</formula>
    </cfRule>
  </conditionalFormatting>
  <conditionalFormatting sqref="D458:I458">
    <cfRule type="cellIs" dxfId="510" priority="494" operator="greaterThan">
      <formula>0</formula>
    </cfRule>
  </conditionalFormatting>
  <conditionalFormatting sqref="D458:I458">
    <cfRule type="cellIs" dxfId="509" priority="493" operator="greaterThan">
      <formula>0</formula>
    </cfRule>
  </conditionalFormatting>
  <conditionalFormatting sqref="X458:AC458">
    <cfRule type="cellIs" dxfId="508" priority="490" operator="greaterThan">
      <formula>0</formula>
    </cfRule>
  </conditionalFormatting>
  <conditionalFormatting sqref="R458:W458">
    <cfRule type="cellIs" dxfId="507" priority="492" operator="greaterThan">
      <formula>0</formula>
    </cfRule>
  </conditionalFormatting>
  <conditionalFormatting sqref="R458:W458">
    <cfRule type="cellIs" dxfId="506" priority="491" operator="greaterThan">
      <formula>0</formula>
    </cfRule>
  </conditionalFormatting>
  <conditionalFormatting sqref="AD458">
    <cfRule type="cellIs" dxfId="505" priority="489" operator="greaterThan">
      <formula>0</formula>
    </cfRule>
  </conditionalFormatting>
  <conditionalFormatting sqref="O459:P462 J459:M462">
    <cfRule type="cellIs" dxfId="504" priority="488" operator="greaterThan">
      <formula>0</formula>
    </cfRule>
  </conditionalFormatting>
  <conditionalFormatting sqref="D459:I462">
    <cfRule type="cellIs" dxfId="503" priority="487" operator="greaterThan">
      <formula>0</formula>
    </cfRule>
  </conditionalFormatting>
  <conditionalFormatting sqref="D459:I462">
    <cfRule type="cellIs" dxfId="502" priority="486" operator="greaterThan">
      <formula>0</formula>
    </cfRule>
  </conditionalFormatting>
  <conditionalFormatting sqref="X459:AC459">
    <cfRule type="cellIs" dxfId="501" priority="483" operator="greaterThan">
      <formula>0</formula>
    </cfRule>
  </conditionalFormatting>
  <conditionalFormatting sqref="R459:W462">
    <cfRule type="cellIs" dxfId="500" priority="485" operator="greaterThan">
      <formula>0</formula>
    </cfRule>
  </conditionalFormatting>
  <conditionalFormatting sqref="R459:W462">
    <cfRule type="cellIs" dxfId="499" priority="484" operator="greaterThan">
      <formula>0</formula>
    </cfRule>
  </conditionalFormatting>
  <conditionalFormatting sqref="AD459:AD462">
    <cfRule type="cellIs" dxfId="498" priority="482" operator="greaterThan">
      <formula>0</formula>
    </cfRule>
  </conditionalFormatting>
  <conditionalFormatting sqref="X460:Z462">
    <cfRule type="cellIs" dxfId="497" priority="481" operator="greaterThan">
      <formula>0</formula>
    </cfRule>
  </conditionalFormatting>
  <conditionalFormatting sqref="X460:Z462">
    <cfRule type="cellIs" dxfId="496" priority="480" operator="greaterThan">
      <formula>0</formula>
    </cfRule>
  </conditionalFormatting>
  <conditionalFormatting sqref="M517:O517 M518:N518 T518">
    <cfRule type="cellIs" dxfId="495" priority="479" operator="greaterThan">
      <formula>0</formula>
    </cfRule>
  </conditionalFormatting>
  <conditionalFormatting sqref="D518:I518 D517:G517 I517">
    <cfRule type="cellIs" dxfId="494" priority="478" operator="greaterThan">
      <formula>0</formula>
    </cfRule>
  </conditionalFormatting>
  <conditionalFormatting sqref="D518:I518 D517:G517 I517">
    <cfRule type="cellIs" dxfId="493" priority="477" operator="greaterThan">
      <formula>0</formula>
    </cfRule>
  </conditionalFormatting>
  <conditionalFormatting sqref="J519">
    <cfRule type="cellIs" dxfId="492" priority="476" operator="greaterThan">
      <formula>0</formula>
    </cfRule>
  </conditionalFormatting>
  <conditionalFormatting sqref="J519">
    <cfRule type="cellIs" dxfId="491" priority="475" operator="greaterThan">
      <formula>0</formula>
    </cfRule>
  </conditionalFormatting>
  <conditionalFormatting sqref="M519">
    <cfRule type="cellIs" dxfId="490" priority="473" operator="greaterThan">
      <formula>0</formula>
    </cfRule>
  </conditionalFormatting>
  <conditionalFormatting sqref="M519">
    <cfRule type="cellIs" dxfId="489" priority="474" operator="greaterThan">
      <formula>0</formula>
    </cfRule>
  </conditionalFormatting>
  <conditionalFormatting sqref="H517">
    <cfRule type="cellIs" dxfId="488" priority="472" operator="greaterThan">
      <formula>0</formula>
    </cfRule>
  </conditionalFormatting>
  <conditionalFormatting sqref="H517">
    <cfRule type="cellIs" dxfId="487" priority="471" operator="greaterThan">
      <formula>0</formula>
    </cfRule>
  </conditionalFormatting>
  <conditionalFormatting sqref="X519">
    <cfRule type="cellIs" dxfId="486" priority="470" operator="greaterThan">
      <formula>0</formula>
    </cfRule>
  </conditionalFormatting>
  <conditionalFormatting sqref="X519">
    <cfRule type="cellIs" dxfId="485" priority="469" operator="greaterThan">
      <formula>0</formula>
    </cfRule>
  </conditionalFormatting>
  <conditionalFormatting sqref="AA519">
    <cfRule type="cellIs" dxfId="484" priority="467" operator="greaterThan">
      <formula>0</formula>
    </cfRule>
  </conditionalFormatting>
  <conditionalFormatting sqref="AA519">
    <cfRule type="cellIs" dxfId="483" priority="468" operator="greaterThan">
      <formula>0</formula>
    </cfRule>
  </conditionalFormatting>
  <conditionalFormatting sqref="AD530:AD532">
    <cfRule type="cellIs" dxfId="482" priority="466" operator="greaterThan">
      <formula>0</formula>
    </cfRule>
  </conditionalFormatting>
  <conditionalFormatting sqref="AA530:AC530">
    <cfRule type="cellIs" dxfId="481" priority="458" operator="greaterThan">
      <formula>0</formula>
    </cfRule>
  </conditionalFormatting>
  <conditionalFormatting sqref="R530:U531">
    <cfRule type="cellIs" dxfId="480" priority="465" operator="greaterThan">
      <formula>0</formula>
    </cfRule>
  </conditionalFormatting>
  <conditionalFormatting sqref="R530:U531">
    <cfRule type="cellIs" dxfId="479" priority="464" operator="greaterThan">
      <formula>0</formula>
    </cfRule>
  </conditionalFormatting>
  <conditionalFormatting sqref="X532">
    <cfRule type="cellIs" dxfId="478" priority="463" operator="greaterThan">
      <formula>0</formula>
    </cfRule>
  </conditionalFormatting>
  <conditionalFormatting sqref="X532">
    <cfRule type="cellIs" dxfId="477" priority="462" operator="greaterThan">
      <formula>0</formula>
    </cfRule>
  </conditionalFormatting>
  <conditionalFormatting sqref="X530:Z530">
    <cfRule type="cellIs" dxfId="476" priority="459" operator="greaterThan">
      <formula>0</formula>
    </cfRule>
  </conditionalFormatting>
  <conditionalFormatting sqref="AA532">
    <cfRule type="cellIs" dxfId="475" priority="460" operator="greaterThan">
      <formula>0</formula>
    </cfRule>
  </conditionalFormatting>
  <conditionalFormatting sqref="AA532">
    <cfRule type="cellIs" dxfId="474" priority="461" operator="greaterThan">
      <formula>0</formula>
    </cfRule>
  </conditionalFormatting>
  <conditionalFormatting sqref="V530:V531">
    <cfRule type="cellIs" dxfId="473" priority="457" operator="greaterThan">
      <formula>0</formula>
    </cfRule>
  </conditionalFormatting>
  <conditionalFormatting sqref="V530:V531">
    <cfRule type="cellIs" dxfId="472" priority="456" operator="greaterThan">
      <formula>0</formula>
    </cfRule>
  </conditionalFormatting>
  <conditionalFormatting sqref="M530:N531">
    <cfRule type="cellIs" dxfId="471" priority="455" operator="greaterThan">
      <formula>0</formula>
    </cfRule>
  </conditionalFormatting>
  <conditionalFormatting sqref="D530:I531">
    <cfRule type="cellIs" dxfId="470" priority="454" operator="greaterThan">
      <formula>0</formula>
    </cfRule>
  </conditionalFormatting>
  <conditionalFormatting sqref="D530:I531">
    <cfRule type="cellIs" dxfId="469" priority="453" operator="greaterThan">
      <formula>0</formula>
    </cfRule>
  </conditionalFormatting>
  <conditionalFormatting sqref="J532">
    <cfRule type="cellIs" dxfId="468" priority="452" operator="greaterThan">
      <formula>0</formula>
    </cfRule>
  </conditionalFormatting>
  <conditionalFormatting sqref="J532">
    <cfRule type="cellIs" dxfId="467" priority="451" operator="greaterThan">
      <formula>0</formula>
    </cfRule>
  </conditionalFormatting>
  <conditionalFormatting sqref="J530:L531 P530:P531">
    <cfRule type="cellIs" dxfId="466" priority="448" operator="greaterThan">
      <formula>0</formula>
    </cfRule>
  </conditionalFormatting>
  <conditionalFormatting sqref="M532">
    <cfRule type="cellIs" dxfId="465" priority="449" operator="greaterThan">
      <formula>0</formula>
    </cfRule>
  </conditionalFormatting>
  <conditionalFormatting sqref="M532">
    <cfRule type="cellIs" dxfId="464" priority="450" operator="greaterThan">
      <formula>0</formula>
    </cfRule>
  </conditionalFormatting>
  <conditionalFormatting sqref="M596">
    <cfRule type="cellIs" dxfId="463" priority="440" operator="greaterThan">
      <formula>0</formula>
    </cfRule>
  </conditionalFormatting>
  <conditionalFormatting sqref="X596">
    <cfRule type="cellIs" dxfId="462" priority="447" operator="greaterThan">
      <formula>0</formula>
    </cfRule>
  </conditionalFormatting>
  <conditionalFormatting sqref="X596">
    <cfRule type="cellIs" dxfId="461" priority="446" operator="greaterThan">
      <formula>0</formula>
    </cfRule>
  </conditionalFormatting>
  <conditionalFormatting sqref="AA596">
    <cfRule type="cellIs" dxfId="460" priority="444" operator="greaterThan">
      <formula>0</formula>
    </cfRule>
  </conditionalFormatting>
  <conditionalFormatting sqref="AA596">
    <cfRule type="cellIs" dxfId="459" priority="445" operator="greaterThan">
      <formula>0</formula>
    </cfRule>
  </conditionalFormatting>
  <conditionalFormatting sqref="J596">
    <cfRule type="cellIs" dxfId="458" priority="443" operator="greaterThan">
      <formula>0</formula>
    </cfRule>
  </conditionalFormatting>
  <conditionalFormatting sqref="J596">
    <cfRule type="cellIs" dxfId="457" priority="442" operator="greaterThan">
      <formula>0</formula>
    </cfRule>
  </conditionalFormatting>
  <conditionalFormatting sqref="M596">
    <cfRule type="cellIs" dxfId="456" priority="441" operator="greaterThan">
      <formula>0</formula>
    </cfRule>
  </conditionalFormatting>
  <conditionalFormatting sqref="M539">
    <cfRule type="cellIs" dxfId="455" priority="425" operator="greaterThan">
      <formula>0</formula>
    </cfRule>
  </conditionalFormatting>
  <conditionalFormatting sqref="AA537:AC538">
    <cfRule type="cellIs" dxfId="454" priority="431" operator="greaterThan">
      <formula>0</formula>
    </cfRule>
  </conditionalFormatting>
  <conditionalFormatting sqref="X537:X538">
    <cfRule type="cellIs" dxfId="453" priority="438" operator="greaterThan">
      <formula>0</formula>
    </cfRule>
  </conditionalFormatting>
  <conditionalFormatting sqref="X537:X538">
    <cfRule type="cellIs" dxfId="452" priority="437" operator="greaterThan">
      <formula>0</formula>
    </cfRule>
  </conditionalFormatting>
  <conditionalFormatting sqref="X539">
    <cfRule type="cellIs" dxfId="451" priority="436" operator="greaterThan">
      <formula>0</formula>
    </cfRule>
  </conditionalFormatting>
  <conditionalFormatting sqref="X539">
    <cfRule type="cellIs" dxfId="450" priority="435" operator="greaterThan">
      <formula>0</formula>
    </cfRule>
  </conditionalFormatting>
  <conditionalFormatting sqref="Y537:Z538">
    <cfRule type="cellIs" dxfId="449" priority="432" operator="greaterThan">
      <formula>0</formula>
    </cfRule>
  </conditionalFormatting>
  <conditionalFormatting sqref="AA539">
    <cfRule type="cellIs" dxfId="448" priority="433" operator="greaterThan">
      <formula>0</formula>
    </cfRule>
  </conditionalFormatting>
  <conditionalFormatting sqref="AA539">
    <cfRule type="cellIs" dxfId="447" priority="434" operator="greaterThan">
      <formula>0</formula>
    </cfRule>
  </conditionalFormatting>
  <conditionalFormatting sqref="W537:W538">
    <cfRule type="cellIs" dxfId="446" priority="430" operator="greaterThan">
      <formula>0</formula>
    </cfRule>
  </conditionalFormatting>
  <conditionalFormatting sqref="W537:W538">
    <cfRule type="cellIs" dxfId="445" priority="429" operator="greaterThan">
      <formula>0</formula>
    </cfRule>
  </conditionalFormatting>
  <conditionalFormatting sqref="J539">
    <cfRule type="cellIs" dxfId="444" priority="428" operator="greaterThan">
      <formula>0</formula>
    </cfRule>
  </conditionalFormatting>
  <conditionalFormatting sqref="J539">
    <cfRule type="cellIs" dxfId="443" priority="427" operator="greaterThan">
      <formula>0</formula>
    </cfRule>
  </conditionalFormatting>
  <conditionalFormatting sqref="M539">
    <cfRule type="cellIs" dxfId="442" priority="426" operator="greaterThan">
      <formula>0</formula>
    </cfRule>
  </conditionalFormatting>
  <conditionalFormatting sqref="R510:V511 Y510:AA511">
    <cfRule type="cellIs" dxfId="441" priority="424" operator="greaterThan">
      <formula>0</formula>
    </cfRule>
  </conditionalFormatting>
  <conditionalFormatting sqref="M510:N511 T510:T511">
    <cfRule type="cellIs" dxfId="440" priority="423" operator="greaterThan">
      <formula>0</formula>
    </cfRule>
  </conditionalFormatting>
  <conditionalFormatting sqref="D510:I511">
    <cfRule type="cellIs" dxfId="439" priority="422" operator="greaterThan">
      <formula>0</formula>
    </cfRule>
  </conditionalFormatting>
  <conditionalFormatting sqref="D510:I511">
    <cfRule type="cellIs" dxfId="438" priority="421" operator="greaterThan">
      <formula>0</formula>
    </cfRule>
  </conditionalFormatting>
  <conditionalFormatting sqref="J512">
    <cfRule type="cellIs" dxfId="437" priority="420" operator="greaterThan">
      <formula>0</formula>
    </cfRule>
  </conditionalFormatting>
  <conditionalFormatting sqref="J512">
    <cfRule type="cellIs" dxfId="436" priority="419" operator="greaterThan">
      <formula>0</formula>
    </cfRule>
  </conditionalFormatting>
  <conditionalFormatting sqref="M512">
    <cfRule type="cellIs" dxfId="435" priority="417" operator="greaterThan">
      <formula>0</formula>
    </cfRule>
  </conditionalFormatting>
  <conditionalFormatting sqref="M512">
    <cfRule type="cellIs" dxfId="434" priority="418" operator="greaterThan">
      <formula>0</formula>
    </cfRule>
  </conditionalFormatting>
  <conditionalFormatting sqref="X512">
    <cfRule type="cellIs" dxfId="433" priority="416" operator="greaterThan">
      <formula>0</formula>
    </cfRule>
  </conditionalFormatting>
  <conditionalFormatting sqref="X512">
    <cfRule type="cellIs" dxfId="432" priority="415" operator="greaterThan">
      <formula>0</formula>
    </cfRule>
  </conditionalFormatting>
  <conditionalFormatting sqref="AA512">
    <cfRule type="cellIs" dxfId="431" priority="413" operator="greaterThan">
      <formula>0</formula>
    </cfRule>
  </conditionalFormatting>
  <conditionalFormatting sqref="AA512">
    <cfRule type="cellIs" dxfId="430" priority="414" operator="greaterThan">
      <formula>0</formula>
    </cfRule>
  </conditionalFormatting>
  <conditionalFormatting sqref="X450">
    <cfRule type="cellIs" dxfId="429" priority="412" operator="greaterThan">
      <formula>0</formula>
    </cfRule>
  </conditionalFormatting>
  <conditionalFormatting sqref="Z437:AC437">
    <cfRule type="cellIs" dxfId="428" priority="411" operator="greaterThan">
      <formula>0</formula>
    </cfRule>
  </conditionalFormatting>
  <conditionalFormatting sqref="D555:N557 P555:P557 AD555:AD559">
    <cfRule type="cellIs" dxfId="427" priority="410" operator="greaterThan">
      <formula>0</formula>
    </cfRule>
  </conditionalFormatting>
  <conditionalFormatting sqref="M558:M559">
    <cfRule type="cellIs" dxfId="426" priority="396" operator="greaterThan">
      <formula>0</formula>
    </cfRule>
  </conditionalFormatting>
  <conditionalFormatting sqref="AA555:AB555 AA556">
    <cfRule type="cellIs" dxfId="425" priority="402" operator="greaterThan">
      <formula>0</formula>
    </cfRule>
  </conditionalFormatting>
  <conditionalFormatting sqref="X555:X557">
    <cfRule type="cellIs" dxfId="424" priority="409" operator="greaterThan">
      <formula>0</formula>
    </cfRule>
  </conditionalFormatting>
  <conditionalFormatting sqref="X555:X557">
    <cfRule type="cellIs" dxfId="423" priority="408" operator="greaterThan">
      <formula>0</formula>
    </cfRule>
  </conditionalFormatting>
  <conditionalFormatting sqref="X558:X559">
    <cfRule type="cellIs" dxfId="422" priority="407" operator="greaterThan">
      <formula>0</formula>
    </cfRule>
  </conditionalFormatting>
  <conditionalFormatting sqref="X558:X559">
    <cfRule type="cellIs" dxfId="421" priority="406" operator="greaterThan">
      <formula>0</formula>
    </cfRule>
  </conditionalFormatting>
  <conditionalFormatting sqref="Y555:Z557">
    <cfRule type="cellIs" dxfId="420" priority="403" operator="greaterThan">
      <formula>0</formula>
    </cfRule>
  </conditionalFormatting>
  <conditionalFormatting sqref="AA558:AA559">
    <cfRule type="cellIs" dxfId="419" priority="404" operator="greaterThan">
      <formula>0</formula>
    </cfRule>
  </conditionalFormatting>
  <conditionalFormatting sqref="AA558:AA559">
    <cfRule type="cellIs" dxfId="418" priority="405" operator="greaterThan">
      <formula>0</formula>
    </cfRule>
  </conditionalFormatting>
  <conditionalFormatting sqref="W555:W557">
    <cfRule type="cellIs" dxfId="417" priority="401" operator="greaterThan">
      <formula>0</formula>
    </cfRule>
  </conditionalFormatting>
  <conditionalFormatting sqref="W555:W557">
    <cfRule type="cellIs" dxfId="416" priority="400" operator="greaterThan">
      <formula>0</formula>
    </cfRule>
  </conditionalFormatting>
  <conditionalFormatting sqref="J558:J559">
    <cfRule type="cellIs" dxfId="415" priority="399" operator="greaterThan">
      <formula>0</formula>
    </cfRule>
  </conditionalFormatting>
  <conditionalFormatting sqref="J558:J559">
    <cfRule type="cellIs" dxfId="414" priority="398" operator="greaterThan">
      <formula>0</formula>
    </cfRule>
  </conditionalFormatting>
  <conditionalFormatting sqref="M558:M559">
    <cfRule type="cellIs" dxfId="413" priority="397" operator="greaterThan">
      <formula>0</formula>
    </cfRule>
  </conditionalFormatting>
  <conditionalFormatting sqref="Y537">
    <cfRule type="colorScale" priority="39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546:U550">
    <cfRule type="cellIs" dxfId="412" priority="392" operator="greaterThan">
      <formula>0</formula>
    </cfRule>
  </conditionalFormatting>
  <conditionalFormatting sqref="D546:N550 P546:P550">
    <cfRule type="cellIs" dxfId="411" priority="391" operator="greaterThan">
      <formula>0</formula>
    </cfRule>
  </conditionalFormatting>
  <conditionalFormatting sqref="X546:X550">
    <cfRule type="cellIs" dxfId="410" priority="390" operator="greaterThan">
      <formula>0</formula>
    </cfRule>
  </conditionalFormatting>
  <conditionalFormatting sqref="X546:X550">
    <cfRule type="cellIs" dxfId="409" priority="389" operator="greaterThan">
      <formula>0</formula>
    </cfRule>
  </conditionalFormatting>
  <conditionalFormatting sqref="Y546:Z550">
    <cfRule type="cellIs" dxfId="408" priority="388" operator="greaterThan">
      <formula>0</formula>
    </cfRule>
  </conditionalFormatting>
  <conditionalFormatting sqref="W546:W550">
    <cfRule type="cellIs" dxfId="407" priority="387" operator="greaterThan">
      <formula>0</formula>
    </cfRule>
  </conditionalFormatting>
  <conditionalFormatting sqref="W546:W550">
    <cfRule type="cellIs" dxfId="406" priority="386" operator="greaterThan">
      <formula>0</formula>
    </cfRule>
  </conditionalFormatting>
  <conditionalFormatting sqref="W544:W545 R544:U545 D544:N545 P544:P545 Y544:AC544 AD544:AD550">
    <cfRule type="cellIs" dxfId="405" priority="385" operator="greaterThan">
      <formula>0</formula>
    </cfRule>
  </conditionalFormatting>
  <conditionalFormatting sqref="AC489:AC494">
    <cfRule type="cellIs" dxfId="404" priority="384" operator="greaterThan">
      <formula>0</formula>
    </cfRule>
  </conditionalFormatting>
  <conditionalFormatting sqref="AR524:AR525 AF518:AJ518 AF537:AI538 AK530 AM531:AQ531 AR517:AR519 AR432:AR438 AR537:AR539 AM518:AN518 AF517:AQ517 AP518:AQ518 AR478:AR494 AR510:AR512 AR444:AR451 AF555:AQ559">
    <cfRule type="cellIs" dxfId="403" priority="383" operator="greaterThan">
      <formula>0</formula>
    </cfRule>
  </conditionalFormatting>
  <conditionalFormatting sqref="AF420:AQ421">
    <cfRule type="cellIs" dxfId="402" priority="382" operator="greaterThan">
      <formula>0</formula>
    </cfRule>
  </conditionalFormatting>
  <conditionalFormatting sqref="AF421">
    <cfRule type="cellIs" dxfId="401" priority="381" operator="greaterThan">
      <formula>0</formula>
    </cfRule>
  </conditionalFormatting>
  <conditionalFormatting sqref="AG423:AQ423 AG422:AH422 AM422:AQ422 AG424:AM424 AQ424">
    <cfRule type="cellIs" dxfId="400" priority="380" operator="greaterThan">
      <formula>0</formula>
    </cfRule>
  </conditionalFormatting>
  <conditionalFormatting sqref="AI422:AL422">
    <cfRule type="cellIs" dxfId="399" priority="379" operator="greaterThan">
      <formula>0</formula>
    </cfRule>
  </conditionalFormatting>
  <conditionalFormatting sqref="AN424:AP424">
    <cfRule type="cellIs" dxfId="398" priority="378" operator="greaterThan">
      <formula>0</formula>
    </cfRule>
  </conditionalFormatting>
  <conditionalFormatting sqref="AF432:AQ439">
    <cfRule type="cellIs" dxfId="397" priority="377" operator="greaterThan">
      <formula>0</formula>
    </cfRule>
  </conditionalFormatting>
  <conditionalFormatting sqref="AF432:AQ439">
    <cfRule type="cellIs" dxfId="396" priority="376" operator="greaterThan">
      <formula>0</formula>
    </cfRule>
  </conditionalFormatting>
  <conditionalFormatting sqref="AG444:AK444">
    <cfRule type="cellIs" dxfId="395" priority="375" operator="greaterThan">
      <formula>0</formula>
    </cfRule>
  </conditionalFormatting>
  <conditionalFormatting sqref="AG444:AK444">
    <cfRule type="cellIs" dxfId="394" priority="374" operator="greaterThan">
      <formula>0</formula>
    </cfRule>
  </conditionalFormatting>
  <conditionalFormatting sqref="AO447:AO449">
    <cfRule type="cellIs" dxfId="393" priority="371" operator="greaterThan">
      <formula>0</formula>
    </cfRule>
  </conditionalFormatting>
  <conditionalFormatting sqref="AO447:AO449">
    <cfRule type="cellIs" dxfId="392" priority="370" operator="greaterThan">
      <formula>0</formula>
    </cfRule>
  </conditionalFormatting>
  <conditionalFormatting sqref="AL444:AQ444 AL445:AM446 AO445:AQ446">
    <cfRule type="cellIs" dxfId="391" priority="369" operator="greaterThan">
      <formula>0</formula>
    </cfRule>
  </conditionalFormatting>
  <conditionalFormatting sqref="AL447:AL449">
    <cfRule type="cellIs" dxfId="390" priority="373" operator="greaterThan">
      <formula>0</formula>
    </cfRule>
  </conditionalFormatting>
  <conditionalFormatting sqref="AL447:AL449">
    <cfRule type="cellIs" dxfId="389" priority="372" operator="greaterThan">
      <formula>0</formula>
    </cfRule>
  </conditionalFormatting>
  <conditionalFormatting sqref="AF478:AQ494">
    <cfRule type="cellIs" dxfId="388" priority="357" operator="greaterThan">
      <formula>0</formula>
    </cfRule>
  </conditionalFormatting>
  <conditionalFormatting sqref="AO524:AQ524">
    <cfRule type="cellIs" dxfId="387" priority="342" operator="greaterThan">
      <formula>0</formula>
    </cfRule>
  </conditionalFormatting>
  <conditionalFormatting sqref="AF478:AQ494">
    <cfRule type="cellIs" dxfId="386" priority="356" operator="greaterThan">
      <formula>0</formula>
    </cfRule>
  </conditionalFormatting>
  <conditionalFormatting sqref="AF524:AI524 AK524">
    <cfRule type="cellIs" dxfId="385" priority="349" operator="greaterThan">
      <formula>0</formula>
    </cfRule>
  </conditionalFormatting>
  <conditionalFormatting sqref="AF524:AI524 AK524">
    <cfRule type="cellIs" dxfId="384" priority="348" operator="greaterThan">
      <formula>0</formula>
    </cfRule>
  </conditionalFormatting>
  <conditionalFormatting sqref="AL525">
    <cfRule type="cellIs" dxfId="383" priority="347" operator="greaterThan">
      <formula>0</formula>
    </cfRule>
  </conditionalFormatting>
  <conditionalFormatting sqref="AL525">
    <cfRule type="cellIs" dxfId="382" priority="346" operator="greaterThan">
      <formula>0</formula>
    </cfRule>
  </conditionalFormatting>
  <conditionalFormatting sqref="AL524:AN524">
    <cfRule type="cellIs" dxfId="381" priority="343" operator="greaterThan">
      <formula>0</formula>
    </cfRule>
  </conditionalFormatting>
  <conditionalFormatting sqref="AO525">
    <cfRule type="cellIs" dxfId="380" priority="344" operator="greaterThan">
      <formula>0</formula>
    </cfRule>
  </conditionalFormatting>
  <conditionalFormatting sqref="AO525">
    <cfRule type="cellIs" dxfId="379" priority="345" operator="greaterThan">
      <formula>0</formula>
    </cfRule>
  </conditionalFormatting>
  <conditionalFormatting sqref="AJ524">
    <cfRule type="cellIs" dxfId="378" priority="341" operator="greaterThan">
      <formula>0</formula>
    </cfRule>
  </conditionalFormatting>
  <conditionalFormatting sqref="AJ524">
    <cfRule type="cellIs" dxfId="377" priority="340" operator="greaterThan">
      <formula>0</formula>
    </cfRule>
  </conditionalFormatting>
  <conditionalFormatting sqref="AQ447:AQ449">
    <cfRule type="cellIs" dxfId="376" priority="339" operator="greaterThan">
      <formula>0</formula>
    </cfRule>
  </conditionalFormatting>
  <conditionalFormatting sqref="AR419:AR421">
    <cfRule type="cellIs" dxfId="375" priority="338" operator="greaterThan">
      <formula>0</formula>
    </cfRule>
  </conditionalFormatting>
  <conditionalFormatting sqref="AR422:AR427">
    <cfRule type="cellIs" dxfId="374" priority="337" operator="greaterThan">
      <formula>0</formula>
    </cfRule>
  </conditionalFormatting>
  <conditionalFormatting sqref="AR456:AR457">
    <cfRule type="cellIs" dxfId="373" priority="336" operator="greaterThan">
      <formula>0</formula>
    </cfRule>
  </conditionalFormatting>
  <conditionalFormatting sqref="AF425:AQ425 AF427:AQ427">
    <cfRule type="cellIs" dxfId="372" priority="335" operator="greaterThan">
      <formula>0</formula>
    </cfRule>
  </conditionalFormatting>
  <conditionalFormatting sqref="AR611:AR612">
    <cfRule type="cellIs" dxfId="371" priority="332" operator="greaterThan">
      <formula>0</formula>
    </cfRule>
    <cfRule type="cellIs" dxfId="370" priority="333" operator="lessThan">
      <formula>0</formula>
    </cfRule>
  </conditionalFormatting>
  <conditionalFormatting sqref="AR613">
    <cfRule type="cellIs" dxfId="369" priority="330" operator="greaterThan">
      <formula>0</formula>
    </cfRule>
    <cfRule type="cellIs" dxfId="368" priority="331" operator="lessThan">
      <formula>0</formula>
    </cfRule>
  </conditionalFormatting>
  <conditionalFormatting sqref="AR615">
    <cfRule type="cellIs" dxfId="367" priority="328" operator="greaterThan">
      <formula>0</formula>
    </cfRule>
    <cfRule type="cellIs" dxfId="366" priority="329" operator="lessThan">
      <formula>0</formula>
    </cfRule>
  </conditionalFormatting>
  <conditionalFormatting sqref="AR614">
    <cfRule type="cellIs" dxfId="365" priority="326" operator="greaterThan">
      <formula>0</formula>
    </cfRule>
    <cfRule type="cellIs" dxfId="364" priority="327" operator="lessThan">
      <formula>0</formula>
    </cfRule>
  </conditionalFormatting>
  <conditionalFormatting sqref="AF611:AQ612">
    <cfRule type="cellIs" dxfId="363" priority="324" operator="greaterThan">
      <formula>0</formula>
    </cfRule>
    <cfRule type="cellIs" dxfId="362" priority="325" operator="lessThan">
      <formula>0</formula>
    </cfRule>
  </conditionalFormatting>
  <conditionalFormatting sqref="AF613:AQ613">
    <cfRule type="cellIs" dxfId="361" priority="322" operator="greaterThan">
      <formula>0</formula>
    </cfRule>
    <cfRule type="cellIs" dxfId="360" priority="323" operator="lessThan">
      <formula>0</formula>
    </cfRule>
  </conditionalFormatting>
  <conditionalFormatting sqref="AF615:AQ615">
    <cfRule type="cellIs" dxfId="359" priority="320" operator="greaterThan">
      <formula>0</formula>
    </cfRule>
    <cfRule type="cellIs" dxfId="358" priority="321" operator="lessThan">
      <formula>0</formula>
    </cfRule>
  </conditionalFormatting>
  <conditionalFormatting sqref="AF614:AQ614">
    <cfRule type="cellIs" dxfId="357" priority="318" operator="greaterThan">
      <formula>0</formula>
    </cfRule>
    <cfRule type="cellIs" dxfId="356" priority="319" operator="lessThan">
      <formula>0</formula>
    </cfRule>
  </conditionalFormatting>
  <conditionalFormatting sqref="AR458">
    <cfRule type="cellIs" dxfId="355" priority="308" operator="greaterThan">
      <formula>0</formula>
    </cfRule>
  </conditionalFormatting>
  <conditionalFormatting sqref="AO519">
    <cfRule type="cellIs" dxfId="354" priority="299" operator="greaterThan">
      <formula>0</formula>
    </cfRule>
  </conditionalFormatting>
  <conditionalFormatting sqref="AH518">
    <cfRule type="cellIs" dxfId="353" priority="302" operator="greaterThan">
      <formula>0</formula>
    </cfRule>
  </conditionalFormatting>
  <conditionalFormatting sqref="AL519">
    <cfRule type="cellIs" dxfId="352" priority="301" operator="greaterThan">
      <formula>0</formula>
    </cfRule>
  </conditionalFormatting>
  <conditionalFormatting sqref="AL519">
    <cfRule type="cellIs" dxfId="351" priority="300" operator="greaterThan">
      <formula>0</formula>
    </cfRule>
  </conditionalFormatting>
  <conditionalFormatting sqref="AO519">
    <cfRule type="cellIs" dxfId="350" priority="298" operator="greaterThan">
      <formula>0</formula>
    </cfRule>
  </conditionalFormatting>
  <conditionalFormatting sqref="AR530:AR532">
    <cfRule type="cellIs" dxfId="349" priority="297" operator="greaterThan">
      <formula>0</formula>
    </cfRule>
  </conditionalFormatting>
  <conditionalFormatting sqref="AO530:AQ530">
    <cfRule type="cellIs" dxfId="348" priority="289" operator="greaterThan">
      <formula>0</formula>
    </cfRule>
  </conditionalFormatting>
  <conditionalFormatting sqref="AF530:AI531">
    <cfRule type="cellIs" dxfId="347" priority="296" operator="greaterThan">
      <formula>0</formula>
    </cfRule>
  </conditionalFormatting>
  <conditionalFormatting sqref="AF530:AI531">
    <cfRule type="cellIs" dxfId="346" priority="295" operator="greaterThan">
      <formula>0</formula>
    </cfRule>
  </conditionalFormatting>
  <conditionalFormatting sqref="AL532">
    <cfRule type="cellIs" dxfId="345" priority="294" operator="greaterThan">
      <formula>0</formula>
    </cfRule>
  </conditionalFormatting>
  <conditionalFormatting sqref="AL532">
    <cfRule type="cellIs" dxfId="344" priority="293" operator="greaterThan">
      <formula>0</formula>
    </cfRule>
  </conditionalFormatting>
  <conditionalFormatting sqref="AL530:AN530">
    <cfRule type="cellIs" dxfId="343" priority="290" operator="greaterThan">
      <formula>0</formula>
    </cfRule>
  </conditionalFormatting>
  <conditionalFormatting sqref="AO532">
    <cfRule type="cellIs" dxfId="342" priority="291" operator="greaterThan">
      <formula>0</formula>
    </cfRule>
  </conditionalFormatting>
  <conditionalFormatting sqref="AO532">
    <cfRule type="cellIs" dxfId="341" priority="292" operator="greaterThan">
      <formula>0</formula>
    </cfRule>
  </conditionalFormatting>
  <conditionalFormatting sqref="AJ530:AJ531">
    <cfRule type="cellIs" dxfId="340" priority="288" operator="greaterThan">
      <formula>0</formula>
    </cfRule>
  </conditionalFormatting>
  <conditionalFormatting sqref="AJ530:AJ531">
    <cfRule type="cellIs" dxfId="339" priority="287" operator="greaterThan">
      <formula>0</formula>
    </cfRule>
  </conditionalFormatting>
  <conditionalFormatting sqref="AO537:AQ538">
    <cfRule type="cellIs" dxfId="338" priority="275" operator="greaterThan">
      <formula>0</formula>
    </cfRule>
  </conditionalFormatting>
  <conditionalFormatting sqref="AL537:AL538">
    <cfRule type="cellIs" dxfId="337" priority="282" operator="greaterThan">
      <formula>0</formula>
    </cfRule>
  </conditionalFormatting>
  <conditionalFormatting sqref="AL537:AL538">
    <cfRule type="cellIs" dxfId="336" priority="281" operator="greaterThan">
      <formula>0</formula>
    </cfRule>
  </conditionalFormatting>
  <conditionalFormatting sqref="AL539">
    <cfRule type="cellIs" dxfId="335" priority="280" operator="greaterThan">
      <formula>0</formula>
    </cfRule>
  </conditionalFormatting>
  <conditionalFormatting sqref="AL539">
    <cfRule type="cellIs" dxfId="334" priority="279" operator="greaterThan">
      <formula>0</formula>
    </cfRule>
  </conditionalFormatting>
  <conditionalFormatting sqref="AM537:AN538">
    <cfRule type="cellIs" dxfId="333" priority="276" operator="greaterThan">
      <formula>0</formula>
    </cfRule>
  </conditionalFormatting>
  <conditionalFormatting sqref="AO539">
    <cfRule type="cellIs" dxfId="332" priority="277" operator="greaterThan">
      <formula>0</formula>
    </cfRule>
  </conditionalFormatting>
  <conditionalFormatting sqref="AO539">
    <cfRule type="cellIs" dxfId="331" priority="278" operator="greaterThan">
      <formula>0</formula>
    </cfRule>
  </conditionalFormatting>
  <conditionalFormatting sqref="AK537:AK538">
    <cfRule type="cellIs" dxfId="330" priority="274" operator="greaterThan">
      <formula>0</formula>
    </cfRule>
  </conditionalFormatting>
  <conditionalFormatting sqref="AK537:AK538">
    <cfRule type="cellIs" dxfId="329" priority="273" operator="greaterThan">
      <formula>0</formula>
    </cfRule>
  </conditionalFormatting>
  <conditionalFormatting sqref="AR555:AR559">
    <cfRule type="cellIs" dxfId="328" priority="265" operator="greaterThan">
      <formula>0</formula>
    </cfRule>
  </conditionalFormatting>
  <conditionalFormatting sqref="AM537">
    <cfRule type="colorScale" priority="2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450">
    <cfRule type="cellIs" dxfId="327" priority="251" operator="greaterThan">
      <formula>0</formula>
    </cfRule>
  </conditionalFormatting>
  <conditionalFormatting sqref="AA436">
    <cfRule type="cellIs" dxfId="326" priority="250" operator="greaterThan">
      <formula>0</formula>
    </cfRule>
  </conditionalFormatting>
  <conditionalFormatting sqref="AA436">
    <cfRule type="colorScale" priority="2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426:AQ426">
    <cfRule type="cellIs" dxfId="325" priority="248" operator="greaterThan">
      <formula>0</formula>
    </cfRule>
  </conditionalFormatting>
  <conditionalFormatting sqref="AF451:AQ451 AF444:AF450 AG450:AQ450">
    <cfRule type="cellIs" dxfId="324" priority="236" operator="greaterThan">
      <formula>0</formula>
    </cfRule>
  </conditionalFormatting>
  <conditionalFormatting sqref="X564">
    <cfRule type="cellIs" dxfId="323" priority="188" operator="greaterThan">
      <formula>0</formula>
    </cfRule>
  </conditionalFormatting>
  <conditionalFormatting sqref="M567:M570">
    <cfRule type="cellIs" dxfId="322" priority="200" operator="greaterThan">
      <formula>0</formula>
    </cfRule>
  </conditionalFormatting>
  <conditionalFormatting sqref="X567:X570">
    <cfRule type="cellIs" dxfId="321" priority="207" operator="greaterThan">
      <formula>0</formula>
    </cfRule>
  </conditionalFormatting>
  <conditionalFormatting sqref="X567:X570">
    <cfRule type="cellIs" dxfId="320" priority="206" operator="greaterThan">
      <formula>0</formula>
    </cfRule>
  </conditionalFormatting>
  <conditionalFormatting sqref="AA567:AA570">
    <cfRule type="cellIs" dxfId="319" priority="204" operator="greaterThan">
      <formula>0</formula>
    </cfRule>
  </conditionalFormatting>
  <conditionalFormatting sqref="AA567:AA570">
    <cfRule type="cellIs" dxfId="318" priority="205" operator="greaterThan">
      <formula>0</formula>
    </cfRule>
  </conditionalFormatting>
  <conditionalFormatting sqref="J567:J570">
    <cfRule type="cellIs" dxfId="317" priority="203" operator="greaterThan">
      <formula>0</formula>
    </cfRule>
  </conditionalFormatting>
  <conditionalFormatting sqref="J567:J570">
    <cfRule type="cellIs" dxfId="316" priority="202" operator="greaterThan">
      <formula>0</formula>
    </cfRule>
  </conditionalFormatting>
  <conditionalFormatting sqref="M567:M570">
    <cfRule type="cellIs" dxfId="315" priority="201" operator="greaterThan">
      <formula>0</formula>
    </cfRule>
  </conditionalFormatting>
  <conditionalFormatting sqref="AF564:AQ570">
    <cfRule type="cellIs" dxfId="314" priority="199" operator="greaterThan">
      <formula>0</formula>
    </cfRule>
  </conditionalFormatting>
  <conditionalFormatting sqref="R565:T566 X565:X566 D565:N566 P565:P566 AD564:AD570">
    <cfRule type="cellIs" dxfId="313" priority="194" operator="greaterThan">
      <formula>0</formula>
    </cfRule>
  </conditionalFormatting>
  <conditionalFormatting sqref="AA565:AC566">
    <cfRule type="cellIs" dxfId="312" priority="191" operator="greaterThan">
      <formula>0</formula>
    </cfRule>
  </conditionalFormatting>
  <conditionalFormatting sqref="AA565:AC566">
    <cfRule type="cellIs" dxfId="311" priority="193" operator="greaterThan">
      <formula>0</formula>
    </cfRule>
  </conditionalFormatting>
  <conditionalFormatting sqref="AA565:AC566">
    <cfRule type="cellIs" dxfId="310" priority="192" operator="greaterThan">
      <formula>0</formula>
    </cfRule>
  </conditionalFormatting>
  <conditionalFormatting sqref="Y565:Y566">
    <cfRule type="cellIs" dxfId="309" priority="190" operator="greaterThan">
      <formula>0</formula>
    </cfRule>
  </conditionalFormatting>
  <conditionalFormatting sqref="Y565:Y566">
    <cfRule type="cellIs" dxfId="308" priority="189" operator="greaterThan">
      <formula>0</formula>
    </cfRule>
  </conditionalFormatting>
  <conditionalFormatting sqref="AC546">
    <cfRule type="cellIs" dxfId="307" priority="187" operator="greaterThan">
      <formula>0</formula>
    </cfRule>
  </conditionalFormatting>
  <conditionalFormatting sqref="AC555">
    <cfRule type="cellIs" dxfId="306" priority="185" operator="greaterThan">
      <formula>0</formula>
    </cfRule>
  </conditionalFormatting>
  <conditionalFormatting sqref="AC555">
    <cfRule type="cellIs" dxfId="305" priority="184" operator="greaterThan">
      <formula>0</formula>
    </cfRule>
  </conditionalFormatting>
  <conditionalFormatting sqref="AF343">
    <cfRule type="cellIs" dxfId="304" priority="167" operator="greaterThan">
      <formula>0</formula>
    </cfRule>
  </conditionalFormatting>
  <conditionalFormatting sqref="AF134">
    <cfRule type="cellIs" dxfId="303" priority="168" operator="greaterThan">
      <formula>0</formula>
    </cfRule>
  </conditionalFormatting>
  <conditionalFormatting sqref="Y165:AC165 AA163:AB164 R163:U165 D163:N165 P163:P165">
    <cfRule type="cellIs" dxfId="302" priority="166" operator="greaterThan">
      <formula>0</formula>
    </cfRule>
  </conditionalFormatting>
  <conditionalFormatting sqref="M166">
    <cfRule type="cellIs" dxfId="301" priority="158" operator="greaterThan">
      <formula>0</formula>
    </cfRule>
  </conditionalFormatting>
  <conditionalFormatting sqref="X166">
    <cfRule type="cellIs" dxfId="300" priority="165" operator="greaterThan">
      <formula>0</formula>
    </cfRule>
  </conditionalFormatting>
  <conditionalFormatting sqref="X166">
    <cfRule type="cellIs" dxfId="299" priority="164" operator="greaterThan">
      <formula>0</formula>
    </cfRule>
  </conditionalFormatting>
  <conditionalFormatting sqref="AA166">
    <cfRule type="cellIs" dxfId="298" priority="162" operator="greaterThan">
      <formula>0</formula>
    </cfRule>
  </conditionalFormatting>
  <conditionalFormatting sqref="AA166">
    <cfRule type="cellIs" dxfId="297" priority="163" operator="greaterThan">
      <formula>0</formula>
    </cfRule>
  </conditionalFormatting>
  <conditionalFormatting sqref="J166">
    <cfRule type="cellIs" dxfId="296" priority="161" operator="greaterThan">
      <formula>0</formula>
    </cfRule>
  </conditionalFormatting>
  <conditionalFormatting sqref="J166">
    <cfRule type="cellIs" dxfId="295" priority="160" operator="greaterThan">
      <formula>0</formula>
    </cfRule>
  </conditionalFormatting>
  <conditionalFormatting sqref="M166">
    <cfRule type="cellIs" dxfId="294" priority="159" operator="greaterThan">
      <formula>0</formula>
    </cfRule>
  </conditionalFormatting>
  <conditionalFormatting sqref="AM165:AN165 AO163:AQ163 AQ164 AP165:AQ165">
    <cfRule type="cellIs" dxfId="293" priority="157" operator="greaterThan">
      <formula>0</formula>
    </cfRule>
  </conditionalFormatting>
  <conditionalFormatting sqref="AL166">
    <cfRule type="cellIs" dxfId="292" priority="156" operator="greaterThan">
      <formula>0</formula>
    </cfRule>
  </conditionalFormatting>
  <conditionalFormatting sqref="AL166">
    <cfRule type="cellIs" dxfId="291" priority="155" operator="greaterThan">
      <formula>0</formula>
    </cfRule>
  </conditionalFormatting>
  <conditionalFormatting sqref="AO166">
    <cfRule type="cellIs" dxfId="290" priority="153" operator="greaterThan">
      <formula>0</formula>
    </cfRule>
  </conditionalFormatting>
  <conditionalFormatting sqref="AO166">
    <cfRule type="cellIs" dxfId="289" priority="154" operator="greaterThan">
      <formula>0</formula>
    </cfRule>
  </conditionalFormatting>
  <conditionalFormatting sqref="AJ164">
    <cfRule type="cellIs" dxfId="288" priority="151" operator="greaterThan">
      <formula>0</formula>
    </cfRule>
  </conditionalFormatting>
  <conditionalFormatting sqref="AN164">
    <cfRule type="cellIs" dxfId="287" priority="149" operator="greaterThan">
      <formula>0</formula>
    </cfRule>
  </conditionalFormatting>
  <conditionalFormatting sqref="AM164:AN164">
    <cfRule type="cellIs" dxfId="286" priority="150" operator="greaterThan">
      <formula>0</formula>
    </cfRule>
  </conditionalFormatting>
  <conditionalFormatting sqref="AP164">
    <cfRule type="cellIs" dxfId="285" priority="147" operator="greaterThan">
      <formula>0</formula>
    </cfRule>
  </conditionalFormatting>
  <conditionalFormatting sqref="AO164:AQ164">
    <cfRule type="cellIs" dxfId="284" priority="148" operator="greaterThan">
      <formula>0</formula>
    </cfRule>
  </conditionalFormatting>
  <conditionalFormatting sqref="AQ164">
    <cfRule type="cellIs" dxfId="283" priority="146" operator="greaterThan">
      <formula>0</formula>
    </cfRule>
  </conditionalFormatting>
  <conditionalFormatting sqref="AK165">
    <cfRule type="cellIs" dxfId="282" priority="145" operator="greaterThan">
      <formula>0</formula>
    </cfRule>
  </conditionalFormatting>
  <conditionalFormatting sqref="AO165">
    <cfRule type="cellIs" dxfId="281" priority="144" operator="greaterThan">
      <formula>0</formula>
    </cfRule>
  </conditionalFormatting>
  <conditionalFormatting sqref="AD371:AD374 AR371:AR374">
    <cfRule type="cellIs" dxfId="280" priority="143" operator="greaterThan">
      <formula>0</formula>
    </cfRule>
  </conditionalFormatting>
  <conditionalFormatting sqref="AG371:AG372">
    <cfRule type="cellIs" dxfId="279" priority="128" operator="greaterThan">
      <formula>0</formula>
    </cfRule>
  </conditionalFormatting>
  <conditionalFormatting sqref="Y373:AC373 AA371:AB372 R371:U373 AF371:AI373 D371:N373 P371:P373">
    <cfRule type="cellIs" dxfId="278" priority="142" operator="greaterThan">
      <formula>0</formula>
    </cfRule>
  </conditionalFormatting>
  <conditionalFormatting sqref="M374">
    <cfRule type="cellIs" dxfId="277" priority="134" operator="greaterThan">
      <formula>0</formula>
    </cfRule>
  </conditionalFormatting>
  <conditionalFormatting sqref="X374">
    <cfRule type="cellIs" dxfId="276" priority="141" operator="greaterThan">
      <formula>0</formula>
    </cfRule>
  </conditionalFormatting>
  <conditionalFormatting sqref="X374">
    <cfRule type="cellIs" dxfId="275" priority="140" operator="greaterThan">
      <formula>0</formula>
    </cfRule>
  </conditionalFormatting>
  <conditionalFormatting sqref="AA374">
    <cfRule type="cellIs" dxfId="274" priority="138" operator="greaterThan">
      <formula>0</formula>
    </cfRule>
  </conditionalFormatting>
  <conditionalFormatting sqref="AA374">
    <cfRule type="cellIs" dxfId="273" priority="139" operator="greaterThan">
      <formula>0</formula>
    </cfRule>
  </conditionalFormatting>
  <conditionalFormatting sqref="J374">
    <cfRule type="cellIs" dxfId="272" priority="137" operator="greaterThan">
      <formula>0</formula>
    </cfRule>
  </conditionalFormatting>
  <conditionalFormatting sqref="J374">
    <cfRule type="cellIs" dxfId="271" priority="136" operator="greaterThan">
      <formula>0</formula>
    </cfRule>
  </conditionalFormatting>
  <conditionalFormatting sqref="M374">
    <cfRule type="cellIs" dxfId="270" priority="135" operator="greaterThan">
      <formula>0</formula>
    </cfRule>
  </conditionalFormatting>
  <conditionalFormatting sqref="AM373:AN373 AO371:AQ371 AQ372 AP373:AQ373">
    <cfRule type="cellIs" dxfId="269" priority="133" operator="greaterThan">
      <formula>0</formula>
    </cfRule>
  </conditionalFormatting>
  <conditionalFormatting sqref="AL374">
    <cfRule type="cellIs" dxfId="268" priority="132" operator="greaterThan">
      <formula>0</formula>
    </cfRule>
  </conditionalFormatting>
  <conditionalFormatting sqref="AL374">
    <cfRule type="cellIs" dxfId="267" priority="131" operator="greaterThan">
      <formula>0</formula>
    </cfRule>
  </conditionalFormatting>
  <conditionalFormatting sqref="AO374">
    <cfRule type="cellIs" dxfId="266" priority="129" operator="greaterThan">
      <formula>0</formula>
    </cfRule>
  </conditionalFormatting>
  <conditionalFormatting sqref="AO374">
    <cfRule type="cellIs" dxfId="265" priority="130" operator="greaterThan">
      <formula>0</formula>
    </cfRule>
  </conditionalFormatting>
  <conditionalFormatting sqref="AJ372">
    <cfRule type="cellIs" dxfId="264" priority="127" operator="greaterThan">
      <formula>0</formula>
    </cfRule>
  </conditionalFormatting>
  <conditionalFormatting sqref="AN372">
    <cfRule type="cellIs" dxfId="263" priority="125" operator="greaterThan">
      <formula>0</formula>
    </cfRule>
  </conditionalFormatting>
  <conditionalFormatting sqref="AM372:AN372">
    <cfRule type="cellIs" dxfId="262" priority="126" operator="greaterThan">
      <formula>0</formula>
    </cfRule>
  </conditionalFormatting>
  <conditionalFormatting sqref="AP372">
    <cfRule type="cellIs" dxfId="261" priority="123" operator="greaterThan">
      <formula>0</formula>
    </cfRule>
  </conditionalFormatting>
  <conditionalFormatting sqref="AO372:AQ372">
    <cfRule type="cellIs" dxfId="260" priority="124" operator="greaterThan">
      <formula>0</formula>
    </cfRule>
  </conditionalFormatting>
  <conditionalFormatting sqref="AQ372">
    <cfRule type="cellIs" dxfId="259" priority="122" operator="greaterThan">
      <formula>0</formula>
    </cfRule>
  </conditionalFormatting>
  <conditionalFormatting sqref="AK373">
    <cfRule type="cellIs" dxfId="258" priority="121" operator="greaterThan">
      <formula>0</formula>
    </cfRule>
  </conditionalFormatting>
  <conditionalFormatting sqref="AO373">
    <cfRule type="cellIs" dxfId="257" priority="120" operator="greaterThan">
      <formula>0</formula>
    </cfRule>
  </conditionalFormatting>
  <conditionalFormatting sqref="AD575:AD578 AR575:AR578">
    <cfRule type="cellIs" dxfId="256" priority="119" operator="greaterThan">
      <formula>0</formula>
    </cfRule>
  </conditionalFormatting>
  <conditionalFormatting sqref="Y577:AC577 AA575:AB576 R575:U577 D575:N577 P575:P577">
    <cfRule type="cellIs" dxfId="255" priority="118" operator="greaterThan">
      <formula>0</formula>
    </cfRule>
  </conditionalFormatting>
  <conditionalFormatting sqref="M578">
    <cfRule type="cellIs" dxfId="254" priority="110" operator="greaterThan">
      <formula>0</formula>
    </cfRule>
  </conditionalFormatting>
  <conditionalFormatting sqref="X578">
    <cfRule type="cellIs" dxfId="253" priority="117" operator="greaterThan">
      <formula>0</formula>
    </cfRule>
  </conditionalFormatting>
  <conditionalFormatting sqref="X578">
    <cfRule type="cellIs" dxfId="252" priority="116" operator="greaterThan">
      <formula>0</formula>
    </cfRule>
  </conditionalFormatting>
  <conditionalFormatting sqref="AA578">
    <cfRule type="cellIs" dxfId="251" priority="114" operator="greaterThan">
      <formula>0</formula>
    </cfRule>
  </conditionalFormatting>
  <conditionalFormatting sqref="AA578">
    <cfRule type="cellIs" dxfId="250" priority="115" operator="greaterThan">
      <formula>0</formula>
    </cfRule>
  </conditionalFormatting>
  <conditionalFormatting sqref="J578">
    <cfRule type="cellIs" dxfId="249" priority="113" operator="greaterThan">
      <formula>0</formula>
    </cfRule>
  </conditionalFormatting>
  <conditionalFormatting sqref="J578">
    <cfRule type="cellIs" dxfId="248" priority="112" operator="greaterThan">
      <formula>0</formula>
    </cfRule>
  </conditionalFormatting>
  <conditionalFormatting sqref="M578">
    <cfRule type="cellIs" dxfId="247" priority="111" operator="greaterThan">
      <formula>0</formula>
    </cfRule>
  </conditionalFormatting>
  <conditionalFormatting sqref="AF575:AQ578">
    <cfRule type="cellIs" dxfId="246" priority="95" operator="greaterThan">
      <formula>0</formula>
    </cfRule>
  </conditionalFormatting>
  <conditionalFormatting sqref="AF351:AG351">
    <cfRule type="cellIs" dxfId="245" priority="94" operator="greaterThan">
      <formula>0</formula>
    </cfRule>
  </conditionalFormatting>
  <conditionalFormatting sqref="AI145">
    <cfRule type="cellIs" dxfId="244" priority="93" operator="greaterThan">
      <formula>0</formula>
    </cfRule>
  </conditionalFormatting>
  <conditionalFormatting sqref="AI145">
    <cfRule type="cellIs" dxfId="243" priority="92" operator="greaterThan">
      <formula>0</formula>
    </cfRule>
  </conditionalFormatting>
  <conditionalFormatting sqref="AK145">
    <cfRule type="cellIs" dxfId="242" priority="91" operator="greaterThan">
      <formula>0</formula>
    </cfRule>
  </conditionalFormatting>
  <conditionalFormatting sqref="AK145">
    <cfRule type="cellIs" dxfId="241" priority="90" operator="greaterThan">
      <formula>0</formula>
    </cfRule>
  </conditionalFormatting>
  <conditionalFormatting sqref="AM145">
    <cfRule type="cellIs" dxfId="240" priority="89" operator="greaterThan">
      <formula>0</formula>
    </cfRule>
  </conditionalFormatting>
  <conditionalFormatting sqref="AM145">
    <cfRule type="cellIs" dxfId="239" priority="88" operator="greaterThan">
      <formula>0</formula>
    </cfRule>
  </conditionalFormatting>
  <conditionalFormatting sqref="AO145">
    <cfRule type="cellIs" dxfId="238" priority="87" operator="greaterThan">
      <formula>0</formula>
    </cfRule>
  </conditionalFormatting>
  <conditionalFormatting sqref="AO145">
    <cfRule type="cellIs" dxfId="237" priority="86" operator="greaterThan">
      <formula>0</formula>
    </cfRule>
  </conditionalFormatting>
  <conditionalFormatting sqref="AQ145">
    <cfRule type="cellIs" dxfId="236" priority="85" operator="greaterThan">
      <formula>0</formula>
    </cfRule>
  </conditionalFormatting>
  <conditionalFormatting sqref="AQ145">
    <cfRule type="cellIs" dxfId="235" priority="84" operator="greaterThan">
      <formula>0</formula>
    </cfRule>
  </conditionalFormatting>
  <conditionalFormatting sqref="AI354">
    <cfRule type="cellIs" dxfId="234" priority="83" operator="greaterThan">
      <formula>0</formula>
    </cfRule>
  </conditionalFormatting>
  <conditionalFormatting sqref="AI354">
    <cfRule type="cellIs" dxfId="233" priority="82" operator="greaterThan">
      <formula>0</formula>
    </cfRule>
  </conditionalFormatting>
  <conditionalFormatting sqref="AK354">
    <cfRule type="cellIs" dxfId="232" priority="81" operator="greaterThan">
      <formula>0</formula>
    </cfRule>
  </conditionalFormatting>
  <conditionalFormatting sqref="AK354">
    <cfRule type="cellIs" dxfId="231" priority="80" operator="greaterThan">
      <formula>0</formula>
    </cfRule>
  </conditionalFormatting>
  <conditionalFormatting sqref="AM354">
    <cfRule type="cellIs" dxfId="230" priority="79" operator="greaterThan">
      <formula>0</formula>
    </cfRule>
  </conditionalFormatting>
  <conditionalFormatting sqref="AM354">
    <cfRule type="cellIs" dxfId="229" priority="78" operator="greaterThan">
      <formula>0</formula>
    </cfRule>
  </conditionalFormatting>
  <conditionalFormatting sqref="AO354">
    <cfRule type="cellIs" dxfId="228" priority="77" operator="greaterThan">
      <formula>0</formula>
    </cfRule>
  </conditionalFormatting>
  <conditionalFormatting sqref="AO354">
    <cfRule type="cellIs" dxfId="227" priority="76" operator="greaterThan">
      <formula>0</formula>
    </cfRule>
  </conditionalFormatting>
  <conditionalFormatting sqref="AQ354">
    <cfRule type="cellIs" dxfId="226" priority="75" operator="greaterThan">
      <formula>0</formula>
    </cfRule>
  </conditionalFormatting>
  <conditionalFormatting sqref="AQ354">
    <cfRule type="cellIs" dxfId="225" priority="74" operator="greaterThan">
      <formula>0</formula>
    </cfRule>
  </conditionalFormatting>
  <conditionalFormatting sqref="AG177:AI177">
    <cfRule type="cellIs" dxfId="224" priority="73" operator="greaterThan">
      <formula>0</formula>
    </cfRule>
  </conditionalFormatting>
  <conditionalFormatting sqref="AG177:AI177">
    <cfRule type="cellIs" dxfId="223" priority="72" operator="greaterThan">
      <formula>0</formula>
    </cfRule>
  </conditionalFormatting>
  <conditionalFormatting sqref="AJ177:AQ177">
    <cfRule type="cellIs" dxfId="222" priority="71" operator="greaterThan">
      <formula>0</formula>
    </cfRule>
  </conditionalFormatting>
  <conditionalFormatting sqref="AJ177:AQ177">
    <cfRule type="cellIs" dxfId="221" priority="70" operator="greaterThan">
      <formula>0</formula>
    </cfRule>
  </conditionalFormatting>
  <conditionalFormatting sqref="AJ178:AQ179">
    <cfRule type="cellIs" dxfId="220" priority="69" operator="greaterThan">
      <formula>0</formula>
    </cfRule>
  </conditionalFormatting>
  <conditionalFormatting sqref="AJ178:AQ179">
    <cfRule type="cellIs" dxfId="219" priority="68" operator="greaterThan">
      <formula>0</formula>
    </cfRule>
  </conditionalFormatting>
  <conditionalFormatting sqref="AD385:AD387 AR385:AR387">
    <cfRule type="cellIs" dxfId="218" priority="67" operator="greaterThan">
      <formula>0</formula>
    </cfRule>
  </conditionalFormatting>
  <conditionalFormatting sqref="AG385:AQ385">
    <cfRule type="cellIs" dxfId="217" priority="66" operator="greaterThan">
      <formula>0</formula>
    </cfRule>
  </conditionalFormatting>
  <conditionalFormatting sqref="AG385:AQ385">
    <cfRule type="cellIs" dxfId="216" priority="65" operator="greaterThan">
      <formula>0</formula>
    </cfRule>
  </conditionalFormatting>
  <conditionalFormatting sqref="AJ386:AQ387">
    <cfRule type="cellIs" dxfId="215" priority="62" operator="greaterThan">
      <formula>0</formula>
    </cfRule>
  </conditionalFormatting>
  <conditionalFormatting sqref="AJ386:AQ387">
    <cfRule type="cellIs" dxfId="214" priority="61" operator="greaterThan">
      <formula>0</formula>
    </cfRule>
  </conditionalFormatting>
  <conditionalFormatting sqref="AD589:AD591 AR589:AR591">
    <cfRule type="cellIs" dxfId="213" priority="60" operator="greaterThan">
      <formula>0</formula>
    </cfRule>
  </conditionalFormatting>
  <conditionalFormatting sqref="AG171:AQ171">
    <cfRule type="cellIs" dxfId="212" priority="55" operator="greaterThan">
      <formula>0</formula>
    </cfRule>
  </conditionalFormatting>
  <conditionalFormatting sqref="AA171:AB171 R171:U171 D171:N171 P171">
    <cfRule type="cellIs" dxfId="211" priority="54" operator="greaterThan">
      <formula>0</formula>
    </cfRule>
  </conditionalFormatting>
  <conditionalFormatting sqref="M172">
    <cfRule type="cellIs" dxfId="210" priority="46" operator="greaterThan">
      <formula>0</formula>
    </cfRule>
  </conditionalFormatting>
  <conditionalFormatting sqref="X172">
    <cfRule type="cellIs" dxfId="209" priority="53" operator="greaterThan">
      <formula>0</formula>
    </cfRule>
  </conditionalFormatting>
  <conditionalFormatting sqref="X172">
    <cfRule type="cellIs" dxfId="208" priority="52" operator="greaterThan">
      <formula>0</formula>
    </cfRule>
  </conditionalFormatting>
  <conditionalFormatting sqref="AA172">
    <cfRule type="cellIs" dxfId="207" priority="50" operator="greaterThan">
      <formula>0</formula>
    </cfRule>
  </conditionalFormatting>
  <conditionalFormatting sqref="AA172">
    <cfRule type="cellIs" dxfId="206" priority="51" operator="greaterThan">
      <formula>0</formula>
    </cfRule>
  </conditionalFormatting>
  <conditionalFormatting sqref="J172">
    <cfRule type="cellIs" dxfId="205" priority="49" operator="greaterThan">
      <formula>0</formula>
    </cfRule>
  </conditionalFormatting>
  <conditionalFormatting sqref="J172">
    <cfRule type="cellIs" dxfId="204" priority="48" operator="greaterThan">
      <formula>0</formula>
    </cfRule>
  </conditionalFormatting>
  <conditionalFormatting sqref="M172">
    <cfRule type="cellIs" dxfId="203" priority="47" operator="greaterThan">
      <formula>0</formula>
    </cfRule>
  </conditionalFormatting>
  <conditionalFormatting sqref="AA379:AB379 R379:U379 D379:N379 P379">
    <cfRule type="cellIs" dxfId="202" priority="30" operator="greaterThan">
      <formula>0</formula>
    </cfRule>
  </conditionalFormatting>
  <conditionalFormatting sqref="AL172">
    <cfRule type="cellIs" dxfId="201" priority="44" operator="greaterThan">
      <formula>0</formula>
    </cfRule>
  </conditionalFormatting>
  <conditionalFormatting sqref="AL172">
    <cfRule type="cellIs" dxfId="200" priority="43" operator="greaterThan">
      <formula>0</formula>
    </cfRule>
  </conditionalFormatting>
  <conditionalFormatting sqref="AO172">
    <cfRule type="cellIs" dxfId="199" priority="41" operator="greaterThan">
      <formula>0</formula>
    </cfRule>
  </conditionalFormatting>
  <conditionalFormatting sqref="AO172">
    <cfRule type="cellIs" dxfId="198" priority="42" operator="greaterThan">
      <formula>0</formula>
    </cfRule>
  </conditionalFormatting>
  <conditionalFormatting sqref="AD379:AD380 AR379:AR380">
    <cfRule type="cellIs" dxfId="197" priority="32" operator="greaterThan">
      <formula>0</formula>
    </cfRule>
  </conditionalFormatting>
  <conditionalFormatting sqref="AG379:AQ379">
    <cfRule type="cellIs" dxfId="196" priority="31" operator="greaterThan">
      <formula>0</formula>
    </cfRule>
  </conditionalFormatting>
  <conditionalFormatting sqref="AA583:AB583 R583:U583 D583:N583 P583">
    <cfRule type="cellIs" dxfId="195" priority="15" operator="greaterThan">
      <formula>0</formula>
    </cfRule>
  </conditionalFormatting>
  <conditionalFormatting sqref="M380">
    <cfRule type="cellIs" dxfId="194" priority="22" operator="greaterThan">
      <formula>0</formula>
    </cfRule>
  </conditionalFormatting>
  <conditionalFormatting sqref="X380">
    <cfRule type="cellIs" dxfId="193" priority="29" operator="greaterThan">
      <formula>0</formula>
    </cfRule>
  </conditionalFormatting>
  <conditionalFormatting sqref="X380">
    <cfRule type="cellIs" dxfId="192" priority="28" operator="greaterThan">
      <formula>0</formula>
    </cfRule>
  </conditionalFormatting>
  <conditionalFormatting sqref="AA380">
    <cfRule type="cellIs" dxfId="191" priority="26" operator="greaterThan">
      <formula>0</formula>
    </cfRule>
  </conditionalFormatting>
  <conditionalFormatting sqref="AA380">
    <cfRule type="cellIs" dxfId="190" priority="27" operator="greaterThan">
      <formula>0</formula>
    </cfRule>
  </conditionalFormatting>
  <conditionalFormatting sqref="J380">
    <cfRule type="cellIs" dxfId="189" priority="25" operator="greaterThan">
      <formula>0</formula>
    </cfRule>
  </conditionalFormatting>
  <conditionalFormatting sqref="J380">
    <cfRule type="cellIs" dxfId="188" priority="24" operator="greaterThan">
      <formula>0</formula>
    </cfRule>
  </conditionalFormatting>
  <conditionalFormatting sqref="M380">
    <cfRule type="cellIs" dxfId="187" priority="23" operator="greaterThan">
      <formula>0</formula>
    </cfRule>
  </conditionalFormatting>
  <conditionalFormatting sqref="AL380">
    <cfRule type="cellIs" dxfId="186" priority="21" operator="greaterThan">
      <formula>0</formula>
    </cfRule>
  </conditionalFormatting>
  <conditionalFormatting sqref="AL380">
    <cfRule type="cellIs" dxfId="185" priority="20" operator="greaterThan">
      <formula>0</formula>
    </cfRule>
  </conditionalFormatting>
  <conditionalFormatting sqref="AO380">
    <cfRule type="cellIs" dxfId="184" priority="18" operator="greaterThan">
      <formula>0</formula>
    </cfRule>
  </conditionalFormatting>
  <conditionalFormatting sqref="AO380">
    <cfRule type="cellIs" dxfId="183" priority="19" operator="greaterThan">
      <formula>0</formula>
    </cfRule>
  </conditionalFormatting>
  <conditionalFormatting sqref="X584">
    <cfRule type="cellIs" dxfId="182" priority="14" operator="greaterThan">
      <formula>0</formula>
    </cfRule>
  </conditionalFormatting>
  <conditionalFormatting sqref="AD583:AD584 AR583:AR584">
    <cfRule type="cellIs" dxfId="181" priority="17" operator="greaterThan">
      <formula>0</formula>
    </cfRule>
  </conditionalFormatting>
  <conditionalFormatting sqref="AG583">
    <cfRule type="cellIs" dxfId="180" priority="16" operator="greaterThan">
      <formula>0</formula>
    </cfRule>
  </conditionalFormatting>
  <conditionalFormatting sqref="M584">
    <cfRule type="cellIs" dxfId="179" priority="7" operator="greaterThan">
      <formula>0</formula>
    </cfRule>
  </conditionalFormatting>
  <conditionalFormatting sqref="X584">
    <cfRule type="cellIs" dxfId="178" priority="13" operator="greaterThan">
      <formula>0</formula>
    </cfRule>
  </conditionalFormatting>
  <conditionalFormatting sqref="AA584">
    <cfRule type="cellIs" dxfId="177" priority="11" operator="greaterThan">
      <formula>0</formula>
    </cfRule>
  </conditionalFormatting>
  <conditionalFormatting sqref="AA584">
    <cfRule type="cellIs" dxfId="176" priority="12" operator="greaterThan">
      <formula>0</formula>
    </cfRule>
  </conditionalFormatting>
  <conditionalFormatting sqref="J584">
    <cfRule type="cellIs" dxfId="175" priority="10" operator="greaterThan">
      <formula>0</formula>
    </cfRule>
  </conditionalFormatting>
  <conditionalFormatting sqref="J584">
    <cfRule type="cellIs" dxfId="174" priority="9" operator="greaterThan">
      <formula>0</formula>
    </cfRule>
  </conditionalFormatting>
  <conditionalFormatting sqref="M584">
    <cfRule type="cellIs" dxfId="173" priority="8" operator="greaterThan">
      <formula>0</formula>
    </cfRule>
  </conditionalFormatting>
  <conditionalFormatting sqref="AL584">
    <cfRule type="cellIs" dxfId="172" priority="6" operator="greaterThan">
      <formula>0</formula>
    </cfRule>
  </conditionalFormatting>
  <conditionalFormatting sqref="AL584">
    <cfRule type="cellIs" dxfId="171" priority="5" operator="greaterThan">
      <formula>0</formula>
    </cfRule>
  </conditionalFormatting>
  <conditionalFormatting sqref="AO584">
    <cfRule type="cellIs" dxfId="170" priority="3" operator="greaterThan">
      <formula>0</formula>
    </cfRule>
  </conditionalFormatting>
  <conditionalFormatting sqref="AO584">
    <cfRule type="cellIs" dxfId="169" priority="4" operator="greaterThan">
      <formula>0</formula>
    </cfRule>
  </conditionalFormatting>
  <conditionalFormatting sqref="AH583:AQ583">
    <cfRule type="cellIs" dxfId="168" priority="2" operator="greaterThan">
      <formula>0</formula>
    </cfRule>
  </conditionalFormatting>
  <conditionalFormatting sqref="AI154:AN154">
    <cfRule type="cellIs" dxfId="167" priority="1" operator="greaterThan">
      <formula>0</formula>
    </cfRule>
  </conditionalFormatting>
  <pageMargins left="0.7" right="0.7" top="0.75" bottom="0.75" header="0.3" footer="0.3"/>
  <customProperties>
    <customPr name="ORB_SHEETNAME" r:id="rId1"/>
  </customProperties>
  <ignoredErrors>
    <ignoredError sqref="P44" formulaRange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4" tint="0.39997558519241921"/>
  </sheetPr>
  <dimension ref="A1:BH102"/>
  <sheetViews>
    <sheetView showGridLines="0" tabSelected="1" zoomScale="125" zoomScaleNormal="100" workbookViewId="0">
      <pane xSplit="3" ySplit="1" topLeftCell="AR2" activePane="bottomRight" state="frozen"/>
      <selection pane="topRight" activeCell="O42" sqref="O42"/>
      <selection pane="bottomLeft" activeCell="O42" sqref="O42"/>
      <selection pane="bottomRight" activeCell="BF11" sqref="BF11"/>
    </sheetView>
  </sheetViews>
  <sheetFormatPr baseColWidth="10" defaultColWidth="9" defaultRowHeight="15" x14ac:dyDescent="0.2"/>
  <cols>
    <col min="1" max="1" width="50" customWidth="1"/>
    <col min="2" max="2" width="6" bestFit="1" customWidth="1"/>
    <col min="3" max="3" width="9" bestFit="1" customWidth="1"/>
    <col min="4" max="4" width="6" hidden="1" customWidth="1"/>
    <col min="5" max="5" width="4" hidden="1" customWidth="1"/>
    <col min="6" max="6" width="4.5" hidden="1" customWidth="1"/>
    <col min="7" max="7" width="4" hidden="1" customWidth="1"/>
    <col min="8" max="8" width="4.5" hidden="1" customWidth="1"/>
    <col min="9" max="10" width="3.5" hidden="1" customWidth="1"/>
    <col min="11" max="11" width="4.5" hidden="1" customWidth="1"/>
    <col min="12" max="12" width="4" hidden="1" customWidth="1"/>
    <col min="13" max="18" width="7.5" hidden="1" customWidth="1"/>
    <col min="19" max="25" width="8.5" hidden="1" customWidth="1"/>
    <col min="26" max="26" width="10.5" hidden="1" customWidth="1"/>
    <col min="27" max="27" width="2.5" hidden="1" customWidth="1"/>
    <col min="28" max="33" width="8.5" style="378" hidden="1" customWidth="1"/>
    <col min="34" max="34" width="9.5" style="378" hidden="1" customWidth="1"/>
    <col min="35" max="39" width="8.5" style="378" hidden="1" customWidth="1"/>
    <col min="40" max="40" width="9.5" style="620" hidden="1" customWidth="1"/>
    <col min="41" max="41" width="9.5" style="470" hidden="1" customWidth="1"/>
    <col min="42" max="42" width="9.5" hidden="1" customWidth="1"/>
    <col min="43" max="43" width="33" hidden="1" customWidth="1"/>
    <col min="44" max="44" width="12.5" customWidth="1"/>
    <col min="45" max="45" width="9.1640625" customWidth="1"/>
    <col min="46" max="53" width="9" bestFit="1" customWidth="1"/>
    <col min="54" max="54" width="9.5" bestFit="1" customWidth="1"/>
    <col min="55" max="55" width="13.5" customWidth="1"/>
    <col min="56" max="56" width="12" customWidth="1"/>
  </cols>
  <sheetData>
    <row r="1" spans="1:56" ht="16" x14ac:dyDescent="0.2">
      <c r="A1" s="59" t="s">
        <v>299</v>
      </c>
      <c r="B1" s="60" t="s">
        <v>303</v>
      </c>
      <c r="C1" s="60" t="s">
        <v>304</v>
      </c>
      <c r="D1" s="60" t="s">
        <v>5</v>
      </c>
      <c r="E1" s="60" t="s">
        <v>6</v>
      </c>
      <c r="F1" s="60" t="s">
        <v>7</v>
      </c>
      <c r="G1" s="60" t="s">
        <v>8</v>
      </c>
      <c r="H1" s="60" t="s">
        <v>9</v>
      </c>
      <c r="I1" s="60" t="s">
        <v>10</v>
      </c>
      <c r="J1" s="60" t="s">
        <v>11</v>
      </c>
      <c r="K1" s="60" t="s">
        <v>12</v>
      </c>
      <c r="L1" s="60" t="s">
        <v>13</v>
      </c>
      <c r="M1" s="60" t="s">
        <v>2</v>
      </c>
      <c r="N1" s="60" t="s">
        <v>5</v>
      </c>
      <c r="O1" s="60" t="s">
        <v>6</v>
      </c>
      <c r="P1" s="60" t="s">
        <v>7</v>
      </c>
      <c r="Q1" s="303" t="s">
        <v>8</v>
      </c>
      <c r="R1" s="303" t="s">
        <v>9</v>
      </c>
      <c r="S1" s="303" t="s">
        <v>10</v>
      </c>
      <c r="T1" s="303" t="s">
        <v>11</v>
      </c>
      <c r="U1" s="303" t="s">
        <v>12</v>
      </c>
      <c r="V1" s="303" t="s">
        <v>13</v>
      </c>
      <c r="W1" s="303" t="s">
        <v>2</v>
      </c>
      <c r="X1" s="303" t="s">
        <v>3</v>
      </c>
      <c r="Y1" s="303" t="s">
        <v>4</v>
      </c>
      <c r="Z1" s="303" t="s">
        <v>14</v>
      </c>
      <c r="AB1" s="605" t="s">
        <v>5</v>
      </c>
      <c r="AC1" s="605" t="s">
        <v>6</v>
      </c>
      <c r="AD1" s="605" t="s">
        <v>7</v>
      </c>
      <c r="AE1" s="606" t="s">
        <v>8</v>
      </c>
      <c r="AF1" s="606" t="s">
        <v>9</v>
      </c>
      <c r="AG1" s="606" t="s">
        <v>10</v>
      </c>
      <c r="AH1" s="606" t="s">
        <v>11</v>
      </c>
      <c r="AI1" s="606" t="s">
        <v>12</v>
      </c>
      <c r="AJ1" s="606" t="s">
        <v>13</v>
      </c>
      <c r="AK1" s="606" t="s">
        <v>2</v>
      </c>
      <c r="AL1" s="606" t="s">
        <v>3</v>
      </c>
      <c r="AM1" s="606" t="s">
        <v>4</v>
      </c>
      <c r="AN1" s="607" t="s">
        <v>14</v>
      </c>
      <c r="AR1" s="605" t="s">
        <v>5</v>
      </c>
      <c r="AS1" s="605" t="s">
        <v>6</v>
      </c>
      <c r="AT1" s="605" t="s">
        <v>7</v>
      </c>
      <c r="AU1" s="606" t="s">
        <v>8</v>
      </c>
      <c r="AV1" s="606" t="s">
        <v>9</v>
      </c>
      <c r="AW1" s="606" t="s">
        <v>10</v>
      </c>
      <c r="AX1" s="606" t="s">
        <v>11</v>
      </c>
      <c r="AY1" s="606" t="s">
        <v>12</v>
      </c>
      <c r="AZ1" s="606" t="s">
        <v>13</v>
      </c>
      <c r="BA1" s="606" t="s">
        <v>2</v>
      </c>
      <c r="BB1" s="606" t="s">
        <v>3</v>
      </c>
      <c r="BC1" s="606" t="s">
        <v>4</v>
      </c>
      <c r="BD1" s="607" t="s">
        <v>14</v>
      </c>
    </row>
    <row r="2" spans="1:56" ht="15" customHeight="1" x14ac:dyDescent="0.2">
      <c r="A2" s="1"/>
      <c r="B2" s="33"/>
      <c r="C2" s="33"/>
      <c r="D2" s="437"/>
      <c r="E2" s="437"/>
      <c r="F2" s="437"/>
      <c r="G2" s="437"/>
      <c r="H2" s="1"/>
      <c r="I2" s="1"/>
      <c r="J2" s="1"/>
      <c r="K2" s="1"/>
      <c r="L2" s="1"/>
      <c r="M2" s="1"/>
      <c r="N2" s="739">
        <v>2020</v>
      </c>
      <c r="O2" s="739"/>
      <c r="P2" s="739"/>
      <c r="Q2" s="739"/>
      <c r="R2" s="739"/>
      <c r="S2" s="739"/>
      <c r="T2" s="739"/>
      <c r="U2" s="739"/>
      <c r="V2" s="739"/>
      <c r="W2" s="739"/>
      <c r="X2" s="739"/>
      <c r="Y2" s="739"/>
      <c r="Z2" s="739"/>
      <c r="AB2" s="744">
        <v>2021</v>
      </c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M2" s="744"/>
      <c r="AN2" s="744"/>
      <c r="AR2" s="744">
        <v>2022</v>
      </c>
      <c r="AS2" s="744"/>
      <c r="AT2" s="744"/>
      <c r="AU2" s="744"/>
      <c r="AV2" s="744"/>
      <c r="AW2" s="744"/>
      <c r="AX2" s="744"/>
      <c r="AY2" s="744"/>
      <c r="AZ2" s="744"/>
      <c r="BA2" s="744"/>
      <c r="BB2" s="744"/>
      <c r="BC2" s="744"/>
      <c r="BD2" s="744"/>
    </row>
    <row r="3" spans="1:56" x14ac:dyDescent="0.2">
      <c r="A3" s="5" t="s">
        <v>227</v>
      </c>
      <c r="B3" s="48"/>
      <c r="C3" s="48"/>
      <c r="Q3" s="277"/>
      <c r="R3" s="277"/>
      <c r="S3" s="277"/>
      <c r="T3" s="277"/>
      <c r="U3" s="277"/>
      <c r="V3" s="277"/>
      <c r="W3" s="277"/>
      <c r="X3" s="277"/>
      <c r="Y3" s="277"/>
      <c r="Z3" s="278"/>
      <c r="AE3" s="608"/>
      <c r="AF3" s="608"/>
      <c r="AG3" s="608"/>
      <c r="AH3" s="608"/>
      <c r="AI3" s="608"/>
      <c r="AJ3" s="608"/>
      <c r="AK3" s="608"/>
      <c r="AL3" s="608"/>
      <c r="AM3" s="608"/>
      <c r="AN3" s="635"/>
      <c r="AR3" s="378"/>
      <c r="AS3" s="378"/>
      <c r="AT3" s="378"/>
      <c r="AU3" s="608"/>
      <c r="AV3" s="608"/>
      <c r="AW3" s="608"/>
      <c r="AX3" s="608"/>
      <c r="AY3" s="608"/>
      <c r="AZ3" s="608"/>
      <c r="BA3" s="608"/>
      <c r="BB3" s="608"/>
      <c r="BC3" s="608"/>
      <c r="BD3" s="635"/>
    </row>
    <row r="4" spans="1:56" x14ac:dyDescent="0.2">
      <c r="A4" s="244"/>
      <c r="B4" s="41"/>
      <c r="C4" s="39"/>
      <c r="D4" s="36"/>
      <c r="E4" s="36"/>
      <c r="F4" s="36"/>
      <c r="G4" s="36"/>
      <c r="H4" s="431"/>
      <c r="I4" s="431"/>
      <c r="J4" s="36"/>
      <c r="K4" s="36"/>
      <c r="L4" s="36"/>
      <c r="M4" s="36"/>
      <c r="N4" s="42"/>
      <c r="O4" s="42"/>
      <c r="P4" s="42"/>
      <c r="Q4" s="294"/>
      <c r="R4" s="432"/>
      <c r="S4" s="432"/>
      <c r="T4" s="294"/>
      <c r="U4" s="294"/>
      <c r="V4" s="294"/>
      <c r="W4" s="294"/>
      <c r="X4" s="294"/>
      <c r="Y4" s="294"/>
      <c r="Z4" s="294"/>
      <c r="AB4" s="208"/>
      <c r="AC4" s="208"/>
      <c r="AD4" s="376"/>
      <c r="AE4" s="376"/>
      <c r="AF4" s="376"/>
      <c r="AG4" s="376"/>
      <c r="AH4" s="376"/>
      <c r="AI4" s="376"/>
      <c r="AJ4" s="376"/>
      <c r="AK4" s="376"/>
      <c r="AL4" s="657"/>
      <c r="AM4" s="657"/>
      <c r="AN4" s="297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297">
        <f t="shared" ref="BD4:BD60" si="0">SUM(AR4:BC4)</f>
        <v>0</v>
      </c>
    </row>
    <row r="5" spans="1:56" x14ac:dyDescent="0.2">
      <c r="A5" s="244"/>
      <c r="B5" s="41"/>
      <c r="C5" s="39"/>
      <c r="D5" s="36"/>
      <c r="E5" s="36"/>
      <c r="F5" s="36"/>
      <c r="G5" s="36"/>
      <c r="H5" s="431"/>
      <c r="I5" s="431"/>
      <c r="J5" s="36"/>
      <c r="K5" s="36"/>
      <c r="L5" s="36"/>
      <c r="M5" s="36"/>
      <c r="N5" s="42"/>
      <c r="O5" s="42"/>
      <c r="P5" s="42"/>
      <c r="Q5" s="294"/>
      <c r="R5" s="432"/>
      <c r="S5" s="432"/>
      <c r="T5" s="294"/>
      <c r="U5" s="294"/>
      <c r="V5" s="294"/>
      <c r="W5" s="294"/>
      <c r="X5" s="294"/>
      <c r="Y5" s="294"/>
      <c r="Z5" s="294"/>
      <c r="AB5" s="208"/>
      <c r="AC5" s="208"/>
      <c r="AD5" s="376"/>
      <c r="AE5" s="376"/>
      <c r="AF5" s="376"/>
      <c r="AG5" s="376"/>
      <c r="AH5" s="376"/>
      <c r="AI5" s="376"/>
      <c r="AJ5" s="376"/>
      <c r="AK5" s="376"/>
      <c r="AL5" s="657"/>
      <c r="AM5" s="657"/>
      <c r="AN5" s="297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297">
        <f t="shared" si="0"/>
        <v>0</v>
      </c>
    </row>
    <row r="6" spans="1:56" s="156" customFormat="1" x14ac:dyDescent="0.2">
      <c r="A6" s="5" t="s">
        <v>387</v>
      </c>
      <c r="B6" s="48"/>
      <c r="C6" s="267"/>
      <c r="D6" s="50"/>
      <c r="E6" s="50"/>
      <c r="F6" s="50"/>
      <c r="G6" s="50"/>
      <c r="H6" s="596"/>
      <c r="I6" s="596"/>
      <c r="J6" s="50"/>
      <c r="K6" s="50"/>
      <c r="L6" s="50"/>
      <c r="M6" s="50"/>
      <c r="N6" s="50"/>
      <c r="O6" s="50"/>
      <c r="P6" s="50"/>
      <c r="Q6" s="307"/>
      <c r="R6" s="597"/>
      <c r="S6" s="597"/>
      <c r="T6" s="307"/>
      <c r="U6" s="307"/>
      <c r="V6" s="307"/>
      <c r="W6" s="307"/>
      <c r="X6" s="307"/>
      <c r="Y6" s="307"/>
      <c r="Z6" s="307"/>
      <c r="AB6" s="609"/>
      <c r="AC6" s="609"/>
      <c r="AD6" s="609"/>
      <c r="AE6" s="609"/>
      <c r="AF6" s="609"/>
      <c r="AG6" s="609"/>
      <c r="AH6" s="609"/>
      <c r="AI6" s="609"/>
      <c r="AJ6" s="50"/>
      <c r="AK6" s="50"/>
      <c r="AL6" s="50"/>
      <c r="AM6" s="50"/>
      <c r="AN6" s="609"/>
      <c r="AO6" s="470"/>
      <c r="AR6" s="92"/>
      <c r="AS6" s="710"/>
      <c r="AT6" s="710"/>
      <c r="AU6" s="710"/>
      <c r="AV6" s="710"/>
      <c r="AW6" s="710"/>
      <c r="AX6" s="710"/>
      <c r="AY6" s="710"/>
      <c r="AZ6" s="477"/>
      <c r="BA6" s="477"/>
      <c r="BB6" s="477"/>
      <c r="BC6" s="477"/>
      <c r="BD6" s="297">
        <f t="shared" si="0"/>
        <v>0</v>
      </c>
    </row>
    <row r="7" spans="1:56" s="156" customFormat="1" x14ac:dyDescent="0.2">
      <c r="A7" s="5"/>
      <c r="B7" s="713"/>
      <c r="C7" s="267"/>
      <c r="D7" s="50"/>
      <c r="E7" s="50"/>
      <c r="F7" s="50"/>
      <c r="G7" s="50"/>
      <c r="H7" s="596"/>
      <c r="I7" s="596"/>
      <c r="J7" s="50"/>
      <c r="K7" s="50"/>
      <c r="L7" s="50"/>
      <c r="M7" s="50"/>
      <c r="N7" s="50"/>
      <c r="O7" s="50"/>
      <c r="P7" s="50"/>
      <c r="Q7" s="307"/>
      <c r="R7" s="597"/>
      <c r="S7" s="597"/>
      <c r="T7" s="307"/>
      <c r="U7" s="307"/>
      <c r="V7" s="307"/>
      <c r="W7" s="307"/>
      <c r="X7" s="307"/>
      <c r="Y7" s="307"/>
      <c r="Z7" s="307"/>
      <c r="AB7" s="609"/>
      <c r="AC7" s="609"/>
      <c r="AD7" s="609"/>
      <c r="AE7" s="609"/>
      <c r="AF7" s="609"/>
      <c r="AG7" s="609"/>
      <c r="AH7" s="609"/>
      <c r="AI7" s="609"/>
      <c r="AJ7" s="50"/>
      <c r="AK7" s="50"/>
      <c r="AL7" s="50"/>
      <c r="AM7" s="50"/>
      <c r="AN7" s="609"/>
      <c r="AO7" s="470"/>
      <c r="AR7" s="92"/>
      <c r="AS7" s="710"/>
      <c r="AT7" s="710"/>
      <c r="AU7" s="710"/>
      <c r="AV7" s="710"/>
      <c r="AW7" s="710"/>
      <c r="AX7" s="710"/>
      <c r="AY7" s="710"/>
      <c r="AZ7" s="477"/>
      <c r="BA7" s="477"/>
      <c r="BB7" s="477"/>
      <c r="BC7" s="477"/>
      <c r="BD7" s="297">
        <f t="shared" si="0"/>
        <v>0</v>
      </c>
    </row>
    <row r="8" spans="1:56" x14ac:dyDescent="0.2">
      <c r="A8" s="593"/>
      <c r="B8" s="41"/>
      <c r="C8" s="39"/>
      <c r="D8" s="42"/>
      <c r="E8" s="42"/>
      <c r="F8" s="42"/>
      <c r="G8" s="42"/>
      <c r="H8" s="708"/>
      <c r="I8" s="708"/>
      <c r="J8" s="42"/>
      <c r="K8" s="42"/>
      <c r="L8" s="42"/>
      <c r="M8" s="42"/>
      <c r="N8" s="42"/>
      <c r="O8" s="42"/>
      <c r="P8" s="42"/>
      <c r="Q8" s="294"/>
      <c r="R8" s="709"/>
      <c r="S8" s="709"/>
      <c r="T8" s="294"/>
      <c r="U8" s="294"/>
      <c r="V8" s="294"/>
      <c r="W8" s="294"/>
      <c r="X8" s="294"/>
      <c r="Y8" s="294"/>
      <c r="Z8" s="294"/>
      <c r="AB8" s="208"/>
      <c r="AC8" s="208"/>
      <c r="AD8" s="376"/>
      <c r="AE8" s="376"/>
      <c r="AF8" s="376"/>
      <c r="AG8" s="376"/>
      <c r="AH8" s="376"/>
      <c r="AI8" s="376"/>
      <c r="AJ8" s="92"/>
      <c r="AK8" s="92"/>
      <c r="AL8" s="92"/>
      <c r="AM8" s="92"/>
      <c r="AN8" s="297"/>
      <c r="AR8" s="302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297">
        <f t="shared" si="0"/>
        <v>0</v>
      </c>
    </row>
    <row r="9" spans="1:56" x14ac:dyDescent="0.2">
      <c r="A9" s="5" t="s">
        <v>82</v>
      </c>
      <c r="B9" s="48"/>
      <c r="C9" s="48"/>
      <c r="Q9" s="277"/>
      <c r="R9" s="277"/>
      <c r="S9" s="277"/>
      <c r="T9" s="277"/>
      <c r="U9" s="277"/>
      <c r="V9" s="277"/>
      <c r="W9" s="277"/>
      <c r="X9" s="277"/>
      <c r="Y9" s="277"/>
      <c r="Z9" s="278"/>
      <c r="AE9" s="608"/>
      <c r="AF9" s="608"/>
      <c r="AG9" s="608"/>
      <c r="AH9" s="608"/>
      <c r="AI9" s="608"/>
      <c r="AJ9" s="277"/>
      <c r="AK9" s="277"/>
      <c r="AL9" s="277"/>
      <c r="AM9" s="277"/>
      <c r="AN9" s="635"/>
      <c r="AR9" s="92"/>
      <c r="AS9" s="378"/>
      <c r="AT9" s="378"/>
      <c r="AU9" s="608"/>
      <c r="AV9" s="608"/>
      <c r="AW9" s="608"/>
      <c r="AX9" s="608"/>
      <c r="AY9" s="608"/>
      <c r="AZ9" s="277"/>
      <c r="BA9" s="277"/>
      <c r="BB9" s="277"/>
      <c r="BC9" s="277"/>
      <c r="BD9" s="297">
        <f t="shared" si="0"/>
        <v>0</v>
      </c>
    </row>
    <row r="10" spans="1:56" x14ac:dyDescent="0.2">
      <c r="A10" s="593"/>
      <c r="B10" s="41"/>
      <c r="C10" s="39"/>
      <c r="D10" s="42"/>
      <c r="E10" s="42"/>
      <c r="F10" s="42"/>
      <c r="G10" s="42"/>
      <c r="H10" s="469"/>
      <c r="I10" s="469"/>
      <c r="J10" s="42"/>
      <c r="K10" s="42"/>
      <c r="L10" s="42"/>
      <c r="M10" s="42"/>
      <c r="N10" s="42"/>
      <c r="O10" s="42"/>
      <c r="P10" s="42"/>
      <c r="Q10" s="294"/>
      <c r="R10" s="320"/>
      <c r="S10" s="320"/>
      <c r="T10" s="294"/>
      <c r="U10" s="294"/>
      <c r="V10" s="294"/>
      <c r="W10" s="294"/>
      <c r="X10" s="294"/>
      <c r="Y10" s="294"/>
      <c r="Z10" s="294"/>
      <c r="AB10" s="208"/>
      <c r="AC10" s="208"/>
      <c r="AD10" s="376"/>
      <c r="AE10" s="376"/>
      <c r="AF10" s="376"/>
      <c r="AG10" s="376"/>
      <c r="AH10" s="376"/>
      <c r="AI10" s="92"/>
      <c r="AJ10" s="92"/>
      <c r="AK10" s="92"/>
      <c r="AL10" s="92"/>
      <c r="AM10" s="92"/>
      <c r="AN10" s="297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297">
        <f t="shared" si="0"/>
        <v>0</v>
      </c>
    </row>
    <row r="11" spans="1:56" x14ac:dyDescent="0.2">
      <c r="A11" s="593"/>
      <c r="B11" s="41"/>
      <c r="C11" s="39"/>
      <c r="D11" s="42"/>
      <c r="E11" s="42"/>
      <c r="F11" s="42"/>
      <c r="G11" s="42"/>
      <c r="H11" s="469"/>
      <c r="I11" s="469"/>
      <c r="J11" s="42"/>
      <c r="K11" s="42"/>
      <c r="L11" s="42"/>
      <c r="M11" s="42"/>
      <c r="N11" s="42"/>
      <c r="O11" s="42"/>
      <c r="P11" s="42"/>
      <c r="Q11" s="294"/>
      <c r="R11" s="320"/>
      <c r="S11" s="320"/>
      <c r="T11" s="294"/>
      <c r="U11" s="294"/>
      <c r="V11" s="294"/>
      <c r="W11" s="294"/>
      <c r="X11" s="294"/>
      <c r="Y11" s="294"/>
      <c r="Z11" s="294"/>
      <c r="AB11" s="208"/>
      <c r="AC11" s="208"/>
      <c r="AD11" s="376"/>
      <c r="AE11" s="376"/>
      <c r="AF11" s="376"/>
      <c r="AG11" s="376"/>
      <c r="AH11" s="376"/>
      <c r="AI11" s="92"/>
      <c r="AJ11" s="92"/>
      <c r="AK11" s="92"/>
      <c r="AL11" s="92"/>
      <c r="AM11" s="92"/>
      <c r="AN11" s="297"/>
      <c r="AR11" s="92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297">
        <f t="shared" si="0"/>
        <v>0</v>
      </c>
    </row>
    <row r="12" spans="1:56" x14ac:dyDescent="0.2">
      <c r="A12" s="5" t="s">
        <v>105</v>
      </c>
      <c r="B12" s="41"/>
      <c r="C12" s="39"/>
      <c r="D12" s="36"/>
      <c r="E12" s="36"/>
      <c r="F12" s="36"/>
      <c r="G12" s="36"/>
      <c r="H12" s="431"/>
      <c r="I12" s="431"/>
      <c r="J12" s="36"/>
      <c r="K12" s="36"/>
      <c r="L12" s="36"/>
      <c r="M12" s="36"/>
      <c r="N12" s="42"/>
      <c r="O12" s="42"/>
      <c r="P12" s="42"/>
      <c r="Q12" s="294"/>
      <c r="R12" s="432"/>
      <c r="S12" s="432"/>
      <c r="T12" s="294"/>
      <c r="U12" s="294"/>
      <c r="V12" s="294"/>
      <c r="W12" s="294"/>
      <c r="X12" s="294"/>
      <c r="Y12" s="294"/>
      <c r="Z12" s="294"/>
      <c r="AB12" s="208"/>
      <c r="AC12" s="208"/>
      <c r="AD12" s="208"/>
      <c r="AE12" s="297"/>
      <c r="AF12" s="610"/>
      <c r="AG12" s="610"/>
      <c r="AH12" s="297"/>
      <c r="AI12" s="297"/>
      <c r="AJ12" s="297"/>
      <c r="AK12" s="297"/>
      <c r="AL12" s="297"/>
      <c r="AM12" s="297"/>
      <c r="AN12" s="297"/>
      <c r="AR12" s="92"/>
      <c r="AS12" s="478"/>
      <c r="AT12" s="478"/>
      <c r="AU12" s="479"/>
      <c r="AV12" s="711"/>
      <c r="AW12" s="711"/>
      <c r="AX12" s="479"/>
      <c r="AY12" s="479"/>
      <c r="AZ12" s="479"/>
      <c r="BA12" s="479"/>
      <c r="BB12" s="479"/>
      <c r="BC12" s="479"/>
      <c r="BD12" s="297">
        <f t="shared" si="0"/>
        <v>0</v>
      </c>
    </row>
    <row r="13" spans="1:56" x14ac:dyDescent="0.2">
      <c r="A13" s="593"/>
      <c r="B13" s="41"/>
      <c r="C13" s="39"/>
      <c r="D13" s="36"/>
      <c r="E13" s="36"/>
      <c r="F13" s="36"/>
      <c r="G13" s="36"/>
      <c r="H13" s="431"/>
      <c r="I13" s="431"/>
      <c r="J13" s="36"/>
      <c r="K13" s="36"/>
      <c r="L13" s="36"/>
      <c r="M13" s="36"/>
      <c r="N13" s="42"/>
      <c r="O13" s="42"/>
      <c r="P13" s="42"/>
      <c r="Q13" s="294"/>
      <c r="R13" s="432"/>
      <c r="S13" s="432"/>
      <c r="T13" s="294"/>
      <c r="U13" s="294"/>
      <c r="V13" s="294"/>
      <c r="W13" s="294"/>
      <c r="X13" s="294"/>
      <c r="Y13" s="294"/>
      <c r="Z13" s="294"/>
      <c r="AB13" s="611"/>
      <c r="AC13" s="478"/>
      <c r="AD13" s="478"/>
      <c r="AE13" s="297"/>
      <c r="AF13" s="610"/>
      <c r="AG13" s="610"/>
      <c r="AH13" s="297"/>
      <c r="AI13" s="297"/>
      <c r="AJ13" s="297"/>
      <c r="AK13" s="297"/>
      <c r="AL13" s="297"/>
      <c r="AM13" s="297"/>
      <c r="AN13" s="297"/>
      <c r="AR13" s="92"/>
      <c r="AS13" s="478"/>
      <c r="AT13" s="478"/>
      <c r="AU13" s="479"/>
      <c r="AV13" s="711"/>
      <c r="AW13" s="711"/>
      <c r="AX13" s="479"/>
      <c r="AY13" s="479"/>
      <c r="AZ13" s="479"/>
      <c r="BA13" s="479"/>
      <c r="BB13" s="479"/>
      <c r="BC13" s="479"/>
      <c r="BD13" s="297">
        <f t="shared" si="0"/>
        <v>0</v>
      </c>
    </row>
    <row r="14" spans="1:56" x14ac:dyDescent="0.2">
      <c r="A14" s="593"/>
      <c r="B14" s="41"/>
      <c r="C14" s="39"/>
      <c r="D14" s="36"/>
      <c r="E14" s="36"/>
      <c r="F14" s="36"/>
      <c r="G14" s="36"/>
      <c r="H14" s="431"/>
      <c r="I14" s="431"/>
      <c r="J14" s="36"/>
      <c r="K14" s="36"/>
      <c r="L14" s="36"/>
      <c r="M14" s="36"/>
      <c r="N14" s="42"/>
      <c r="O14" s="42"/>
      <c r="P14" s="42"/>
      <c r="Q14" s="294"/>
      <c r="R14" s="432"/>
      <c r="S14" s="432"/>
      <c r="T14" s="294"/>
      <c r="U14" s="294"/>
      <c r="V14" s="294"/>
      <c r="W14" s="294"/>
      <c r="X14" s="294"/>
      <c r="Y14" s="294"/>
      <c r="Z14" s="294"/>
      <c r="AB14" s="479"/>
      <c r="AC14" s="479"/>
      <c r="AD14" s="479"/>
      <c r="AE14" s="297"/>
      <c r="AF14" s="610"/>
      <c r="AG14" s="610"/>
      <c r="AH14" s="297"/>
      <c r="AI14" s="297"/>
      <c r="AJ14" s="297"/>
      <c r="AK14" s="297"/>
      <c r="AL14" s="297"/>
      <c r="AM14" s="297"/>
      <c r="AN14" s="297"/>
      <c r="AR14" s="92"/>
      <c r="AS14" s="479"/>
      <c r="AT14" s="479"/>
      <c r="AU14" s="479"/>
      <c r="AV14" s="711"/>
      <c r="AW14" s="711"/>
      <c r="AX14" s="479"/>
      <c r="AY14" s="479"/>
      <c r="AZ14" s="479"/>
      <c r="BA14" s="479"/>
      <c r="BB14" s="479"/>
      <c r="BC14" s="479"/>
      <c r="BD14" s="297">
        <f t="shared" si="0"/>
        <v>0</v>
      </c>
    </row>
    <row r="15" spans="1:56" s="156" customFormat="1" x14ac:dyDescent="0.2">
      <c r="A15" s="5" t="s">
        <v>78</v>
      </c>
      <c r="H15" s="5"/>
      <c r="I15" s="5"/>
      <c r="J15" s="5"/>
      <c r="K15" s="5"/>
      <c r="L15" s="5"/>
      <c r="M15" s="5"/>
      <c r="Q15" s="321"/>
      <c r="R15" s="322"/>
      <c r="S15" s="322"/>
      <c r="T15" s="322"/>
      <c r="U15" s="322"/>
      <c r="V15" s="322"/>
      <c r="W15" s="322"/>
      <c r="X15" s="322"/>
      <c r="Y15" s="322"/>
      <c r="Z15" s="304"/>
      <c r="AB15" s="377"/>
      <c r="AC15" s="377"/>
      <c r="AD15" s="377"/>
      <c r="AE15" s="612"/>
      <c r="AF15" s="613"/>
      <c r="AG15" s="613"/>
      <c r="AH15" s="613"/>
      <c r="AI15" s="613"/>
      <c r="AJ15" s="613"/>
      <c r="AK15" s="613"/>
      <c r="AL15" s="613"/>
      <c r="AM15" s="613"/>
      <c r="AN15" s="635"/>
      <c r="AO15" s="470"/>
      <c r="AR15" s="92"/>
      <c r="AS15" s="377"/>
      <c r="AT15" s="377"/>
      <c r="AU15" s="612"/>
      <c r="AV15" s="712"/>
      <c r="AW15" s="712"/>
      <c r="AX15" s="712"/>
      <c r="AY15" s="712"/>
      <c r="AZ15" s="712"/>
      <c r="BA15" s="712"/>
      <c r="BB15" s="712"/>
      <c r="BC15" s="712"/>
      <c r="BD15" s="297">
        <f t="shared" si="0"/>
        <v>0</v>
      </c>
    </row>
    <row r="16" spans="1:56" x14ac:dyDescent="0.2">
      <c r="A16" s="594"/>
      <c r="B16" s="107"/>
      <c r="C16" s="39"/>
      <c r="D16" s="39"/>
      <c r="E16" s="109"/>
      <c r="F16" s="109"/>
      <c r="G16" s="109"/>
      <c r="H16" s="337"/>
      <c r="I16" s="337"/>
      <c r="J16" s="337"/>
      <c r="K16" s="337"/>
      <c r="L16" s="109"/>
      <c r="M16" s="109"/>
      <c r="O16" s="109"/>
      <c r="P16" s="109"/>
      <c r="R16" s="302"/>
      <c r="S16" s="302"/>
      <c r="T16" s="302"/>
      <c r="U16" s="302"/>
      <c r="V16" s="302"/>
      <c r="W16" s="302"/>
      <c r="X16" s="302"/>
      <c r="Y16" s="302"/>
      <c r="Z16" s="294"/>
      <c r="AA16" s="294"/>
      <c r="AC16" s="478"/>
      <c r="AD16" s="478"/>
      <c r="AF16" s="479"/>
      <c r="AG16" s="479"/>
      <c r="AH16" s="479"/>
      <c r="AI16" s="479"/>
      <c r="AJ16" s="479"/>
      <c r="AK16" s="479"/>
      <c r="AL16" s="479"/>
      <c r="AM16" s="479"/>
      <c r="AN16" s="297"/>
      <c r="AR16" s="92"/>
      <c r="AS16" s="478"/>
      <c r="AT16" s="478"/>
      <c r="AU16" s="378"/>
      <c r="AV16" s="479"/>
      <c r="AW16" s="479"/>
      <c r="AX16" s="479"/>
      <c r="AY16" s="479"/>
      <c r="AZ16" s="479"/>
      <c r="BA16" s="479"/>
      <c r="BB16" s="479"/>
      <c r="BC16" s="479"/>
      <c r="BD16" s="297">
        <f t="shared" si="0"/>
        <v>0</v>
      </c>
    </row>
    <row r="17" spans="1:56" x14ac:dyDescent="0.2">
      <c r="A17" s="599"/>
      <c r="B17" s="107"/>
      <c r="C17" s="39"/>
      <c r="D17" s="39"/>
      <c r="E17" s="109"/>
      <c r="F17" s="109"/>
      <c r="G17" s="109"/>
      <c r="H17" s="337"/>
      <c r="I17" s="337"/>
      <c r="J17" s="337"/>
      <c r="K17" s="337"/>
      <c r="L17" s="109"/>
      <c r="M17" s="109"/>
      <c r="O17" s="109"/>
      <c r="P17" s="109"/>
      <c r="R17" s="302"/>
      <c r="S17" s="302"/>
      <c r="T17" s="302"/>
      <c r="U17" s="302"/>
      <c r="V17" s="302"/>
      <c r="W17" s="302"/>
      <c r="X17" s="302"/>
      <c r="Y17" s="302"/>
      <c r="Z17" s="294"/>
      <c r="AA17" s="294"/>
      <c r="AG17" s="478"/>
      <c r="AH17" s="478"/>
      <c r="AI17" s="478"/>
      <c r="AJ17" s="478"/>
      <c r="AK17" s="478"/>
      <c r="AL17" s="478"/>
      <c r="AM17" s="478"/>
      <c r="AN17" s="297"/>
      <c r="AR17" s="92"/>
      <c r="AS17" s="378"/>
      <c r="AT17" s="378"/>
      <c r="AU17" s="378"/>
      <c r="AV17" s="378"/>
      <c r="AW17" s="478"/>
      <c r="AX17" s="478"/>
      <c r="AY17" s="478"/>
      <c r="AZ17" s="478"/>
      <c r="BA17" s="478"/>
      <c r="BB17" s="478"/>
      <c r="BC17" s="478"/>
      <c r="BD17" s="297">
        <f t="shared" si="0"/>
        <v>0</v>
      </c>
    </row>
    <row r="18" spans="1:56" x14ac:dyDescent="0.2">
      <c r="A18" s="5" t="s">
        <v>765</v>
      </c>
      <c r="B18" s="48"/>
      <c r="C18" s="48"/>
      <c r="Q18" s="277"/>
      <c r="R18" s="277"/>
      <c r="S18" s="277"/>
      <c r="T18" s="277"/>
      <c r="U18" s="277"/>
      <c r="V18" s="277"/>
      <c r="W18" s="277"/>
      <c r="X18" s="277"/>
      <c r="Y18" s="277"/>
      <c r="Z18" s="278"/>
      <c r="AE18" s="608"/>
      <c r="AF18" s="608"/>
      <c r="AG18" s="608"/>
      <c r="AH18" s="608"/>
      <c r="AI18" s="608"/>
      <c r="AJ18" s="608"/>
      <c r="AK18" s="608"/>
      <c r="AL18" s="608"/>
      <c r="AM18" s="608"/>
      <c r="AN18" s="635"/>
      <c r="AR18" s="92"/>
      <c r="AS18" s="378"/>
      <c r="AT18" s="378"/>
      <c r="AU18" s="608"/>
      <c r="AV18" s="608"/>
      <c r="AW18" s="608"/>
      <c r="AX18" s="608"/>
      <c r="AY18" s="608"/>
      <c r="AZ18" s="608"/>
      <c r="BA18" s="608"/>
      <c r="BB18" s="608"/>
      <c r="BC18" s="608"/>
      <c r="BD18" s="297">
        <f t="shared" si="0"/>
        <v>0</v>
      </c>
    </row>
    <row r="19" spans="1:56" s="436" customFormat="1" hidden="1" x14ac:dyDescent="0.2">
      <c r="A19" s="595" t="s">
        <v>100</v>
      </c>
      <c r="B19" s="41" t="s">
        <v>308</v>
      </c>
      <c r="C19" s="39">
        <f t="shared" ref="C19:C28" si="1">IF(B19="L1", 1, IF(B19="L2", 0.75, IF(B19= "L3", 0.5,IF(B19 = "L4", 0.25, 0))))</f>
        <v>1</v>
      </c>
      <c r="D19" s="39"/>
      <c r="E19" s="8"/>
      <c r="F19" s="8"/>
      <c r="G19" s="8"/>
      <c r="H19" s="8"/>
      <c r="I19" s="42"/>
      <c r="J19" s="42"/>
      <c r="K19" s="42"/>
      <c r="L19" s="434"/>
      <c r="M19" s="434"/>
      <c r="N19" s="434"/>
      <c r="O19" s="42">
        <v>5000</v>
      </c>
      <c r="P19" s="42">
        <v>20000</v>
      </c>
      <c r="Q19" s="435">
        <v>5000</v>
      </c>
      <c r="R19" s="435"/>
      <c r="S19" s="435"/>
      <c r="T19" s="435"/>
      <c r="U19" s="294"/>
      <c r="V19" s="294"/>
      <c r="W19" s="294"/>
      <c r="X19" s="294"/>
      <c r="Y19" s="294"/>
      <c r="Z19" s="294">
        <f t="shared" ref="Z19:Z28" si="2">SUM(O19:Y19)</f>
        <v>30000</v>
      </c>
      <c r="AA19" s="8"/>
      <c r="AB19" s="615"/>
      <c r="AC19" s="208"/>
      <c r="AD19" s="208"/>
      <c r="AE19" s="616"/>
      <c r="AF19" s="616"/>
      <c r="AG19" s="616"/>
      <c r="AH19" s="616"/>
      <c r="AI19" s="297"/>
      <c r="AJ19" s="297"/>
      <c r="AK19" s="297"/>
      <c r="AL19" s="297"/>
      <c r="AM19" s="297"/>
      <c r="AN19" s="297">
        <f t="shared" ref="AN19:AN28" si="3">AB19+AC19+AD19+AE19+AF19+AG19+AH19+AI19+AJ19+AK19+AL19+AM19</f>
        <v>0</v>
      </c>
      <c r="AO19" s="470"/>
      <c r="AP19" s="8"/>
      <c r="AQ19" s="8"/>
      <c r="AR19" s="92"/>
      <c r="AS19" s="478"/>
      <c r="AT19" s="478"/>
      <c r="AU19" s="611"/>
      <c r="AV19" s="611"/>
      <c r="AW19" s="611"/>
      <c r="AX19" s="611"/>
      <c r="AY19" s="479"/>
      <c r="AZ19" s="479"/>
      <c r="BA19" s="479"/>
      <c r="BB19" s="479"/>
      <c r="BC19" s="479"/>
      <c r="BD19" s="297">
        <f t="shared" si="0"/>
        <v>0</v>
      </c>
    </row>
    <row r="20" spans="1:56" s="436" customFormat="1" hidden="1" x14ac:dyDescent="0.2">
      <c r="A20" s="595" t="s">
        <v>373</v>
      </c>
      <c r="B20" s="41" t="s">
        <v>308</v>
      </c>
      <c r="C20" s="39">
        <f t="shared" si="1"/>
        <v>1</v>
      </c>
      <c r="D20" s="39"/>
      <c r="E20" s="8"/>
      <c r="F20" s="8"/>
      <c r="G20" s="8"/>
      <c r="H20" s="8"/>
      <c r="I20" s="42"/>
      <c r="J20" s="42"/>
      <c r="K20" s="42"/>
      <c r="L20" s="42"/>
      <c r="M20" s="42"/>
      <c r="N20" s="42"/>
      <c r="O20" s="42"/>
      <c r="P20" s="42"/>
      <c r="Q20" s="294"/>
      <c r="R20" s="294">
        <v>12500</v>
      </c>
      <c r="S20" s="294">
        <v>12500</v>
      </c>
      <c r="T20" s="294">
        <v>12500</v>
      </c>
      <c r="U20" s="294">
        <v>12500</v>
      </c>
      <c r="V20" s="294"/>
      <c r="W20" s="294"/>
      <c r="X20" s="294"/>
      <c r="Y20" s="294"/>
      <c r="Z20" s="294">
        <f t="shared" si="2"/>
        <v>50000</v>
      </c>
      <c r="AA20" s="8"/>
      <c r="AB20" s="208"/>
      <c r="AC20" s="208"/>
      <c r="AD20" s="208"/>
      <c r="AE20" s="297"/>
      <c r="AF20" s="297"/>
      <c r="AG20" s="297"/>
      <c r="AH20" s="297"/>
      <c r="AI20" s="297"/>
      <c r="AJ20" s="297"/>
      <c r="AK20" s="297"/>
      <c r="AL20" s="297"/>
      <c r="AM20" s="297"/>
      <c r="AN20" s="297">
        <f t="shared" si="3"/>
        <v>0</v>
      </c>
      <c r="AO20" s="470"/>
      <c r="AP20" s="8"/>
      <c r="AQ20" s="8"/>
      <c r="AR20" s="92"/>
      <c r="AS20" s="478"/>
      <c r="AT20" s="478"/>
      <c r="AU20" s="479"/>
      <c r="AV20" s="479"/>
      <c r="AW20" s="479"/>
      <c r="AX20" s="479"/>
      <c r="AY20" s="479"/>
      <c r="AZ20" s="479"/>
      <c r="BA20" s="479"/>
      <c r="BB20" s="479"/>
      <c r="BC20" s="479"/>
      <c r="BD20" s="297">
        <f t="shared" si="0"/>
        <v>0</v>
      </c>
    </row>
    <row r="21" spans="1:56" s="436" customFormat="1" hidden="1" x14ac:dyDescent="0.2">
      <c r="A21" s="595" t="s">
        <v>374</v>
      </c>
      <c r="B21" s="41" t="s">
        <v>308</v>
      </c>
      <c r="C21" s="39">
        <f t="shared" si="1"/>
        <v>1</v>
      </c>
      <c r="D21" s="39"/>
      <c r="E21" s="8"/>
      <c r="F21" s="8"/>
      <c r="G21" s="8"/>
      <c r="H21" s="8"/>
      <c r="I21" s="42"/>
      <c r="J21" s="42"/>
      <c r="K21" s="42"/>
      <c r="L21" s="42"/>
      <c r="M21" s="42"/>
      <c r="N21" s="42"/>
      <c r="O21" s="42"/>
      <c r="P21" s="42"/>
      <c r="Q21" s="294"/>
      <c r="R21" s="294">
        <v>10000</v>
      </c>
      <c r="S21" s="294">
        <v>10000</v>
      </c>
      <c r="T21" s="294">
        <v>10000</v>
      </c>
      <c r="U21" s="294"/>
      <c r="V21" s="294"/>
      <c r="W21" s="294"/>
      <c r="X21" s="294"/>
      <c r="Y21" s="294"/>
      <c r="Z21" s="294">
        <f t="shared" si="2"/>
        <v>30000</v>
      </c>
      <c r="AA21" s="8"/>
      <c r="AB21" s="208"/>
      <c r="AC21" s="208"/>
      <c r="AD21" s="208"/>
      <c r="AE21" s="297"/>
      <c r="AF21" s="297"/>
      <c r="AG21" s="297"/>
      <c r="AH21" s="297"/>
      <c r="AI21" s="297"/>
      <c r="AJ21" s="297"/>
      <c r="AK21" s="297"/>
      <c r="AL21" s="297"/>
      <c r="AM21" s="297"/>
      <c r="AN21" s="297">
        <f t="shared" si="3"/>
        <v>0</v>
      </c>
      <c r="AO21" s="470"/>
      <c r="AP21" s="8"/>
      <c r="AQ21" s="8"/>
      <c r="AR21" s="92"/>
      <c r="AS21" s="478"/>
      <c r="AT21" s="478"/>
      <c r="AU21" s="479"/>
      <c r="AV21" s="479"/>
      <c r="AW21" s="479"/>
      <c r="AX21" s="479"/>
      <c r="AY21" s="479"/>
      <c r="AZ21" s="479"/>
      <c r="BA21" s="479"/>
      <c r="BB21" s="479"/>
      <c r="BC21" s="479"/>
      <c r="BD21" s="297">
        <f t="shared" si="0"/>
        <v>0</v>
      </c>
    </row>
    <row r="22" spans="1:56" s="436" customFormat="1" hidden="1" x14ac:dyDescent="0.2">
      <c r="A22" s="595" t="s">
        <v>375</v>
      </c>
      <c r="B22" s="41" t="s">
        <v>308</v>
      </c>
      <c r="C22" s="39">
        <v>1</v>
      </c>
      <c r="D22" s="39"/>
      <c r="E22" s="8"/>
      <c r="F22" s="8"/>
      <c r="G22" s="8"/>
      <c r="H22" s="8"/>
      <c r="I22" s="42"/>
      <c r="J22" s="42"/>
      <c r="K22" s="42"/>
      <c r="L22" s="42"/>
      <c r="M22" s="42"/>
      <c r="N22" s="42"/>
      <c r="O22" s="42"/>
      <c r="P22" s="42"/>
      <c r="Q22" s="294"/>
      <c r="R22" s="294"/>
      <c r="S22" s="294"/>
      <c r="T22" s="294"/>
      <c r="U22" s="294"/>
      <c r="V22" s="294"/>
      <c r="W22" s="294">
        <v>6000</v>
      </c>
      <c r="X22" s="294">
        <v>6000</v>
      </c>
      <c r="Y22" s="294">
        <v>6000</v>
      </c>
      <c r="Z22" s="294">
        <f t="shared" si="2"/>
        <v>18000</v>
      </c>
      <c r="AA22" s="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97">
        <f t="shared" si="3"/>
        <v>0</v>
      </c>
      <c r="AO22" s="470"/>
      <c r="AP22" s="8"/>
      <c r="AQ22" s="8"/>
      <c r="AR22" s="92"/>
      <c r="AS22" s="478"/>
      <c r="AT22" s="478"/>
      <c r="AU22" s="478"/>
      <c r="AV22" s="478"/>
      <c r="AW22" s="478"/>
      <c r="AX22" s="478"/>
      <c r="AY22" s="478"/>
      <c r="AZ22" s="478"/>
      <c r="BA22" s="478"/>
      <c r="BB22" s="478"/>
      <c r="BC22" s="478"/>
      <c r="BD22" s="297">
        <f t="shared" si="0"/>
        <v>0</v>
      </c>
    </row>
    <row r="23" spans="1:56" s="436" customFormat="1" hidden="1" x14ac:dyDescent="0.2">
      <c r="A23" s="595" t="s">
        <v>376</v>
      </c>
      <c r="B23" s="41" t="s">
        <v>308</v>
      </c>
      <c r="C23" s="39">
        <f t="shared" si="1"/>
        <v>1</v>
      </c>
      <c r="D23" s="39"/>
      <c r="E23" s="8"/>
      <c r="F23" s="8"/>
      <c r="G23" s="8"/>
      <c r="H23" s="8"/>
      <c r="I23" s="42"/>
      <c r="J23" s="42"/>
      <c r="K23" s="42"/>
      <c r="L23" s="42"/>
      <c r="M23" s="42"/>
      <c r="N23" s="42"/>
      <c r="O23" s="42"/>
      <c r="P23" s="42"/>
      <c r="Q23" s="294"/>
      <c r="R23" s="294"/>
      <c r="S23" s="294">
        <v>3500</v>
      </c>
      <c r="T23" s="294">
        <v>4000</v>
      </c>
      <c r="U23" s="294"/>
      <c r="V23" s="294"/>
      <c r="W23" s="294"/>
      <c r="X23" s="294"/>
      <c r="Y23" s="294"/>
      <c r="Z23" s="294">
        <f t="shared" si="2"/>
        <v>7500</v>
      </c>
      <c r="AA23" s="8"/>
      <c r="AB23" s="208"/>
      <c r="AC23" s="208"/>
      <c r="AD23" s="208"/>
      <c r="AE23" s="297"/>
      <c r="AF23" s="297"/>
      <c r="AG23" s="297"/>
      <c r="AH23" s="297"/>
      <c r="AI23" s="297"/>
      <c r="AJ23" s="297"/>
      <c r="AK23" s="297"/>
      <c r="AL23" s="297"/>
      <c r="AM23" s="297"/>
      <c r="AN23" s="297">
        <f t="shared" si="3"/>
        <v>0</v>
      </c>
      <c r="AO23" s="470"/>
      <c r="AP23" s="8"/>
      <c r="AQ23" s="8"/>
      <c r="AR23" s="92"/>
      <c r="AS23" s="478"/>
      <c r="AT23" s="478"/>
      <c r="AU23" s="479"/>
      <c r="AV23" s="479"/>
      <c r="AW23" s="479"/>
      <c r="AX23" s="479"/>
      <c r="AY23" s="479"/>
      <c r="AZ23" s="479"/>
      <c r="BA23" s="479"/>
      <c r="BB23" s="479"/>
      <c r="BC23" s="479"/>
      <c r="BD23" s="297">
        <f t="shared" si="0"/>
        <v>0</v>
      </c>
    </row>
    <row r="24" spans="1:56" s="436" customFormat="1" hidden="1" x14ac:dyDescent="0.2">
      <c r="A24" s="595" t="s">
        <v>377</v>
      </c>
      <c r="B24" s="41" t="s">
        <v>308</v>
      </c>
      <c r="C24" s="39">
        <v>1</v>
      </c>
      <c r="D24" s="39"/>
      <c r="E24" s="8"/>
      <c r="F24" s="8"/>
      <c r="G24" s="8"/>
      <c r="H24" s="8"/>
      <c r="I24" s="42"/>
      <c r="J24" s="42"/>
      <c r="K24" s="42"/>
      <c r="L24" s="42"/>
      <c r="M24" s="42"/>
      <c r="N24" s="42"/>
      <c r="O24" s="42"/>
      <c r="P24" s="42"/>
      <c r="Q24" s="294"/>
      <c r="R24" s="294"/>
      <c r="S24" s="294"/>
      <c r="T24" s="294"/>
      <c r="U24" s="294"/>
      <c r="V24" s="294"/>
      <c r="W24" s="294">
        <v>10000</v>
      </c>
      <c r="X24" s="294">
        <v>10000</v>
      </c>
      <c r="Y24" s="294">
        <v>10000</v>
      </c>
      <c r="Z24" s="294">
        <f t="shared" si="2"/>
        <v>30000</v>
      </c>
      <c r="AA24" s="8"/>
      <c r="AB24" s="208"/>
      <c r="AC24" s="208"/>
      <c r="AD24" s="208"/>
      <c r="AE24" s="297"/>
      <c r="AF24" s="297"/>
      <c r="AG24" s="297"/>
      <c r="AH24" s="297"/>
      <c r="AI24" s="297"/>
      <c r="AJ24" s="297"/>
      <c r="AK24" s="297"/>
      <c r="AL24" s="297"/>
      <c r="AM24" s="297"/>
      <c r="AN24" s="297">
        <f t="shared" si="3"/>
        <v>0</v>
      </c>
      <c r="AO24" s="470"/>
      <c r="AP24" s="8"/>
      <c r="AQ24" s="8"/>
      <c r="AR24" s="92"/>
      <c r="AS24" s="478"/>
      <c r="AT24" s="478"/>
      <c r="AU24" s="479"/>
      <c r="AV24" s="479"/>
      <c r="AW24" s="479"/>
      <c r="AX24" s="479"/>
      <c r="AY24" s="479"/>
      <c r="AZ24" s="479"/>
      <c r="BA24" s="479"/>
      <c r="BB24" s="479"/>
      <c r="BC24" s="479"/>
      <c r="BD24" s="297">
        <f t="shared" si="0"/>
        <v>0</v>
      </c>
    </row>
    <row r="25" spans="1:56" s="436" customFormat="1" hidden="1" x14ac:dyDescent="0.2">
      <c r="A25" s="595" t="s">
        <v>378</v>
      </c>
      <c r="B25" s="41" t="s">
        <v>308</v>
      </c>
      <c r="C25" s="39">
        <v>1</v>
      </c>
      <c r="D25" s="39"/>
      <c r="E25" s="8"/>
      <c r="F25" s="8"/>
      <c r="G25" s="8"/>
      <c r="H25" s="8"/>
      <c r="I25" s="42"/>
      <c r="J25" s="42"/>
      <c r="K25" s="42"/>
      <c r="L25" s="42"/>
      <c r="M25" s="42"/>
      <c r="N25" s="42"/>
      <c r="O25" s="42"/>
      <c r="P25" s="42"/>
      <c r="Q25" s="294"/>
      <c r="R25" s="294"/>
      <c r="S25" s="294"/>
      <c r="T25" s="294"/>
      <c r="U25" s="294"/>
      <c r="V25" s="294"/>
      <c r="W25" s="294"/>
      <c r="X25" s="294"/>
      <c r="Y25" s="294">
        <v>1500</v>
      </c>
      <c r="Z25" s="294">
        <f t="shared" si="2"/>
        <v>1500</v>
      </c>
      <c r="AA25" s="8"/>
      <c r="AB25" s="297"/>
      <c r="AC25" s="297"/>
      <c r="AD25" s="297"/>
      <c r="AE25" s="297"/>
      <c r="AF25" s="297"/>
      <c r="AG25" s="297"/>
      <c r="AH25" s="297"/>
      <c r="AI25" s="297"/>
      <c r="AJ25" s="297"/>
      <c r="AK25" s="297"/>
      <c r="AL25" s="297"/>
      <c r="AM25" s="297"/>
      <c r="AN25" s="297">
        <f t="shared" si="3"/>
        <v>0</v>
      </c>
      <c r="AO25" s="470"/>
      <c r="AP25" s="8"/>
      <c r="AQ25" s="8"/>
      <c r="AR25" s="92"/>
      <c r="AS25" s="479"/>
      <c r="AT25" s="479"/>
      <c r="AU25" s="479"/>
      <c r="AV25" s="479"/>
      <c r="AW25" s="479"/>
      <c r="AX25" s="479"/>
      <c r="AY25" s="479"/>
      <c r="AZ25" s="479"/>
      <c r="BA25" s="479"/>
      <c r="BB25" s="479"/>
      <c r="BC25" s="479"/>
      <c r="BD25" s="297">
        <f t="shared" si="0"/>
        <v>0</v>
      </c>
    </row>
    <row r="26" spans="1:56" s="436" customFormat="1" hidden="1" x14ac:dyDescent="0.2">
      <c r="A26" s="595" t="s">
        <v>379</v>
      </c>
      <c r="B26" s="41" t="s">
        <v>308</v>
      </c>
      <c r="C26" s="39">
        <f t="shared" si="1"/>
        <v>1</v>
      </c>
      <c r="D26" s="39"/>
      <c r="E26" s="8"/>
      <c r="F26" s="8"/>
      <c r="G26" s="8"/>
      <c r="H26" s="8"/>
      <c r="I26" s="42"/>
      <c r="J26" s="42"/>
      <c r="K26" s="42"/>
      <c r="L26" s="42"/>
      <c r="M26" s="42"/>
      <c r="N26" s="42"/>
      <c r="O26" s="42"/>
      <c r="P26" s="42"/>
      <c r="Q26" s="294"/>
      <c r="R26" s="294"/>
      <c r="S26" s="294"/>
      <c r="T26" s="294"/>
      <c r="U26" s="294">
        <v>5000</v>
      </c>
      <c r="V26" s="294"/>
      <c r="W26" s="294"/>
      <c r="X26" s="294"/>
      <c r="Y26" s="294"/>
      <c r="Z26" s="294">
        <f t="shared" si="2"/>
        <v>5000</v>
      </c>
      <c r="AA26" s="8"/>
      <c r="AB26" s="208"/>
      <c r="AC26" s="208"/>
      <c r="AD26" s="208"/>
      <c r="AE26" s="297"/>
      <c r="AF26" s="297"/>
      <c r="AG26" s="297"/>
      <c r="AH26" s="297"/>
      <c r="AI26" s="297"/>
      <c r="AJ26" s="297"/>
      <c r="AK26" s="297"/>
      <c r="AL26" s="297"/>
      <c r="AM26" s="297"/>
      <c r="AN26" s="297">
        <f t="shared" si="3"/>
        <v>0</v>
      </c>
      <c r="AO26" s="470"/>
      <c r="AP26" s="8"/>
      <c r="AQ26" s="8"/>
      <c r="AR26" s="92"/>
      <c r="AS26" s="478"/>
      <c r="AT26" s="478"/>
      <c r="AU26" s="479"/>
      <c r="AV26" s="479"/>
      <c r="AW26" s="479"/>
      <c r="AX26" s="479"/>
      <c r="AY26" s="479"/>
      <c r="AZ26" s="479"/>
      <c r="BA26" s="479"/>
      <c r="BB26" s="479"/>
      <c r="BC26" s="479"/>
      <c r="BD26" s="297">
        <f t="shared" si="0"/>
        <v>0</v>
      </c>
    </row>
    <row r="27" spans="1:56" s="436" customFormat="1" hidden="1" x14ac:dyDescent="0.2">
      <c r="A27" s="595" t="s">
        <v>380</v>
      </c>
      <c r="B27" s="41" t="s">
        <v>308</v>
      </c>
      <c r="C27" s="39">
        <f t="shared" si="1"/>
        <v>1</v>
      </c>
      <c r="D27" s="39"/>
      <c r="E27" s="8"/>
      <c r="F27" s="8"/>
      <c r="G27" s="8"/>
      <c r="H27" s="8"/>
      <c r="I27" s="42"/>
      <c r="J27" s="42"/>
      <c r="K27" s="42"/>
      <c r="L27" s="42"/>
      <c r="M27" s="42"/>
      <c r="N27" s="42"/>
      <c r="O27" s="42"/>
      <c r="P27" s="42"/>
      <c r="Q27" s="294"/>
      <c r="R27" s="294"/>
      <c r="S27" s="294"/>
      <c r="T27" s="294"/>
      <c r="U27" s="294">
        <v>20000</v>
      </c>
      <c r="V27" s="294">
        <v>20000</v>
      </c>
      <c r="W27" s="294">
        <v>20000</v>
      </c>
      <c r="X27" s="294"/>
      <c r="Y27" s="294"/>
      <c r="Z27" s="294">
        <f t="shared" si="2"/>
        <v>60000</v>
      </c>
      <c r="AA27" s="8"/>
      <c r="AB27" s="208"/>
      <c r="AC27" s="208"/>
      <c r="AD27" s="208"/>
      <c r="AE27" s="297"/>
      <c r="AF27" s="297"/>
      <c r="AG27" s="297"/>
      <c r="AH27" s="297"/>
      <c r="AI27" s="297"/>
      <c r="AJ27" s="297"/>
      <c r="AK27" s="297"/>
      <c r="AL27" s="297"/>
      <c r="AM27" s="297"/>
      <c r="AN27" s="297">
        <f t="shared" si="3"/>
        <v>0</v>
      </c>
      <c r="AO27" s="470"/>
      <c r="AP27" s="8"/>
      <c r="AQ27" s="8"/>
      <c r="AR27" s="92"/>
      <c r="AS27" s="478"/>
      <c r="AT27" s="478"/>
      <c r="AU27" s="479"/>
      <c r="AV27" s="479"/>
      <c r="AW27" s="479"/>
      <c r="AX27" s="479"/>
      <c r="AY27" s="479"/>
      <c r="AZ27" s="479"/>
      <c r="BA27" s="479"/>
      <c r="BB27" s="479"/>
      <c r="BC27" s="479"/>
      <c r="BD27" s="297">
        <f t="shared" si="0"/>
        <v>0</v>
      </c>
    </row>
    <row r="28" spans="1:56" s="436" customFormat="1" hidden="1" x14ac:dyDescent="0.2">
      <c r="A28" s="595" t="s">
        <v>577</v>
      </c>
      <c r="B28" s="41" t="s">
        <v>308</v>
      </c>
      <c r="C28" s="39">
        <f t="shared" si="1"/>
        <v>1</v>
      </c>
      <c r="D28" s="39"/>
      <c r="E28" s="8"/>
      <c r="F28" s="8"/>
      <c r="G28" s="8"/>
      <c r="H28" s="8"/>
      <c r="I28" s="42"/>
      <c r="J28" s="42"/>
      <c r="K28" s="42"/>
      <c r="L28" s="42"/>
      <c r="M28" s="42"/>
      <c r="N28" s="42"/>
      <c r="O28" s="42"/>
      <c r="P28" s="42"/>
      <c r="Q28" s="294"/>
      <c r="R28" s="294"/>
      <c r="S28" s="294"/>
      <c r="T28" s="294"/>
      <c r="U28" s="294"/>
      <c r="V28" s="294"/>
      <c r="W28" s="294">
        <v>10000</v>
      </c>
      <c r="X28" s="294">
        <v>20000</v>
      </c>
      <c r="Y28" s="294"/>
      <c r="Z28" s="294">
        <f t="shared" si="2"/>
        <v>30000</v>
      </c>
      <c r="AA28" s="8"/>
      <c r="AB28" s="208"/>
      <c r="AC28" s="208"/>
      <c r="AD28" s="208"/>
      <c r="AE28" s="297"/>
      <c r="AF28" s="297"/>
      <c r="AG28" s="297"/>
      <c r="AH28" s="297"/>
      <c r="AI28" s="297"/>
      <c r="AJ28" s="297"/>
      <c r="AK28" s="297"/>
      <c r="AL28" s="297"/>
      <c r="AM28" s="297"/>
      <c r="AN28" s="297">
        <f t="shared" si="3"/>
        <v>0</v>
      </c>
      <c r="AO28" s="470"/>
      <c r="AP28" s="8"/>
      <c r="AQ28" s="8"/>
      <c r="AR28" s="92"/>
      <c r="AS28" s="478"/>
      <c r="AT28" s="478"/>
      <c r="AU28" s="479"/>
      <c r="AV28" s="479"/>
      <c r="AW28" s="479"/>
      <c r="AX28" s="479"/>
      <c r="AY28" s="479"/>
      <c r="AZ28" s="479"/>
      <c r="BA28" s="479"/>
      <c r="BB28" s="479"/>
      <c r="BC28" s="479"/>
      <c r="BD28" s="297">
        <f t="shared" si="0"/>
        <v>0</v>
      </c>
    </row>
    <row r="29" spans="1:56" s="590" customFormat="1" x14ac:dyDescent="0.2">
      <c r="A29" s="19"/>
      <c r="B29" s="107"/>
      <c r="C29" s="106"/>
      <c r="D29" s="106"/>
      <c r="E29" s="8"/>
      <c r="F29" s="8"/>
      <c r="G29" s="8"/>
      <c r="H29" s="8"/>
      <c r="I29" s="42"/>
      <c r="J29" s="42"/>
      <c r="K29" s="42"/>
      <c r="L29" s="42"/>
      <c r="M29" s="42"/>
      <c r="N29" s="42"/>
      <c r="O29" s="42"/>
      <c r="P29" s="42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8"/>
      <c r="AB29" s="478"/>
      <c r="AC29" s="478"/>
      <c r="AD29" s="478"/>
      <c r="AE29" s="478"/>
      <c r="AF29" s="478"/>
      <c r="AG29" s="478"/>
      <c r="AH29" s="478"/>
      <c r="AI29" s="478"/>
      <c r="AJ29" s="478"/>
      <c r="AK29" s="478"/>
      <c r="AL29" s="478"/>
      <c r="AM29" s="478"/>
      <c r="AN29" s="297"/>
      <c r="AO29" s="470"/>
      <c r="AP29" s="8"/>
      <c r="AQ29" s="8"/>
      <c r="AR29" s="109"/>
      <c r="AS29" s="19"/>
      <c r="AT29" s="109"/>
      <c r="AU29" s="19"/>
      <c r="AV29" s="302"/>
      <c r="AW29" s="109"/>
      <c r="AX29" s="109"/>
      <c r="AY29" s="109"/>
      <c r="AZ29" s="109"/>
      <c r="BA29" s="302"/>
      <c r="BB29" s="302"/>
      <c r="BC29" s="109"/>
      <c r="BD29" s="297">
        <f t="shared" si="0"/>
        <v>0</v>
      </c>
    </row>
    <row r="30" spans="1:56" s="590" customFormat="1" x14ac:dyDescent="0.2">
      <c r="A30" s="595"/>
      <c r="B30" s="107"/>
      <c r="C30" s="106"/>
      <c r="D30" s="39"/>
      <c r="E30" s="8"/>
      <c r="F30" s="8"/>
      <c r="G30" s="8"/>
      <c r="H30" s="8"/>
      <c r="I30" s="42"/>
      <c r="J30" s="42"/>
      <c r="K30" s="42"/>
      <c r="L30" s="42"/>
      <c r="M30" s="42"/>
      <c r="N30" s="42"/>
      <c r="O30" s="42"/>
      <c r="P30" s="42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8"/>
      <c r="AB30" s="478"/>
      <c r="AC30" s="585"/>
      <c r="AD30" s="585"/>
      <c r="AE30" s="585"/>
      <c r="AF30" s="479"/>
      <c r="AG30" s="478"/>
      <c r="AH30" s="478"/>
      <c r="AI30" s="478"/>
      <c r="AJ30" s="479"/>
      <c r="AK30" s="479"/>
      <c r="AL30" s="479"/>
      <c r="AM30" s="479"/>
      <c r="AN30" s="297"/>
      <c r="AO30" s="470"/>
      <c r="AP30" s="8"/>
      <c r="AQ30" s="8"/>
      <c r="AR30" s="92"/>
      <c r="AS30" s="585"/>
      <c r="AT30" s="585"/>
      <c r="AU30" s="585"/>
      <c r="AV30" s="479"/>
      <c r="AW30" s="478"/>
      <c r="AX30" s="478"/>
      <c r="AY30" s="478"/>
      <c r="AZ30" s="479"/>
      <c r="BA30" s="479"/>
      <c r="BB30" s="479"/>
      <c r="BC30" s="479"/>
      <c r="BD30" s="297">
        <f t="shared" si="0"/>
        <v>0</v>
      </c>
    </row>
    <row r="31" spans="1:56" s="590" customFormat="1" x14ac:dyDescent="0.2">
      <c r="A31" s="5" t="s">
        <v>88</v>
      </c>
      <c r="B31" s="107"/>
      <c r="C31" s="106"/>
      <c r="D31" s="39"/>
      <c r="E31" s="8"/>
      <c r="F31" s="8"/>
      <c r="G31" s="8"/>
      <c r="H31" s="8"/>
      <c r="I31" s="42"/>
      <c r="J31" s="42"/>
      <c r="K31" s="42"/>
      <c r="L31" s="42"/>
      <c r="M31" s="42"/>
      <c r="N31" s="42"/>
      <c r="O31" s="42"/>
      <c r="P31" s="42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8"/>
      <c r="AB31" s="478"/>
      <c r="AC31" s="585"/>
      <c r="AD31" s="585"/>
      <c r="AE31" s="585"/>
      <c r="AF31" s="479"/>
      <c r="AG31" s="478"/>
      <c r="AH31" s="478"/>
      <c r="AI31" s="478"/>
      <c r="AJ31" s="479"/>
      <c r="AK31" s="479"/>
      <c r="AL31" s="479"/>
      <c r="AM31" s="479"/>
      <c r="AN31" s="297"/>
      <c r="AO31" s="470"/>
      <c r="AP31" s="8"/>
      <c r="AQ31" s="8"/>
      <c r="AR31" s="92"/>
      <c r="AS31" s="585"/>
      <c r="AT31" s="585"/>
      <c r="AU31" s="585"/>
      <c r="AV31" s="479"/>
      <c r="AW31" s="478"/>
      <c r="AX31" s="478"/>
      <c r="AY31" s="478"/>
      <c r="AZ31" s="479"/>
      <c r="BA31" s="479"/>
      <c r="BB31" s="479"/>
      <c r="BC31" s="479"/>
      <c r="BD31" s="297">
        <f t="shared" si="0"/>
        <v>0</v>
      </c>
    </row>
    <row r="32" spans="1:56" s="590" customFormat="1" x14ac:dyDescent="0.2">
      <c r="A32" s="594"/>
      <c r="B32" s="107"/>
      <c r="C32" s="106"/>
      <c r="D32" s="39"/>
      <c r="E32" s="8"/>
      <c r="F32" s="8"/>
      <c r="G32" s="8"/>
      <c r="H32" s="8"/>
      <c r="I32" s="42"/>
      <c r="J32" s="42"/>
      <c r="K32" s="42"/>
      <c r="L32" s="42"/>
      <c r="M32" s="42"/>
      <c r="N32" s="42"/>
      <c r="O32" s="42"/>
      <c r="P32" s="42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8"/>
      <c r="AB32" s="478"/>
      <c r="AC32" s="585"/>
      <c r="AD32" s="585"/>
      <c r="AE32" s="585"/>
      <c r="AF32" s="479"/>
      <c r="AG32" s="478"/>
      <c r="AH32" s="478"/>
      <c r="AI32" s="478"/>
      <c r="AJ32" s="479"/>
      <c r="AK32" s="479"/>
      <c r="AL32" s="479"/>
      <c r="AM32" s="479"/>
      <c r="AN32" s="297"/>
      <c r="AO32" s="470"/>
      <c r="AP32" s="8"/>
      <c r="AQ32" s="8"/>
      <c r="AR32" s="92"/>
      <c r="AS32" s="109"/>
      <c r="AT32" s="585"/>
      <c r="AU32" s="585"/>
      <c r="AV32" s="479"/>
      <c r="AW32" s="478"/>
      <c r="AX32" s="478"/>
      <c r="AY32" s="478"/>
      <c r="AZ32" s="479"/>
      <c r="BA32" s="479"/>
      <c r="BB32" s="479"/>
      <c r="BC32" s="479"/>
      <c r="BD32" s="297">
        <f t="shared" si="0"/>
        <v>0</v>
      </c>
    </row>
    <row r="33" spans="1:56" s="590" customFormat="1" x14ac:dyDescent="0.2">
      <c r="A33" s="594"/>
      <c r="B33" s="107"/>
      <c r="C33" s="106"/>
      <c r="D33" s="39"/>
      <c r="E33" s="8"/>
      <c r="F33" s="8"/>
      <c r="G33" s="8"/>
      <c r="H33" s="8"/>
      <c r="I33" s="42"/>
      <c r="J33" s="42"/>
      <c r="K33" s="42"/>
      <c r="L33" s="42"/>
      <c r="M33" s="42"/>
      <c r="N33" s="42"/>
      <c r="O33" s="42"/>
      <c r="P33" s="42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8"/>
      <c r="AB33" s="478"/>
      <c r="AC33" s="585"/>
      <c r="AD33" s="585"/>
      <c r="AE33" s="585"/>
      <c r="AF33" s="479"/>
      <c r="AG33" s="478"/>
      <c r="AH33" s="478"/>
      <c r="AI33" s="478"/>
      <c r="AJ33" s="479"/>
      <c r="AK33" s="479"/>
      <c r="AL33" s="479"/>
      <c r="AM33" s="479"/>
      <c r="AN33" s="297"/>
      <c r="AO33" s="470"/>
      <c r="AP33" s="8"/>
      <c r="AQ33" s="8"/>
      <c r="AR33" s="109"/>
      <c r="AS33" s="109"/>
      <c r="AT33" s="109"/>
      <c r="AU33" s="109"/>
      <c r="AV33" s="109"/>
      <c r="AW33" s="109"/>
      <c r="AX33" s="109"/>
      <c r="AY33" s="478"/>
      <c r="AZ33" s="479"/>
      <c r="BA33" s="479"/>
      <c r="BB33" s="479"/>
      <c r="BC33" s="479"/>
      <c r="BD33" s="297">
        <f t="shared" si="0"/>
        <v>0</v>
      </c>
    </row>
    <row r="34" spans="1:56" s="590" customFormat="1" x14ac:dyDescent="0.2">
      <c r="A34" s="5" t="s">
        <v>766</v>
      </c>
      <c r="B34" s="107"/>
      <c r="C34" s="106"/>
      <c r="D34" s="39"/>
      <c r="E34" s="8"/>
      <c r="F34" s="8"/>
      <c r="G34" s="8"/>
      <c r="H34" s="8"/>
      <c r="I34" s="42"/>
      <c r="J34" s="42"/>
      <c r="K34" s="42"/>
      <c r="L34" s="42"/>
      <c r="M34" s="42"/>
      <c r="N34" s="42"/>
      <c r="O34" s="42"/>
      <c r="P34" s="42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8"/>
      <c r="AB34" s="478"/>
      <c r="AC34" s="585"/>
      <c r="AD34" s="585"/>
      <c r="AE34" s="585"/>
      <c r="AF34" s="479"/>
      <c r="AG34" s="478"/>
      <c r="AH34" s="478"/>
      <c r="AI34" s="478"/>
      <c r="AJ34" s="479"/>
      <c r="AK34" s="479"/>
      <c r="AL34" s="479"/>
      <c r="AM34" s="479"/>
      <c r="AN34" s="297"/>
      <c r="AO34" s="470"/>
      <c r="AP34" s="8"/>
      <c r="AQ34" s="8"/>
      <c r="AR34" s="92"/>
      <c r="AS34" s="585"/>
      <c r="AT34" s="585"/>
      <c r="AU34" s="585"/>
      <c r="AV34" s="479"/>
      <c r="AW34" s="478"/>
      <c r="AX34" s="478"/>
      <c r="AY34" s="478"/>
      <c r="AZ34" s="479"/>
      <c r="BA34" s="479"/>
      <c r="BB34" s="479"/>
      <c r="BC34" s="479"/>
      <c r="BD34" s="297">
        <f t="shared" si="0"/>
        <v>0</v>
      </c>
    </row>
    <row r="35" spans="1:56" s="590" customFormat="1" x14ac:dyDescent="0.2">
      <c r="A35" s="19"/>
      <c r="B35" s="107"/>
      <c r="C35" s="106"/>
      <c r="D35" s="106"/>
      <c r="E35" s="8"/>
      <c r="F35" s="8"/>
      <c r="G35" s="8"/>
      <c r="H35" s="8"/>
      <c r="I35" s="42"/>
      <c r="J35" s="42"/>
      <c r="K35" s="42"/>
      <c r="L35" s="42"/>
      <c r="M35" s="42"/>
      <c r="N35" s="42"/>
      <c r="O35" s="42"/>
      <c r="P35" s="42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8"/>
      <c r="AB35" s="478"/>
      <c r="AC35" s="585"/>
      <c r="AD35" s="585"/>
      <c r="AE35" s="585"/>
      <c r="AF35" s="479"/>
      <c r="AG35" s="478"/>
      <c r="AH35" s="478"/>
      <c r="AI35" s="478"/>
      <c r="AJ35" s="479"/>
      <c r="AK35" s="479"/>
      <c r="AL35" s="479"/>
      <c r="AM35" s="479"/>
      <c r="AN35" s="297"/>
      <c r="AO35" s="470"/>
      <c r="AP35" s="8"/>
      <c r="AQ35" s="8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297">
        <f t="shared" si="0"/>
        <v>0</v>
      </c>
    </row>
    <row r="36" spans="1:56" s="590" customFormat="1" x14ac:dyDescent="0.2">
      <c r="A36" s="19"/>
      <c r="B36" s="107"/>
      <c r="C36" s="106"/>
      <c r="D36" s="106"/>
      <c r="E36" s="8"/>
      <c r="F36" s="8"/>
      <c r="G36" s="8"/>
      <c r="H36" s="8"/>
      <c r="I36" s="42"/>
      <c r="J36" s="42"/>
      <c r="K36" s="42"/>
      <c r="L36" s="42"/>
      <c r="M36" s="42"/>
      <c r="N36" s="42"/>
      <c r="O36" s="42"/>
      <c r="P36" s="42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8"/>
      <c r="AB36" s="478"/>
      <c r="AC36" s="585"/>
      <c r="AD36" s="585"/>
      <c r="AE36" s="585"/>
      <c r="AF36" s="479"/>
      <c r="AG36" s="478"/>
      <c r="AH36" s="478"/>
      <c r="AI36" s="478"/>
      <c r="AJ36" s="479"/>
      <c r="AK36" s="479"/>
      <c r="AL36" s="479"/>
      <c r="AM36" s="479"/>
      <c r="AN36" s="297"/>
      <c r="AO36" s="470"/>
      <c r="AP36" s="8"/>
      <c r="AQ36" s="8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297">
        <f t="shared" si="0"/>
        <v>0</v>
      </c>
    </row>
    <row r="37" spans="1:56" s="590" customFormat="1" x14ac:dyDescent="0.2">
      <c r="A37" s="5" t="s">
        <v>80</v>
      </c>
      <c r="B37" s="107"/>
      <c r="C37" s="106"/>
      <c r="D37" s="39"/>
      <c r="E37" s="8"/>
      <c r="F37" s="8"/>
      <c r="G37" s="8"/>
      <c r="H37" s="8"/>
      <c r="I37" s="42"/>
      <c r="J37" s="42"/>
      <c r="K37" s="42"/>
      <c r="L37" s="42"/>
      <c r="M37" s="42"/>
      <c r="N37" s="42"/>
      <c r="O37" s="42"/>
      <c r="P37" s="42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8"/>
      <c r="AB37" s="478"/>
      <c r="AC37" s="585"/>
      <c r="AD37" s="585"/>
      <c r="AE37" s="585"/>
      <c r="AF37" s="479"/>
      <c r="AG37" s="478"/>
      <c r="AH37" s="478"/>
      <c r="AI37" s="478"/>
      <c r="AJ37" s="479"/>
      <c r="AK37" s="479"/>
      <c r="AL37" s="479"/>
      <c r="AM37" s="479"/>
      <c r="AN37" s="297"/>
      <c r="AO37" s="470"/>
      <c r="AP37" s="8"/>
      <c r="AQ37" s="8"/>
      <c r="AR37" s="92"/>
      <c r="AS37" s="585"/>
      <c r="AT37" s="585"/>
      <c r="AU37" s="585"/>
      <c r="AV37" s="479"/>
      <c r="AW37" s="478"/>
      <c r="AX37" s="478"/>
      <c r="AY37" s="478"/>
      <c r="AZ37" s="479"/>
      <c r="BA37" s="479"/>
      <c r="BB37" s="479"/>
      <c r="BC37" s="479"/>
      <c r="BD37" s="297">
        <f t="shared" si="0"/>
        <v>0</v>
      </c>
    </row>
    <row r="38" spans="1:56" s="590" customFormat="1" x14ac:dyDescent="0.2">
      <c r="A38" s="19"/>
      <c r="B38" s="107"/>
      <c r="C38" s="106"/>
      <c r="D38" s="106"/>
      <c r="E38" s="8"/>
      <c r="F38" s="8"/>
      <c r="G38" s="8"/>
      <c r="H38" s="8"/>
      <c r="I38" s="42"/>
      <c r="J38" s="42"/>
      <c r="K38" s="42"/>
      <c r="L38" s="42"/>
      <c r="M38" s="42"/>
      <c r="N38" s="42"/>
      <c r="O38" s="42"/>
      <c r="P38" s="42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8"/>
      <c r="AB38" s="478"/>
      <c r="AC38" s="585"/>
      <c r="AD38" s="585"/>
      <c r="AE38" s="585"/>
      <c r="AF38" s="479"/>
      <c r="AG38" s="478"/>
      <c r="AH38" s="478"/>
      <c r="AI38" s="478"/>
      <c r="AJ38" s="479"/>
      <c r="AK38" s="479"/>
      <c r="AL38" s="479"/>
      <c r="AM38" s="479"/>
      <c r="AN38" s="297"/>
      <c r="AO38" s="470"/>
      <c r="AP38" s="8"/>
      <c r="AQ38" s="8"/>
      <c r="AR38" s="109"/>
      <c r="AS38" s="109"/>
      <c r="AT38" s="109"/>
      <c r="AU38" s="109"/>
      <c r="AV38" s="109"/>
      <c r="AW38" s="478"/>
      <c r="AX38" s="478"/>
      <c r="AY38" s="478"/>
      <c r="AZ38" s="479"/>
      <c r="BA38" s="479"/>
      <c r="BB38" s="479"/>
      <c r="BC38" s="479"/>
      <c r="BD38" s="297">
        <f t="shared" si="0"/>
        <v>0</v>
      </c>
    </row>
    <row r="39" spans="1:56" s="590" customFormat="1" x14ac:dyDescent="0.2">
      <c r="A39" s="19"/>
      <c r="B39" s="107"/>
      <c r="C39" s="106"/>
      <c r="D39" s="106"/>
      <c r="E39" s="8"/>
      <c r="F39" s="8"/>
      <c r="G39" s="8"/>
      <c r="H39" s="8"/>
      <c r="I39" s="42"/>
      <c r="J39" s="42"/>
      <c r="K39" s="42"/>
      <c r="L39" s="42"/>
      <c r="M39" s="42"/>
      <c r="N39" s="42"/>
      <c r="O39" s="42"/>
      <c r="P39" s="42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8"/>
      <c r="AB39" s="478"/>
      <c r="AC39" s="585"/>
      <c r="AD39" s="585"/>
      <c r="AE39" s="585"/>
      <c r="AF39" s="479"/>
      <c r="AG39" s="478"/>
      <c r="AH39" s="478"/>
      <c r="AI39" s="478"/>
      <c r="AJ39" s="479"/>
      <c r="AK39" s="479"/>
      <c r="AL39" s="479"/>
      <c r="AM39" s="479"/>
      <c r="AN39" s="297"/>
      <c r="AO39" s="470"/>
      <c r="AP39" s="8"/>
      <c r="AQ39" s="8"/>
      <c r="AR39" s="109"/>
      <c r="AS39" s="109"/>
      <c r="AT39" s="109"/>
      <c r="AU39" s="109"/>
      <c r="AV39" s="109"/>
      <c r="AW39" s="478"/>
      <c r="AX39" s="478"/>
      <c r="AY39" s="478"/>
      <c r="AZ39" s="479"/>
      <c r="BA39" s="479"/>
      <c r="BB39" s="479"/>
      <c r="BC39" s="479"/>
      <c r="BD39" s="297">
        <f t="shared" si="0"/>
        <v>0</v>
      </c>
    </row>
    <row r="40" spans="1:56" s="156" customFormat="1" x14ac:dyDescent="0.2">
      <c r="A40" s="5" t="s">
        <v>84</v>
      </c>
      <c r="H40" s="5"/>
      <c r="I40" s="5"/>
      <c r="J40" s="5"/>
      <c r="K40" s="5"/>
      <c r="L40" s="5"/>
      <c r="M40" s="5"/>
      <c r="Q40" s="321"/>
      <c r="R40" s="322"/>
      <c r="S40" s="322"/>
      <c r="T40" s="322"/>
      <c r="U40" s="322"/>
      <c r="V40" s="322"/>
      <c r="W40" s="322"/>
      <c r="X40" s="322"/>
      <c r="Y40" s="322"/>
      <c r="Z40" s="304"/>
      <c r="AB40" s="377"/>
      <c r="AC40" s="377"/>
      <c r="AD40" s="377"/>
      <c r="AE40" s="612"/>
      <c r="AF40" s="613"/>
      <c r="AG40" s="613"/>
      <c r="AH40" s="613"/>
      <c r="AI40" s="613"/>
      <c r="AJ40" s="613"/>
      <c r="AK40" s="613"/>
      <c r="AL40" s="613"/>
      <c r="AM40" s="613"/>
      <c r="AN40" s="635"/>
      <c r="AO40" s="470"/>
      <c r="AR40" s="92"/>
      <c r="AS40" s="109"/>
      <c r="AT40" s="109"/>
      <c r="AU40" s="302"/>
      <c r="AV40" s="712"/>
      <c r="AW40" s="712"/>
      <c r="AX40" s="712"/>
      <c r="AY40" s="712"/>
      <c r="AZ40" s="712"/>
      <c r="BA40" s="712"/>
      <c r="BB40" s="712"/>
      <c r="BC40" s="712"/>
      <c r="BD40" s="297">
        <f t="shared" si="0"/>
        <v>0</v>
      </c>
    </row>
    <row r="41" spans="1:56" s="156" customFormat="1" x14ac:dyDescent="0.2">
      <c r="A41" s="595"/>
      <c r="B41"/>
      <c r="C41" s="39"/>
      <c r="H41" s="5"/>
      <c r="I41" s="5"/>
      <c r="J41" s="5"/>
      <c r="K41" s="5"/>
      <c r="L41" s="5"/>
      <c r="M41" s="5"/>
      <c r="Q41" s="321"/>
      <c r="R41" s="322"/>
      <c r="S41" s="322"/>
      <c r="T41" s="322"/>
      <c r="U41" s="322"/>
      <c r="V41" s="322"/>
      <c r="W41" s="322"/>
      <c r="X41" s="322"/>
      <c r="Y41" s="322"/>
      <c r="Z41" s="304"/>
      <c r="AB41" s="377"/>
      <c r="AC41" s="377"/>
      <c r="AD41" s="377"/>
      <c r="AE41" s="612"/>
      <c r="AF41" s="5"/>
      <c r="AG41" s="613"/>
      <c r="AH41" s="479"/>
      <c r="AI41" s="479"/>
      <c r="AJ41" s="479"/>
      <c r="AK41" s="479"/>
      <c r="AL41" s="479"/>
      <c r="AM41" s="479"/>
      <c r="AN41" s="297"/>
      <c r="AO41" s="470"/>
      <c r="AR41" s="109"/>
      <c r="AS41" s="377"/>
      <c r="AT41" s="377"/>
      <c r="AU41" s="612"/>
      <c r="AV41" s="23"/>
      <c r="AW41" s="712"/>
      <c r="AX41" s="479"/>
      <c r="AY41" s="479"/>
      <c r="AZ41" s="479"/>
      <c r="BA41" s="479"/>
      <c r="BB41" s="479"/>
      <c r="BC41" s="302"/>
      <c r="BD41" s="297">
        <f t="shared" si="0"/>
        <v>0</v>
      </c>
    </row>
    <row r="42" spans="1:56" s="156" customFormat="1" x14ac:dyDescent="0.2">
      <c r="B42"/>
      <c r="C42" s="39"/>
      <c r="H42" s="5"/>
      <c r="I42" s="5"/>
      <c r="J42" s="5"/>
      <c r="K42" s="5"/>
      <c r="L42" s="5"/>
      <c r="M42" s="5"/>
      <c r="Q42" s="321"/>
      <c r="R42" s="322"/>
      <c r="S42" s="322"/>
      <c r="T42" s="322"/>
      <c r="U42" s="322"/>
      <c r="V42" s="322"/>
      <c r="W42" s="322"/>
      <c r="X42" s="322"/>
      <c r="Y42" s="322"/>
      <c r="Z42" s="304"/>
      <c r="AB42" s="377"/>
      <c r="AC42" s="377"/>
      <c r="AD42" s="377"/>
      <c r="AE42" s="612"/>
      <c r="AF42" s="613"/>
      <c r="AG42" s="613"/>
      <c r="AH42" s="479"/>
      <c r="AI42" s="479"/>
      <c r="AJ42" s="479"/>
      <c r="AK42" s="479"/>
      <c r="AL42" s="479"/>
      <c r="AM42" s="479"/>
      <c r="AN42" s="297"/>
      <c r="AO42" s="470"/>
      <c r="AR42" s="757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297">
        <f t="shared" si="0"/>
        <v>0</v>
      </c>
    </row>
    <row r="43" spans="1:56" s="598" customFormat="1" x14ac:dyDescent="0.2">
      <c r="A43" s="5" t="s">
        <v>106</v>
      </c>
      <c r="B43" s="156"/>
      <c r="C43" s="156"/>
      <c r="D43" s="156"/>
      <c r="E43" s="156"/>
      <c r="F43" s="156"/>
      <c r="G43" s="156"/>
      <c r="H43" s="5"/>
      <c r="I43" s="5"/>
      <c r="J43" s="5"/>
      <c r="K43" s="5"/>
      <c r="L43" s="5"/>
      <c r="M43" s="5"/>
      <c r="N43" s="156"/>
      <c r="O43" s="156"/>
      <c r="P43" s="156"/>
      <c r="Q43" s="321"/>
      <c r="R43" s="322"/>
      <c r="S43" s="322"/>
      <c r="T43" s="322"/>
      <c r="U43" s="322"/>
      <c r="V43" s="322"/>
      <c r="W43" s="322"/>
      <c r="X43" s="322"/>
      <c r="Y43" s="322"/>
      <c r="Z43" s="304"/>
      <c r="AA43" s="156"/>
      <c r="AB43" s="377"/>
      <c r="AC43" s="377"/>
      <c r="AD43" s="377"/>
      <c r="AE43" s="612"/>
      <c r="AF43" s="613"/>
      <c r="AG43" s="613"/>
      <c r="AH43" s="614"/>
      <c r="AI43" s="614"/>
      <c r="AJ43" s="614"/>
      <c r="AK43" s="614"/>
      <c r="AL43" s="614"/>
      <c r="AM43" s="614"/>
      <c r="AN43" s="379"/>
      <c r="AO43" s="470"/>
      <c r="AP43" s="156"/>
      <c r="AQ43" s="156"/>
      <c r="AR43" s="92"/>
      <c r="AS43" s="377"/>
      <c r="AT43" s="377"/>
      <c r="AU43" s="612"/>
      <c r="AV43" s="712"/>
      <c r="AW43" s="712"/>
      <c r="AX43" s="614"/>
      <c r="AY43" s="614"/>
      <c r="AZ43" s="614"/>
      <c r="BA43" s="614"/>
      <c r="BB43" s="614"/>
      <c r="BC43" s="614"/>
      <c r="BD43" s="297">
        <f t="shared" si="0"/>
        <v>0</v>
      </c>
    </row>
    <row r="44" spans="1:56" s="598" customFormat="1" x14ac:dyDescent="0.2">
      <c r="A44" s="5"/>
      <c r="B44" s="156"/>
      <c r="C44" s="156"/>
      <c r="D44" s="156"/>
      <c r="E44" s="156"/>
      <c r="F44" s="156"/>
      <c r="G44" s="156"/>
      <c r="H44" s="5"/>
      <c r="I44" s="5"/>
      <c r="J44" s="5"/>
      <c r="K44" s="5"/>
      <c r="L44" s="5"/>
      <c r="M44" s="5"/>
      <c r="N44" s="156"/>
      <c r="O44" s="156"/>
      <c r="P44" s="156"/>
      <c r="Q44" s="321"/>
      <c r="R44" s="322"/>
      <c r="S44" s="322"/>
      <c r="T44" s="322"/>
      <c r="U44" s="322"/>
      <c r="V44" s="322"/>
      <c r="W44" s="322"/>
      <c r="X44" s="322"/>
      <c r="Y44" s="322"/>
      <c r="Z44" s="304"/>
      <c r="AA44" s="156"/>
      <c r="AB44" s="377"/>
      <c r="AC44" s="377"/>
      <c r="AD44" s="377"/>
      <c r="AE44" s="612"/>
      <c r="AF44" s="613"/>
      <c r="AG44" s="613"/>
      <c r="AH44" s="614"/>
      <c r="AI44" s="614"/>
      <c r="AJ44" s="614"/>
      <c r="AK44" s="614"/>
      <c r="AL44" s="614"/>
      <c r="AM44" s="614"/>
      <c r="AN44" s="379"/>
      <c r="AO44" s="470"/>
      <c r="AP44" s="156"/>
      <c r="AQ44" s="156"/>
      <c r="AR44" s="92"/>
      <c r="AS44" s="377"/>
      <c r="AT44" s="377"/>
      <c r="AU44" s="612"/>
      <c r="AV44" s="712"/>
      <c r="AW44" s="712"/>
      <c r="AX44" s="614"/>
      <c r="AY44" s="614"/>
      <c r="AZ44" s="614"/>
      <c r="BA44" s="614"/>
      <c r="BB44" s="614"/>
      <c r="BC44" s="614"/>
      <c r="BD44" s="297">
        <f t="shared" si="0"/>
        <v>0</v>
      </c>
    </row>
    <row r="45" spans="1:56" s="156" customFormat="1" x14ac:dyDescent="0.2">
      <c r="A45" s="594"/>
      <c r="B45"/>
      <c r="C45" s="39"/>
      <c r="H45" s="5"/>
      <c r="I45" s="5"/>
      <c r="J45" s="5"/>
      <c r="K45" s="5"/>
      <c r="L45" s="5"/>
      <c r="M45" s="5"/>
      <c r="Q45" s="321"/>
      <c r="R45" s="322"/>
      <c r="S45" s="322"/>
      <c r="T45" s="322"/>
      <c r="U45" s="322"/>
      <c r="V45" s="322"/>
      <c r="W45" s="322"/>
      <c r="X45" s="322"/>
      <c r="Y45" s="322"/>
      <c r="Z45" s="304"/>
      <c r="AB45" s="377"/>
      <c r="AC45" s="377"/>
      <c r="AD45" s="377"/>
      <c r="AE45" s="612"/>
      <c r="AF45" s="613"/>
      <c r="AG45" s="613"/>
      <c r="AH45" s="611"/>
      <c r="AI45" s="611"/>
      <c r="AJ45" s="611"/>
      <c r="AK45" s="611"/>
      <c r="AL45" s="376"/>
      <c r="AM45" s="376"/>
      <c r="AN45" s="297"/>
      <c r="AO45" s="470"/>
      <c r="AR45" s="611"/>
      <c r="AS45" s="109"/>
      <c r="AT45" s="377"/>
      <c r="AU45" s="612"/>
      <c r="AV45" s="712"/>
      <c r="AW45" s="712"/>
      <c r="AX45" s="611"/>
      <c r="AY45" s="611"/>
      <c r="AZ45" s="611"/>
      <c r="BA45" s="611"/>
      <c r="BB45" s="376"/>
      <c r="BC45" s="376"/>
      <c r="BD45" s="297">
        <f t="shared" si="0"/>
        <v>0</v>
      </c>
    </row>
    <row r="46" spans="1:56" s="156" customFormat="1" x14ac:dyDescent="0.2">
      <c r="A46" s="5" t="s">
        <v>238</v>
      </c>
      <c r="B46"/>
      <c r="C46" s="106"/>
      <c r="H46" s="5"/>
      <c r="I46" s="5"/>
      <c r="J46" s="5"/>
      <c r="K46" s="5"/>
      <c r="L46" s="5"/>
      <c r="M46" s="5"/>
      <c r="Q46" s="321"/>
      <c r="R46" s="322"/>
      <c r="S46" s="322"/>
      <c r="T46" s="322"/>
      <c r="U46" s="322"/>
      <c r="V46" s="322"/>
      <c r="W46" s="322"/>
      <c r="X46" s="322"/>
      <c r="Y46" s="322"/>
      <c r="Z46" s="304"/>
      <c r="AB46" s="377"/>
      <c r="AC46" s="377"/>
      <c r="AD46" s="377"/>
      <c r="AE46" s="612"/>
      <c r="AF46" s="613"/>
      <c r="AG46" s="613"/>
      <c r="AH46" s="611"/>
      <c r="AI46" s="611"/>
      <c r="AJ46" s="611"/>
      <c r="AK46" s="611"/>
      <c r="AL46" s="376"/>
      <c r="AM46" s="376"/>
      <c r="AN46" s="297"/>
      <c r="AO46" s="470"/>
      <c r="AR46" s="92"/>
      <c r="AS46" s="377"/>
      <c r="AT46" s="377"/>
      <c r="AU46" s="612"/>
      <c r="AV46" s="712"/>
      <c r="AW46" s="712"/>
      <c r="AX46" s="611"/>
      <c r="AY46" s="611"/>
      <c r="AZ46" s="611"/>
      <c r="BA46" s="611"/>
      <c r="BB46" s="376"/>
      <c r="BC46" s="376"/>
      <c r="BD46" s="297">
        <f t="shared" si="0"/>
        <v>0</v>
      </c>
    </row>
    <row r="47" spans="1:56" s="156" customFormat="1" x14ac:dyDescent="0.2">
      <c r="A47" s="594"/>
      <c r="B47" s="107"/>
      <c r="C47" s="106"/>
      <c r="D47" s="106"/>
      <c r="H47" s="5"/>
      <c r="I47" s="5"/>
      <c r="J47" s="5"/>
      <c r="K47" s="5"/>
      <c r="L47" s="5"/>
      <c r="M47" s="5"/>
      <c r="Q47" s="321"/>
      <c r="R47" s="322"/>
      <c r="S47" s="322"/>
      <c r="T47" s="322"/>
      <c r="U47" s="322"/>
      <c r="V47" s="322"/>
      <c r="W47" s="322"/>
      <c r="X47" s="322"/>
      <c r="Y47" s="322"/>
      <c r="Z47" s="304"/>
      <c r="AB47" s="377"/>
      <c r="AC47" s="377"/>
      <c r="AD47" s="377"/>
      <c r="AE47" s="612"/>
      <c r="AF47" s="613"/>
      <c r="AG47" s="613"/>
      <c r="AH47" s="376"/>
      <c r="AI47" s="376"/>
      <c r="AJ47" s="376"/>
      <c r="AK47" s="376"/>
      <c r="AL47" s="302"/>
      <c r="AM47" s="302"/>
      <c r="AN47" s="297"/>
      <c r="AO47" s="470"/>
      <c r="AR47" s="109"/>
      <c r="AS47" s="109"/>
      <c r="AT47" s="109"/>
      <c r="AU47" s="302"/>
      <c r="AV47" s="302"/>
      <c r="AW47" s="302"/>
      <c r="AX47" s="302"/>
      <c r="AY47" s="302"/>
      <c r="AZ47" s="302"/>
      <c r="BA47" s="302"/>
      <c r="BB47" s="302"/>
      <c r="BC47" s="302"/>
      <c r="BD47" s="297">
        <f t="shared" si="0"/>
        <v>0</v>
      </c>
    </row>
    <row r="48" spans="1:56" s="156" customFormat="1" x14ac:dyDescent="0.2">
      <c r="A48" s="594"/>
      <c r="B48" s="107"/>
      <c r="C48" s="106"/>
      <c r="D48" s="106"/>
      <c r="H48" s="5"/>
      <c r="I48" s="5"/>
      <c r="J48" s="5"/>
      <c r="K48" s="5"/>
      <c r="L48" s="5"/>
      <c r="M48" s="5"/>
      <c r="Q48" s="321"/>
      <c r="R48" s="322"/>
      <c r="S48" s="322"/>
      <c r="T48" s="322"/>
      <c r="U48" s="322"/>
      <c r="V48" s="322"/>
      <c r="W48" s="322"/>
      <c r="X48" s="322"/>
      <c r="Y48" s="322"/>
      <c r="Z48" s="304"/>
      <c r="AB48" s="377"/>
      <c r="AC48" s="377"/>
      <c r="AD48" s="377"/>
      <c r="AE48" s="612"/>
      <c r="AF48" s="613"/>
      <c r="AG48" s="613"/>
      <c r="AH48" s="376"/>
      <c r="AI48" s="376"/>
      <c r="AJ48" s="376"/>
      <c r="AK48" s="376"/>
      <c r="AL48" s="302"/>
      <c r="AM48" s="302"/>
      <c r="AN48" s="297"/>
      <c r="AO48" s="470"/>
      <c r="AR48" s="19"/>
      <c r="AS48" s="19"/>
      <c r="AT48" s="19"/>
      <c r="AU48" s="302"/>
      <c r="AV48" s="302"/>
      <c r="AW48" s="302"/>
      <c r="AX48" s="302"/>
      <c r="AY48" s="302"/>
      <c r="AZ48" s="19"/>
      <c r="BA48" s="19"/>
      <c r="BB48" s="19"/>
      <c r="BC48" s="19"/>
      <c r="BD48" s="297">
        <f t="shared" si="0"/>
        <v>0</v>
      </c>
    </row>
    <row r="49" spans="1:56" s="156" customFormat="1" x14ac:dyDescent="0.2">
      <c r="A49" s="5" t="s">
        <v>149</v>
      </c>
      <c r="H49" s="5"/>
      <c r="I49" s="5"/>
      <c r="J49" s="5"/>
      <c r="K49" s="5"/>
      <c r="L49" s="5"/>
      <c r="M49" s="5"/>
      <c r="Q49" s="321"/>
      <c r="R49" s="322"/>
      <c r="S49" s="322"/>
      <c r="T49" s="322"/>
      <c r="U49" s="322"/>
      <c r="V49" s="322"/>
      <c r="W49" s="322"/>
      <c r="X49" s="322"/>
      <c r="Y49" s="322"/>
      <c r="Z49" s="304"/>
      <c r="AB49" s="377"/>
      <c r="AC49" s="377"/>
      <c r="AD49" s="377"/>
      <c r="AE49" s="612"/>
      <c r="AF49" s="613"/>
      <c r="AG49" s="613"/>
      <c r="AH49" s="479"/>
      <c r="AI49" s="479"/>
      <c r="AJ49" s="479"/>
      <c r="AK49" s="613"/>
      <c r="AL49" s="613"/>
      <c r="AM49" s="613"/>
      <c r="AN49" s="635"/>
      <c r="AO49" s="470"/>
      <c r="AR49" s="92"/>
      <c r="AS49" s="377"/>
      <c r="AT49" s="377"/>
      <c r="AU49" s="612"/>
      <c r="AV49" s="712"/>
      <c r="AW49" s="712"/>
      <c r="AX49" s="479"/>
      <c r="AY49" s="479"/>
      <c r="AZ49" s="479"/>
      <c r="BA49" s="712"/>
      <c r="BB49" s="712"/>
      <c r="BC49" s="712"/>
      <c r="BD49" s="297">
        <f t="shared" si="0"/>
        <v>0</v>
      </c>
    </row>
    <row r="50" spans="1:56" s="156" customFormat="1" x14ac:dyDescent="0.2">
      <c r="A50" s="594"/>
      <c r="B50"/>
      <c r="C50" s="106"/>
      <c r="H50" s="5"/>
      <c r="I50" s="5"/>
      <c r="J50" s="5"/>
      <c r="K50" s="5"/>
      <c r="L50" s="5"/>
      <c r="M50" s="5"/>
      <c r="Q50" s="321"/>
      <c r="R50" s="322"/>
      <c r="S50" s="322"/>
      <c r="T50" s="322"/>
      <c r="U50" s="322"/>
      <c r="V50" s="322"/>
      <c r="W50" s="322"/>
      <c r="X50" s="322"/>
      <c r="Y50" s="322"/>
      <c r="Z50" s="304"/>
      <c r="AB50" s="377"/>
      <c r="AC50" s="377"/>
      <c r="AD50" s="377"/>
      <c r="AE50" s="612"/>
      <c r="AF50" s="613"/>
      <c r="AG50" s="613"/>
      <c r="AH50" s="376"/>
      <c r="AI50" s="376"/>
      <c r="AJ50" s="376"/>
      <c r="AK50" s="376"/>
      <c r="AL50" s="376"/>
      <c r="AM50" s="302"/>
      <c r="AN50" s="297"/>
      <c r="AO50" s="470"/>
      <c r="AR50" s="92"/>
      <c r="AS50" s="92"/>
      <c r="AT50" s="92"/>
      <c r="AU50" s="92"/>
      <c r="AV50" s="92"/>
      <c r="AW50" s="92"/>
      <c r="AX50" s="376"/>
      <c r="AY50" s="376"/>
      <c r="AZ50" s="376"/>
      <c r="BA50" s="376"/>
      <c r="BB50" s="376"/>
      <c r="BC50" s="302"/>
      <c r="BD50" s="297">
        <f t="shared" si="0"/>
        <v>0</v>
      </c>
    </row>
    <row r="51" spans="1:56" s="156" customFormat="1" x14ac:dyDescent="0.2">
      <c r="A51" s="594"/>
      <c r="B51"/>
      <c r="C51" s="106"/>
      <c r="H51" s="5"/>
      <c r="I51" s="5"/>
      <c r="J51" s="5"/>
      <c r="K51" s="5"/>
      <c r="L51" s="5"/>
      <c r="M51" s="5"/>
      <c r="Q51" s="321"/>
      <c r="R51" s="322"/>
      <c r="S51" s="322"/>
      <c r="T51" s="322"/>
      <c r="U51" s="322"/>
      <c r="V51" s="322"/>
      <c r="W51" s="322"/>
      <c r="X51" s="322"/>
      <c r="Y51" s="322"/>
      <c r="Z51" s="304"/>
      <c r="AB51" s="377"/>
      <c r="AC51" s="377"/>
      <c r="AD51" s="377"/>
      <c r="AE51" s="612"/>
      <c r="AF51" s="613"/>
      <c r="AG51" s="613"/>
      <c r="AH51" s="376"/>
      <c r="AI51" s="376"/>
      <c r="AJ51" s="376"/>
      <c r="AK51" s="376"/>
      <c r="AL51" s="376"/>
      <c r="AM51" s="302"/>
      <c r="AN51" s="297"/>
      <c r="AO51" s="470"/>
      <c r="AR51" s="92"/>
      <c r="AS51" s="92"/>
      <c r="AT51" s="92"/>
      <c r="AU51" s="92"/>
      <c r="AV51" s="92"/>
      <c r="AW51" s="92"/>
      <c r="AX51" s="376"/>
      <c r="AY51" s="376"/>
      <c r="AZ51" s="376"/>
      <c r="BA51" s="376"/>
      <c r="BB51" s="376"/>
      <c r="BC51" s="302"/>
      <c r="BD51" s="297">
        <f t="shared" si="0"/>
        <v>0</v>
      </c>
    </row>
    <row r="52" spans="1:56" x14ac:dyDescent="0.2">
      <c r="A52" s="5" t="s">
        <v>767</v>
      </c>
      <c r="B52" s="156"/>
      <c r="C52" s="156"/>
      <c r="D52" s="156"/>
      <c r="E52" s="156"/>
      <c r="F52" s="156"/>
      <c r="G52" s="156"/>
      <c r="H52" s="5"/>
      <c r="I52" s="5"/>
      <c r="J52" s="5"/>
      <c r="K52" s="5"/>
      <c r="L52" s="5"/>
      <c r="M52" s="5"/>
      <c r="N52" s="156"/>
      <c r="O52" s="156"/>
      <c r="P52" s="156"/>
      <c r="Q52" s="321"/>
      <c r="R52" s="322"/>
      <c r="S52" s="322"/>
      <c r="T52" s="322"/>
      <c r="U52" s="322"/>
      <c r="V52" s="322"/>
      <c r="W52" s="322"/>
      <c r="X52" s="322"/>
      <c r="Y52" s="322"/>
      <c r="Z52" s="304"/>
      <c r="AA52" s="156"/>
      <c r="AB52" s="377"/>
      <c r="AC52" s="377"/>
      <c r="AD52" s="377"/>
      <c r="AE52" s="612"/>
      <c r="AF52" s="613"/>
      <c r="AG52" s="613"/>
      <c r="AH52" s="613"/>
      <c r="AI52" s="613"/>
      <c r="AJ52" s="613"/>
      <c r="AK52" s="613"/>
      <c r="AL52" s="613"/>
      <c r="AM52" s="613"/>
      <c r="AN52" s="635"/>
      <c r="AP52" s="156"/>
      <c r="AQ52" s="156"/>
      <c r="AR52" s="92"/>
      <c r="AS52" s="377"/>
      <c r="AT52" s="377"/>
      <c r="AU52" s="612"/>
      <c r="AV52" s="19"/>
      <c r="AW52" s="107"/>
      <c r="AX52" s="106"/>
      <c r="AY52" s="106"/>
      <c r="AZ52" s="712"/>
      <c r="BA52" s="712"/>
      <c r="BB52" s="712"/>
      <c r="BC52" s="712"/>
      <c r="BD52" s="297">
        <f t="shared" si="0"/>
        <v>0</v>
      </c>
    </row>
    <row r="53" spans="1:56" x14ac:dyDescent="0.2">
      <c r="A53" s="19"/>
      <c r="B53" s="107"/>
      <c r="C53" s="106"/>
      <c r="D53" s="106"/>
      <c r="E53" s="156"/>
      <c r="F53" s="156"/>
      <c r="G53" s="156"/>
      <c r="H53" s="5"/>
      <c r="I53" s="5"/>
      <c r="J53" s="5"/>
      <c r="K53" s="5"/>
      <c r="L53" s="5"/>
      <c r="M53" s="5"/>
      <c r="N53" s="156"/>
      <c r="O53" s="156"/>
      <c r="P53" s="156"/>
      <c r="Q53" s="321"/>
      <c r="R53" s="322"/>
      <c r="S53" s="322"/>
      <c r="T53" s="322"/>
      <c r="U53" s="322"/>
      <c r="V53" s="322"/>
      <c r="W53" s="322"/>
      <c r="X53" s="322"/>
      <c r="Y53" s="322"/>
      <c r="Z53" s="304"/>
      <c r="AA53" s="156"/>
      <c r="AB53" s="377"/>
      <c r="AC53" s="377"/>
      <c r="AD53" s="377"/>
      <c r="AE53" s="612"/>
      <c r="AF53" s="613"/>
      <c r="AG53" s="613"/>
      <c r="AH53" s="613"/>
      <c r="AI53" s="613"/>
      <c r="AJ53" s="613"/>
      <c r="AK53" s="613"/>
      <c r="AL53" s="613"/>
      <c r="AM53" s="613"/>
      <c r="AN53" s="635"/>
      <c r="AP53" s="156"/>
      <c r="AQ53" s="156"/>
      <c r="AR53" s="109"/>
      <c r="AS53" s="109"/>
      <c r="AT53" s="109"/>
      <c r="AU53" s="109"/>
      <c r="AV53" s="109"/>
      <c r="AW53" s="302"/>
      <c r="AX53" s="302"/>
      <c r="AY53" s="302"/>
      <c r="AZ53" s="302"/>
      <c r="BA53" s="302"/>
      <c r="BB53" s="302"/>
      <c r="BC53" s="302"/>
      <c r="BD53" s="297">
        <f t="shared" si="0"/>
        <v>0</v>
      </c>
    </row>
    <row r="54" spans="1:56" x14ac:dyDescent="0.2">
      <c r="A54" s="19"/>
      <c r="B54" s="107"/>
      <c r="C54" s="106"/>
      <c r="D54" s="106"/>
      <c r="E54" s="156"/>
      <c r="F54" s="156"/>
      <c r="G54" s="156"/>
      <c r="H54" s="5"/>
      <c r="I54" s="5"/>
      <c r="J54" s="5"/>
      <c r="K54" s="5"/>
      <c r="L54" s="5"/>
      <c r="M54" s="5"/>
      <c r="N54" s="156"/>
      <c r="O54" s="156"/>
      <c r="P54" s="156"/>
      <c r="Q54" s="321"/>
      <c r="R54" s="322"/>
      <c r="S54" s="322"/>
      <c r="T54" s="322"/>
      <c r="U54" s="322"/>
      <c r="V54" s="322"/>
      <c r="W54" s="322"/>
      <c r="X54" s="322"/>
      <c r="Y54" s="322"/>
      <c r="Z54" s="304"/>
      <c r="AA54" s="156"/>
      <c r="AB54" s="377"/>
      <c r="AC54" s="377"/>
      <c r="AD54" s="377"/>
      <c r="AE54" s="612"/>
      <c r="AF54" s="613"/>
      <c r="AG54" s="613"/>
      <c r="AH54" s="613"/>
      <c r="AI54" s="613"/>
      <c r="AJ54" s="613"/>
      <c r="AK54" s="613"/>
      <c r="AL54" s="613"/>
      <c r="AM54" s="613"/>
      <c r="AN54" s="635"/>
      <c r="AP54" s="156"/>
      <c r="AQ54" s="156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297">
        <f t="shared" si="0"/>
        <v>0</v>
      </c>
    </row>
    <row r="55" spans="1:56" s="156" customFormat="1" x14ac:dyDescent="0.2">
      <c r="A55" s="5" t="s">
        <v>102</v>
      </c>
      <c r="H55" s="5"/>
      <c r="I55" s="5"/>
      <c r="J55" s="5"/>
      <c r="K55" s="5"/>
      <c r="L55" s="5"/>
      <c r="M55" s="5"/>
      <c r="Q55" s="321"/>
      <c r="R55" s="322"/>
      <c r="S55" s="322"/>
      <c r="T55" s="322"/>
      <c r="U55" s="322"/>
      <c r="V55" s="322"/>
      <c r="W55" s="322"/>
      <c r="X55" s="322"/>
      <c r="Y55" s="322"/>
      <c r="Z55" s="304"/>
      <c r="AB55" s="377"/>
      <c r="AC55" s="377"/>
      <c r="AD55" s="377"/>
      <c r="AE55" s="612"/>
      <c r="AF55" s="613"/>
      <c r="AG55" s="613"/>
      <c r="AH55" s="479"/>
      <c r="AI55" s="479"/>
      <c r="AJ55" s="479"/>
      <c r="AK55" s="613"/>
      <c r="AL55" s="613"/>
      <c r="AM55" s="613"/>
      <c r="AN55" s="635"/>
      <c r="AO55" s="470"/>
      <c r="AR55" s="92"/>
      <c r="AS55" s="377"/>
      <c r="AT55" s="377"/>
      <c r="AU55" s="612"/>
      <c r="AV55" s="712"/>
      <c r="AW55" s="712"/>
      <c r="AX55" s="479"/>
      <c r="AY55" s="479"/>
      <c r="AZ55" s="479"/>
      <c r="BA55" s="712"/>
      <c r="BB55" s="712"/>
      <c r="BC55" s="712"/>
      <c r="BD55" s="297">
        <f t="shared" si="0"/>
        <v>0</v>
      </c>
    </row>
    <row r="56" spans="1:56" s="156" customFormat="1" x14ac:dyDescent="0.2">
      <c r="A56" s="594"/>
      <c r="B56"/>
      <c r="C56" s="106"/>
      <c r="H56" s="5"/>
      <c r="I56" s="5"/>
      <c r="J56" s="5"/>
      <c r="K56" s="5"/>
      <c r="L56" s="5"/>
      <c r="M56" s="5"/>
      <c r="Q56" s="321"/>
      <c r="R56" s="322"/>
      <c r="S56" s="322"/>
      <c r="T56" s="322"/>
      <c r="U56" s="322"/>
      <c r="V56" s="322"/>
      <c r="W56" s="322"/>
      <c r="X56" s="322"/>
      <c r="Y56" s="322"/>
      <c r="Z56" s="304"/>
      <c r="AB56" s="377"/>
      <c r="AC56" s="377"/>
      <c r="AD56" s="377"/>
      <c r="AE56" s="612"/>
      <c r="AF56" s="613"/>
      <c r="AG56" s="613"/>
      <c r="AH56" s="376"/>
      <c r="AI56" s="376"/>
      <c r="AJ56" s="376"/>
      <c r="AK56" s="376"/>
      <c r="AL56" s="376"/>
      <c r="AM56" s="302"/>
      <c r="AN56" s="297"/>
      <c r="AO56" s="470"/>
      <c r="AR56" s="92"/>
      <c r="AS56" s="92"/>
      <c r="AT56" s="92"/>
      <c r="AU56" s="92"/>
      <c r="AV56" s="92"/>
      <c r="AW56" s="92"/>
      <c r="AX56" s="376"/>
      <c r="AY56" s="376"/>
      <c r="AZ56" s="376"/>
      <c r="BA56" s="376"/>
      <c r="BB56" s="376"/>
      <c r="BC56" s="302"/>
      <c r="BD56" s="297">
        <f t="shared" si="0"/>
        <v>0</v>
      </c>
    </row>
    <row r="57" spans="1:56" s="156" customFormat="1" x14ac:dyDescent="0.2">
      <c r="A57" s="594"/>
      <c r="B57"/>
      <c r="C57" s="106"/>
      <c r="H57" s="5"/>
      <c r="I57" s="5"/>
      <c r="J57" s="5"/>
      <c r="K57" s="5"/>
      <c r="L57" s="5"/>
      <c r="M57" s="5"/>
      <c r="Q57" s="321"/>
      <c r="R57" s="322"/>
      <c r="S57" s="322"/>
      <c r="T57" s="322"/>
      <c r="U57" s="322"/>
      <c r="V57" s="322"/>
      <c r="W57" s="322"/>
      <c r="X57" s="322"/>
      <c r="Y57" s="322"/>
      <c r="Z57" s="304"/>
      <c r="AB57" s="377"/>
      <c r="AC57" s="377"/>
      <c r="AD57" s="377"/>
      <c r="AE57" s="612"/>
      <c r="AF57" s="613"/>
      <c r="AG57" s="613"/>
      <c r="AH57" s="376"/>
      <c r="AI57" s="376"/>
      <c r="AJ57" s="376"/>
      <c r="AK57" s="376"/>
      <c r="AL57" s="376"/>
      <c r="AM57" s="302"/>
      <c r="AN57" s="297"/>
      <c r="AO57" s="470"/>
      <c r="AR57" s="92"/>
      <c r="AS57" s="92"/>
      <c r="AT57" s="92"/>
      <c r="AU57" s="92"/>
      <c r="AV57" s="92"/>
      <c r="AW57" s="92"/>
      <c r="AX57" s="376"/>
      <c r="AY57" s="376"/>
      <c r="AZ57" s="376"/>
      <c r="BA57" s="376"/>
      <c r="BB57" s="376"/>
      <c r="BC57" s="302"/>
      <c r="BD57" s="297">
        <f t="shared" si="0"/>
        <v>0</v>
      </c>
    </row>
    <row r="58" spans="1:56" s="156" customFormat="1" x14ac:dyDescent="0.2">
      <c r="A58" s="5" t="s">
        <v>239</v>
      </c>
      <c r="H58" s="5"/>
      <c r="I58" s="5"/>
      <c r="J58" s="5"/>
      <c r="K58" s="5"/>
      <c r="L58" s="5"/>
      <c r="M58" s="5"/>
      <c r="Q58" s="321"/>
      <c r="R58" s="322"/>
      <c r="S58" s="322"/>
      <c r="T58" s="322"/>
      <c r="U58" s="322"/>
      <c r="V58" s="322"/>
      <c r="W58" s="322"/>
      <c r="X58" s="322"/>
      <c r="Y58" s="322"/>
      <c r="Z58" s="304"/>
      <c r="AB58" s="377"/>
      <c r="AC58" s="377"/>
      <c r="AD58" s="377"/>
      <c r="AE58" s="612"/>
      <c r="AF58" s="613"/>
      <c r="AG58" s="613"/>
      <c r="AH58" s="479"/>
      <c r="AI58" s="479"/>
      <c r="AJ58" s="479"/>
      <c r="AK58" s="613"/>
      <c r="AL58" s="613"/>
      <c r="AM58" s="613"/>
      <c r="AN58" s="635"/>
      <c r="AO58" s="470"/>
      <c r="AR58" s="92"/>
      <c r="AS58" s="377"/>
      <c r="AT58" s="377"/>
      <c r="AU58" s="612"/>
      <c r="AV58" s="712"/>
      <c r="AW58" s="712"/>
      <c r="AX58" s="479"/>
      <c r="AY58" s="479"/>
      <c r="AZ58" s="479"/>
      <c r="BA58" s="712"/>
      <c r="BB58" s="712"/>
      <c r="BC58" s="712"/>
      <c r="BD58" s="297">
        <f t="shared" si="0"/>
        <v>0</v>
      </c>
    </row>
    <row r="59" spans="1:56" s="156" customFormat="1" x14ac:dyDescent="0.2">
      <c r="A59" s="594"/>
      <c r="B59"/>
      <c r="C59" s="106"/>
      <c r="H59" s="5"/>
      <c r="I59" s="5"/>
      <c r="J59" s="5"/>
      <c r="K59" s="5"/>
      <c r="L59" s="5"/>
      <c r="M59" s="5"/>
      <c r="Q59" s="321"/>
      <c r="R59" s="322"/>
      <c r="S59" s="322"/>
      <c r="T59" s="322"/>
      <c r="U59" s="322"/>
      <c r="V59" s="322"/>
      <c r="W59" s="322"/>
      <c r="X59" s="322"/>
      <c r="Y59" s="322"/>
      <c r="Z59" s="304"/>
      <c r="AB59" s="377"/>
      <c r="AC59" s="377"/>
      <c r="AD59" s="377"/>
      <c r="AE59" s="612"/>
      <c r="AF59" s="613"/>
      <c r="AG59" s="613"/>
      <c r="AH59" s="376"/>
      <c r="AI59" s="376"/>
      <c r="AJ59" s="376"/>
      <c r="AK59" s="376"/>
      <c r="AL59" s="376"/>
      <c r="AM59" s="302"/>
      <c r="AN59" s="297"/>
      <c r="AO59" s="470"/>
      <c r="AR59" s="92"/>
      <c r="AS59" s="92"/>
      <c r="AT59" s="92"/>
      <c r="AU59" s="92"/>
      <c r="AV59" s="92"/>
      <c r="AW59" s="92"/>
      <c r="AX59" s="376"/>
      <c r="AY59" s="376"/>
      <c r="AZ59" s="376"/>
      <c r="BA59" s="376"/>
      <c r="BB59" s="376"/>
      <c r="BC59" s="302"/>
      <c r="BD59" s="297">
        <f t="shared" si="0"/>
        <v>0</v>
      </c>
    </row>
    <row r="60" spans="1:56" s="1" customFormat="1" ht="15" customHeight="1" x14ac:dyDescent="0.2">
      <c r="A60" s="595"/>
      <c r="B60" s="107"/>
      <c r="C60" s="39"/>
      <c r="D60" s="39"/>
      <c r="E60" s="109"/>
      <c r="F60" s="109"/>
      <c r="G60" s="109"/>
      <c r="H60" s="337"/>
      <c r="I60" s="337"/>
      <c r="J60" s="337"/>
      <c r="K60" s="337"/>
      <c r="L60" s="109"/>
      <c r="M60" s="109"/>
      <c r="N60" s="42"/>
      <c r="O60" s="42"/>
      <c r="P60" s="42"/>
      <c r="Q60" s="294"/>
      <c r="R60" s="294"/>
      <c r="S60" s="294"/>
      <c r="T60" s="294"/>
      <c r="U60" s="302"/>
      <c r="V60" s="302"/>
      <c r="W60" s="302"/>
      <c r="X60" s="302"/>
      <c r="Y60" s="302"/>
      <c r="Z60" s="294"/>
      <c r="AA60" s="294"/>
      <c r="AB60" s="208"/>
      <c r="AC60" s="208"/>
      <c r="AD60" s="208"/>
      <c r="AE60" s="297"/>
      <c r="AF60" s="297"/>
      <c r="AG60" s="297"/>
      <c r="AH60" s="297"/>
      <c r="AI60" s="297"/>
      <c r="AJ60" s="636"/>
      <c r="AK60" s="636"/>
      <c r="AL60" s="617"/>
      <c r="AM60" s="617"/>
      <c r="AN60" s="297"/>
      <c r="AO60" s="470"/>
      <c r="AP60"/>
      <c r="AQ60"/>
      <c r="AR60" s="92"/>
      <c r="AS60" s="92"/>
      <c r="AT60" s="92"/>
      <c r="AU60" s="92"/>
      <c r="AV60" s="92"/>
      <c r="AW60" s="92"/>
      <c r="AX60" s="92"/>
      <c r="AY60" s="92"/>
      <c r="AZ60" s="92"/>
      <c r="BA60" s="92"/>
      <c r="BB60" s="92"/>
      <c r="BC60" s="92"/>
      <c r="BD60" s="297">
        <f t="shared" si="0"/>
        <v>0</v>
      </c>
    </row>
    <row r="61" spans="1:56" x14ac:dyDescent="0.2">
      <c r="A61" s="595"/>
      <c r="B61" s="41"/>
      <c r="C61" s="39"/>
      <c r="D61" s="39"/>
      <c r="E61" s="1"/>
      <c r="F61" s="1"/>
      <c r="G61" s="1"/>
      <c r="H61" s="1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275"/>
      <c r="V61" s="275"/>
      <c r="W61" s="275"/>
      <c r="X61" s="275"/>
      <c r="Y61" s="275"/>
      <c r="Z61" s="294"/>
      <c r="AA61" s="275"/>
      <c r="AB61" s="74"/>
      <c r="AC61" s="74"/>
      <c r="AD61" s="74"/>
      <c r="AE61" s="74"/>
      <c r="AF61" s="74"/>
      <c r="AG61" s="74"/>
      <c r="AH61" s="208"/>
      <c r="AI61" s="208"/>
      <c r="AJ61" s="208"/>
      <c r="AK61" s="208"/>
      <c r="AL61" s="208"/>
      <c r="AM61" s="208"/>
      <c r="AN61" s="297"/>
      <c r="AP61" s="1"/>
      <c r="AQ61" s="1"/>
      <c r="AR61" s="92"/>
      <c r="AS61" s="74"/>
      <c r="AT61" s="74"/>
      <c r="AU61" s="74"/>
      <c r="AV61" s="74"/>
      <c r="AW61" s="74"/>
      <c r="AX61" s="208"/>
      <c r="AY61" s="208"/>
      <c r="AZ61" s="208"/>
      <c r="BA61" s="208"/>
      <c r="BB61" s="208"/>
      <c r="BC61" s="208"/>
      <c r="BD61" s="297"/>
    </row>
    <row r="62" spans="1:56" s="1" customFormat="1" ht="15" customHeight="1" thickBot="1" x14ac:dyDescent="0.25">
      <c r="A62" s="8"/>
      <c r="B62"/>
      <c r="C62"/>
      <c r="D62"/>
      <c r="E62"/>
      <c r="F62"/>
      <c r="G62"/>
      <c r="N62"/>
      <c r="O62"/>
      <c r="P62"/>
      <c r="Q62" s="277"/>
      <c r="R62" s="295"/>
      <c r="S62" s="295"/>
      <c r="T62" s="295"/>
      <c r="U62" s="295"/>
      <c r="V62" s="295"/>
      <c r="W62" s="295"/>
      <c r="X62" s="295"/>
      <c r="Y62" s="295"/>
      <c r="Z62" s="278"/>
      <c r="AA62"/>
      <c r="AB62" s="378"/>
      <c r="AC62" s="378"/>
      <c r="AD62" s="378"/>
      <c r="AE62" s="608"/>
      <c r="AF62" s="618"/>
      <c r="AG62" s="618"/>
      <c r="AH62" s="297">
        <f>AB63+AC63+AD63+AE63+AF63+AG63+AH63</f>
        <v>0</v>
      </c>
      <c r="AI62" s="618"/>
      <c r="AJ62" s="618"/>
      <c r="AK62" s="618"/>
      <c r="AL62" s="618"/>
      <c r="AM62" s="618"/>
      <c r="AN62" s="635"/>
      <c r="AO62" s="470"/>
      <c r="AP62"/>
      <c r="AQ62"/>
      <c r="AR62" s="618"/>
      <c r="AS62" s="378"/>
      <c r="AT62" s="378"/>
      <c r="AU62" s="608"/>
      <c r="AV62" s="618"/>
      <c r="AW62" s="618"/>
      <c r="AX62" s="297"/>
      <c r="AY62" s="618"/>
      <c r="AZ62" s="618"/>
      <c r="BA62" s="618"/>
      <c r="BB62" s="618"/>
      <c r="BC62" s="618"/>
      <c r="BD62" s="635"/>
    </row>
    <row r="63" spans="1:56" ht="16" thickBot="1" x14ac:dyDescent="0.25">
      <c r="A63" s="52" t="s">
        <v>578</v>
      </c>
      <c r="B63" s="53"/>
      <c r="C63" s="53"/>
      <c r="D63" s="53">
        <f>SUM(D64:D67)</f>
        <v>0</v>
      </c>
      <c r="E63" s="54">
        <f t="shared" ref="E63:M63" si="4">SUM(E64:E67)</f>
        <v>0</v>
      </c>
      <c r="F63" s="54">
        <f t="shared" si="4"/>
        <v>0</v>
      </c>
      <c r="G63" s="54">
        <f t="shared" si="4"/>
        <v>0</v>
      </c>
      <c r="H63" s="54">
        <f t="shared" si="4"/>
        <v>0</v>
      </c>
      <c r="I63" s="54">
        <f t="shared" si="4"/>
        <v>0</v>
      </c>
      <c r="J63" s="54">
        <f t="shared" si="4"/>
        <v>0</v>
      </c>
      <c r="K63" s="54">
        <f t="shared" si="4"/>
        <v>0</v>
      </c>
      <c r="L63" s="54">
        <f t="shared" si="4"/>
        <v>0</v>
      </c>
      <c r="M63" s="54">
        <f t="shared" si="4"/>
        <v>0</v>
      </c>
      <c r="N63" s="54">
        <f>SUM(N64:N67)</f>
        <v>0</v>
      </c>
      <c r="O63" s="54">
        <f t="shared" ref="O63:Y63" si="5">SUM(O64:O67)</f>
        <v>5000</v>
      </c>
      <c r="P63" s="54">
        <f t="shared" si="5"/>
        <v>20000</v>
      </c>
      <c r="Q63" s="124">
        <f t="shared" si="5"/>
        <v>5000</v>
      </c>
      <c r="R63" s="92">
        <f t="shared" si="5"/>
        <v>22500</v>
      </c>
      <c r="S63" s="54">
        <f t="shared" si="5"/>
        <v>26000</v>
      </c>
      <c r="T63" s="54">
        <f t="shared" si="5"/>
        <v>26500</v>
      </c>
      <c r="U63" s="54">
        <f t="shared" si="5"/>
        <v>37500</v>
      </c>
      <c r="V63" s="281">
        <f t="shared" si="5"/>
        <v>20000</v>
      </c>
      <c r="W63" s="281">
        <f t="shared" si="5"/>
        <v>46000</v>
      </c>
      <c r="X63" s="281">
        <f t="shared" si="5"/>
        <v>36000</v>
      </c>
      <c r="Y63" s="281">
        <f t="shared" si="5"/>
        <v>17500</v>
      </c>
      <c r="Z63" s="281">
        <f>SUMIF($A$1:$A62,"*Total*",Z$1:Z62)</f>
        <v>0</v>
      </c>
      <c r="AA63" s="281"/>
      <c r="AB63" s="627">
        <f t="shared" ref="AB63:AN63" si="6">SUM(AB64:AB67)</f>
        <v>0</v>
      </c>
      <c r="AC63" s="627">
        <f t="shared" si="6"/>
        <v>0</v>
      </c>
      <c r="AD63" s="627">
        <f t="shared" si="6"/>
        <v>0</v>
      </c>
      <c r="AE63" s="627">
        <f t="shared" si="6"/>
        <v>0</v>
      </c>
      <c r="AF63" s="627">
        <f t="shared" si="6"/>
        <v>0</v>
      </c>
      <c r="AG63" s="627">
        <f t="shared" si="6"/>
        <v>0</v>
      </c>
      <c r="AH63" s="627">
        <f t="shared" si="6"/>
        <v>0</v>
      </c>
      <c r="AI63" s="627">
        <f t="shared" si="6"/>
        <v>0</v>
      </c>
      <c r="AJ63" s="628">
        <f t="shared" si="6"/>
        <v>0</v>
      </c>
      <c r="AK63" s="628">
        <f t="shared" si="6"/>
        <v>0</v>
      </c>
      <c r="AL63" s="628">
        <f t="shared" si="6"/>
        <v>0</v>
      </c>
      <c r="AM63" s="628">
        <f t="shared" si="6"/>
        <v>0</v>
      </c>
      <c r="AN63" s="619">
        <f t="shared" si="6"/>
        <v>0</v>
      </c>
      <c r="AO63" s="603"/>
      <c r="AP63" s="629">
        <v>2535142.2871866669</v>
      </c>
      <c r="AQ63" s="36">
        <f t="shared" ref="AQ63:AQ70" si="7">AN63-AP63</f>
        <v>-2535142.2871866669</v>
      </c>
      <c r="AR63" s="628">
        <f t="shared" ref="AR63:BD63" si="8">SUM(AR64:AR67)</f>
        <v>0</v>
      </c>
      <c r="AS63" s="628">
        <f t="shared" si="8"/>
        <v>0</v>
      </c>
      <c r="AT63" s="628">
        <f t="shared" si="8"/>
        <v>0</v>
      </c>
      <c r="AU63" s="628">
        <f t="shared" si="8"/>
        <v>0</v>
      </c>
      <c r="AV63" s="628">
        <f t="shared" si="8"/>
        <v>0</v>
      </c>
      <c r="AW63" s="628">
        <f t="shared" si="8"/>
        <v>0</v>
      </c>
      <c r="AX63" s="628">
        <f t="shared" si="8"/>
        <v>0</v>
      </c>
      <c r="AY63" s="628">
        <f t="shared" si="8"/>
        <v>0</v>
      </c>
      <c r="AZ63" s="628">
        <f t="shared" si="8"/>
        <v>0</v>
      </c>
      <c r="BA63" s="628">
        <f t="shared" si="8"/>
        <v>0</v>
      </c>
      <c r="BB63" s="628">
        <f t="shared" si="8"/>
        <v>0</v>
      </c>
      <c r="BC63" s="628">
        <f t="shared" si="8"/>
        <v>0</v>
      </c>
      <c r="BD63" s="619">
        <f t="shared" si="8"/>
        <v>0</v>
      </c>
    </row>
    <row r="64" spans="1:56" x14ac:dyDescent="0.2">
      <c r="A64" s="8" t="s">
        <v>324</v>
      </c>
      <c r="B64" s="41"/>
      <c r="C64" s="41"/>
      <c r="D64" s="36">
        <f>SUMIF($B$3:$B62,"L1",D$3:D62)</f>
        <v>0</v>
      </c>
      <c r="E64" s="36">
        <f>SUMIF($B$3:$B62,"L1",E$3:E62)</f>
        <v>0</v>
      </c>
      <c r="F64" s="36">
        <f>SUMIF($B$3:$B62,"L1",F$3:F62)</f>
        <v>0</v>
      </c>
      <c r="G64" s="36">
        <f>SUMIF($B$3:$B62,"L1",G$3:G62)</f>
        <v>0</v>
      </c>
      <c r="H64" s="36">
        <f>SUMIF($B$3:$B62,"L1",H$3:H62)</f>
        <v>0</v>
      </c>
      <c r="I64" s="36">
        <f>SUMIF($B$3:$B62,"L1",I$3:I62)</f>
        <v>0</v>
      </c>
      <c r="J64" s="36">
        <f>SUMIF($B$3:$B62,"L1",J$3:J62)</f>
        <v>0</v>
      </c>
      <c r="K64" s="36">
        <f>SUMIF($B$3:$B62,"L1",K$3:K62)</f>
        <v>0</v>
      </c>
      <c r="L64" s="36">
        <f>SUMIF($B$3:$B62,"L1",L$3:L62)</f>
        <v>0</v>
      </c>
      <c r="M64" s="36">
        <f>SUMIF($B$3:$B62,"L1",M$3:M62)</f>
        <v>0</v>
      </c>
      <c r="N64" s="42">
        <f>SUMIF($B$3:$B62,"L1",N$3:N62)</f>
        <v>0</v>
      </c>
      <c r="O64" s="42">
        <f>SUMIF($B$3:$B62,"L1",O$3:O62)</f>
        <v>5000</v>
      </c>
      <c r="P64" s="42">
        <f>SUMIF($B$3:$B62,"L1",P$3:P62)</f>
        <v>20000</v>
      </c>
      <c r="Q64" s="294">
        <f>SUMIF($B$3:$B62,"L1",Q$3:Q62)</f>
        <v>5000</v>
      </c>
      <c r="R64" s="294">
        <f>SUMIF($B$3:$B62,"L1",R$3:R62)</f>
        <v>22500</v>
      </c>
      <c r="S64" s="294">
        <f>SUMIF($B$3:$B62,"L1",S$3:S62)</f>
        <v>26000</v>
      </c>
      <c r="T64" s="294">
        <f>SUMIF($B$3:$B62,"L1",T$3:T62)</f>
        <v>26500</v>
      </c>
      <c r="U64" s="294">
        <f>SUMIF($B$3:$B62,"L1",U$3:U62)</f>
        <v>37500</v>
      </c>
      <c r="V64" s="294">
        <f>SUMIF($B$3:$B62,"L1",V$3:V62)</f>
        <v>20000</v>
      </c>
      <c r="W64" s="294">
        <f>SUMIF($B$3:$B62,"L1",W$3:W62)</f>
        <v>46000</v>
      </c>
      <c r="X64" s="294">
        <f>SUMIF($B$3:$B62,"L1",X$3:X62)</f>
        <v>36000</v>
      </c>
      <c r="Y64" s="294">
        <f>SUMIF($B$3:$B62,"L1",Y$3:Y62)</f>
        <v>17500</v>
      </c>
      <c r="Z64" s="294">
        <f>SUM(N64:Y64)</f>
        <v>262000</v>
      </c>
      <c r="AB64" s="297">
        <f>SUMIF($B$3:$B62,"L1",AB$3:AB62)</f>
        <v>0</v>
      </c>
      <c r="AC64" s="297">
        <f>SUMIF($B$3:$B62,"L1",AC$3:AC62)</f>
        <v>0</v>
      </c>
      <c r="AD64" s="297">
        <f>SUMIF($B$3:$B62,"L1",AD$3:AD62)</f>
        <v>0</v>
      </c>
      <c r="AE64" s="297">
        <f>SUMIF($B$3:$B62,"L1",AE$3:AE62)</f>
        <v>0</v>
      </c>
      <c r="AF64" s="297">
        <f>SUMIF($B$3:$B62,"L1",AF$3:AF62)</f>
        <v>0</v>
      </c>
      <c r="AG64" s="297">
        <f>SUMIF($B$3:$B62,"L1",AG$3:AG62)</f>
        <v>0</v>
      </c>
      <c r="AH64" s="297">
        <f>SUMIF($B$3:$B62,"L1",AH$3:AH62)</f>
        <v>0</v>
      </c>
      <c r="AI64" s="297">
        <f>SUMIF($B$3:$B62,"L1",AI$3:AI62)</f>
        <v>0</v>
      </c>
      <c r="AJ64" s="297">
        <f>SUMIF($B$3:$B62,"L1",AJ$3:AJ62)</f>
        <v>0</v>
      </c>
      <c r="AK64" s="297">
        <f>SUMIF($B$3:$B62,"L1",AK$3:AK62)</f>
        <v>0</v>
      </c>
      <c r="AL64" s="297">
        <f>SUMIF($B$3:$B62,"L1",AL$3:AL62)</f>
        <v>0</v>
      </c>
      <c r="AM64" s="297">
        <f>SUMIF($B$3:$B62,"L1",AM$3:AM62)</f>
        <v>0</v>
      </c>
      <c r="AN64" s="297">
        <f>SUM(AB64:AM64)</f>
        <v>0</v>
      </c>
      <c r="AP64" s="302">
        <v>2377642.2871866669</v>
      </c>
      <c r="AQ64" s="42">
        <f t="shared" si="7"/>
        <v>-2377642.2871866669</v>
      </c>
      <c r="AR64" s="297">
        <f>SUMIF($B$3:$B62,"L1",AR$3:AR62)</f>
        <v>0</v>
      </c>
      <c r="AS64" s="297">
        <f>SUMIF($B$3:$B62,"L1",AS$3:AS62)</f>
        <v>0</v>
      </c>
      <c r="AT64" s="297">
        <f>SUMIF($B$3:$B62,"L1",AT$3:AT62)</f>
        <v>0</v>
      </c>
      <c r="AU64" s="297">
        <f>SUMIF($B$3:$B62,"L1",AU$3:AU62)</f>
        <v>0</v>
      </c>
      <c r="AV64" s="297">
        <f>SUMIF($B$3:$B62,"L1",AV$3:AV62)</f>
        <v>0</v>
      </c>
      <c r="AW64" s="297">
        <f>SUMIF($B$3:$B62,"L1",AW$3:AW62)</f>
        <v>0</v>
      </c>
      <c r="AX64" s="297">
        <f>SUMIF($B$3:$B62,"L1",AX$3:AX62)</f>
        <v>0</v>
      </c>
      <c r="AY64" s="297">
        <f>SUMIF($B$3:$B62,"L1",AY$3:AY62)</f>
        <v>0</v>
      </c>
      <c r="AZ64" s="297">
        <f>SUMIF($B$3:$B62,"L1",AZ$3:AZ62)</f>
        <v>0</v>
      </c>
      <c r="BA64" s="297">
        <f>SUMIF($B$3:$B62,"L1",BA$3:BA62)</f>
        <v>0</v>
      </c>
      <c r="BB64" s="297">
        <f>SUMIF($B$3:$B62,"L1",BB$3:BB62)</f>
        <v>0</v>
      </c>
      <c r="BC64" s="297">
        <f>SUMIF($B$3:$B62,"L1",BC$3:BC62)</f>
        <v>0</v>
      </c>
      <c r="BD64" s="297">
        <f>SUM(AR64:BC64)</f>
        <v>0</v>
      </c>
    </row>
    <row r="65" spans="1:60" x14ac:dyDescent="0.2">
      <c r="A65" s="8" t="s">
        <v>317</v>
      </c>
      <c r="B65" s="41"/>
      <c r="C65" s="41"/>
      <c r="D65" s="36">
        <f>SUMIF($B$3:$B62,"L2",D$3:D62)</f>
        <v>0</v>
      </c>
      <c r="E65" s="36">
        <f>SUMIF($B$3:$B62,"L2",E$3:E62)</f>
        <v>0</v>
      </c>
      <c r="F65" s="36">
        <f>SUMIF($B$3:$B62,"L2",F$3:F62)</f>
        <v>0</v>
      </c>
      <c r="G65" s="36">
        <f>SUMIF($B$3:$B62,"L2",G$3:G62)</f>
        <v>0</v>
      </c>
      <c r="H65" s="36">
        <f>SUMIF($B$3:$B62,"L2",H$3:H62)</f>
        <v>0</v>
      </c>
      <c r="I65" s="36">
        <f>SUMIF($B$3:$B62,"L2",I$3:I62)</f>
        <v>0</v>
      </c>
      <c r="J65" s="36">
        <f>SUMIF($B$3:$B62,"L2",J$3:J62)</f>
        <v>0</v>
      </c>
      <c r="K65" s="36">
        <f>SUMIF($B$3:$B62,"L2",K$3:K62)</f>
        <v>0</v>
      </c>
      <c r="L65" s="36">
        <f>SUMIF($B$3:$B62,"L2",L$3:L62)</f>
        <v>0</v>
      </c>
      <c r="M65" s="36">
        <f>SUMIF($B$3:$B62,"L2",M$3:M62)</f>
        <v>0</v>
      </c>
      <c r="N65" s="42">
        <f>SUMIF($B$3:$B62,"L2",N$3:N62)</f>
        <v>0</v>
      </c>
      <c r="O65" s="42">
        <f>SUMIF($B$3:$B62,"L2",O$3:O62)</f>
        <v>0</v>
      </c>
      <c r="P65" s="42">
        <f>SUMIF($B$3:$B62,"L2",P$3:P62)</f>
        <v>0</v>
      </c>
      <c r="Q65" s="294">
        <f>SUMIF($B$3:$B62,"L2",Q$3:Q62)</f>
        <v>0</v>
      </c>
      <c r="R65" s="294">
        <f>SUMIF($B$3:$B62,"L2",R$3:R62)</f>
        <v>0</v>
      </c>
      <c r="S65" s="294">
        <f>SUMIF($B$3:$B62,"L2",S$3:S62)</f>
        <v>0</v>
      </c>
      <c r="T65" s="294">
        <f>SUMIF($B$3:$B62,"L2",T$3:T62)</f>
        <v>0</v>
      </c>
      <c r="U65" s="294">
        <f>SUMIF($B$3:$B62,"L2",U$3:U62)</f>
        <v>0</v>
      </c>
      <c r="V65" s="294">
        <f>SUMIF($B$3:$B62,"L2",V$3:V62)</f>
        <v>0</v>
      </c>
      <c r="W65" s="294">
        <f>SUMIF($B$3:$B62,"L2",W$3:W62)</f>
        <v>0</v>
      </c>
      <c r="X65" s="294">
        <f>SUMIF($B$3:$B62,"L2",X$3:X62)</f>
        <v>0</v>
      </c>
      <c r="Y65" s="294">
        <f>SUMIF($B$3:$B62,"L2",Y$3:Y62)</f>
        <v>0</v>
      </c>
      <c r="Z65" s="294">
        <f>SUM(N65:Y65)</f>
        <v>0</v>
      </c>
      <c r="AB65" s="297">
        <f>SUMIF($B$3:$B62,"L2",AB$3:AB62)</f>
        <v>0</v>
      </c>
      <c r="AC65" s="297">
        <f>SUMIF($B$3:$B62,"L2",AC$3:AC62)</f>
        <v>0</v>
      </c>
      <c r="AD65" s="297">
        <f>SUMIF($B$3:$B62,"L2",AD$3:AD62)</f>
        <v>0</v>
      </c>
      <c r="AE65" s="297">
        <f>SUMIF($B$3:$B62,"L2",AE$3:AE62)</f>
        <v>0</v>
      </c>
      <c r="AF65" s="297">
        <f>SUMIF($B$3:$B62,"L2",AF$3:AF62)</f>
        <v>0</v>
      </c>
      <c r="AG65" s="297">
        <f>SUMIF($B$3:$B62,"L2",AG$3:AG62)</f>
        <v>0</v>
      </c>
      <c r="AH65" s="297">
        <f>SUMIF($B$3:$B62,"L2",AH$3:AH62)</f>
        <v>0</v>
      </c>
      <c r="AI65" s="297">
        <f>SUMIF($B$3:$B62,"L2",AI$3:AI62)</f>
        <v>0</v>
      </c>
      <c r="AJ65" s="297">
        <f>SUMIF($B$3:$B62,"L2",AJ$3:AJ62)</f>
        <v>0</v>
      </c>
      <c r="AK65" s="297">
        <f>SUMIF($B$3:$B62,"L2",AK$3:AK62)</f>
        <v>0</v>
      </c>
      <c r="AL65" s="297">
        <f>SUMIF($B$3:$B62,"L2",AL$3:AL62)</f>
        <v>0</v>
      </c>
      <c r="AM65" s="297">
        <f>SUMIF($B$3:$B62,"L2",AM$3:AM62)</f>
        <v>0</v>
      </c>
      <c r="AN65" s="297">
        <f>SUM(AB65:AM65)</f>
        <v>0</v>
      </c>
      <c r="AP65" s="302">
        <v>137500</v>
      </c>
      <c r="AQ65" s="42">
        <f t="shared" si="7"/>
        <v>-137500</v>
      </c>
      <c r="AR65" s="297">
        <f>SUMIF($B$3:$B62,"L2",AR$3:AR62)</f>
        <v>0</v>
      </c>
      <c r="AS65" s="297">
        <f>SUMIF($B$3:$B62,"L2",AS$3:AS62)</f>
        <v>0</v>
      </c>
      <c r="AT65" s="297">
        <f>SUMIF($B$3:$B62,"L2",AT$3:AT62)</f>
        <v>0</v>
      </c>
      <c r="AU65" s="297">
        <f>SUMIF($B$3:$B62,"L2",AU$3:AU62)</f>
        <v>0</v>
      </c>
      <c r="AV65" s="297">
        <f>SUMIF($B$3:$B62,"L2",AV$3:AV62)</f>
        <v>0</v>
      </c>
      <c r="AW65" s="297">
        <f>SUMIF($B$3:$B62,"L2",AW$3:AW62)</f>
        <v>0</v>
      </c>
      <c r="AX65" s="297">
        <f>SUMIF($B$3:$B62,"L2",AX$3:AX62)</f>
        <v>0</v>
      </c>
      <c r="AY65" s="297">
        <f>SUMIF($B$3:$B62,"L2",AY$3:AY62)</f>
        <v>0</v>
      </c>
      <c r="AZ65" s="297">
        <f>SUMIF($B$3:$B62,"L2",AZ$3:AZ62)</f>
        <v>0</v>
      </c>
      <c r="BA65" s="297">
        <f>SUMIF($B$3:$B62,"L2",BA$3:BA62)</f>
        <v>0</v>
      </c>
      <c r="BB65" s="297">
        <f>SUMIF($B$3:$B62,"L2",BB$3:BB62)</f>
        <v>0</v>
      </c>
      <c r="BC65" s="297">
        <f>SUMIF($B$3:$B62,"L2",BC$3:BC62)</f>
        <v>0</v>
      </c>
      <c r="BD65" s="297">
        <f>SUM(AR65:BC65)</f>
        <v>0</v>
      </c>
    </row>
    <row r="66" spans="1:60" x14ac:dyDescent="0.2">
      <c r="A66" s="8" t="s">
        <v>311</v>
      </c>
      <c r="B66" s="41"/>
      <c r="C66" s="41"/>
      <c r="D66" s="36">
        <f>SUMIF($B$3:$B62,"L3",D$3:D62)</f>
        <v>0</v>
      </c>
      <c r="E66" s="36">
        <f>SUMIF($B$3:$B62,"L3",E$3:E62)</f>
        <v>0</v>
      </c>
      <c r="F66" s="36">
        <f>SUMIF($B$3:$B62,"L3",F$3:F62)</f>
        <v>0</v>
      </c>
      <c r="G66" s="36">
        <f>SUMIF($B$3:$B62,"L3",G$3:G62)</f>
        <v>0</v>
      </c>
      <c r="H66" s="36">
        <f>SUMIF($B$3:$B62,"L3",H$3:H62)</f>
        <v>0</v>
      </c>
      <c r="I66" s="36">
        <f>SUMIF($B$3:$B62,"L3",I$3:I62)</f>
        <v>0</v>
      </c>
      <c r="J66" s="36">
        <f>SUMIF($B$3:$B62,"L3",J$3:J62)</f>
        <v>0</v>
      </c>
      <c r="K66" s="36">
        <f>SUMIF($B$3:$B62,"L3",K$3:K62)</f>
        <v>0</v>
      </c>
      <c r="L66" s="36">
        <f>SUMIF($B$3:$B62,"L3",L$3:L62)</f>
        <v>0</v>
      </c>
      <c r="M66" s="36">
        <f>SUMIF($B$3:$B62,"L3",M$3:M62)</f>
        <v>0</v>
      </c>
      <c r="N66" s="42">
        <f>SUMIF($B$3:$B62,"L3",N$3:N62)</f>
        <v>0</v>
      </c>
      <c r="O66" s="42">
        <f>SUMIF($B$3:$B62,"L3",O$3:O62)</f>
        <v>0</v>
      </c>
      <c r="P66" s="42">
        <f>SUMIF($B$3:$B62,"L3",P$3:P62)</f>
        <v>0</v>
      </c>
      <c r="Q66" s="294">
        <f>SUMIF($B$3:$B62,"L3",Q$3:Q62)</f>
        <v>0</v>
      </c>
      <c r="R66" s="294">
        <f>SUMIF($B$3:$B62,"L3",R$3:R62)</f>
        <v>0</v>
      </c>
      <c r="S66" s="294">
        <f>SUMIF($B$3:$B62,"L3",S$3:S62)</f>
        <v>0</v>
      </c>
      <c r="T66" s="294">
        <f>SUMIF($B$3:$B62,"L3",T$3:T62)</f>
        <v>0</v>
      </c>
      <c r="U66" s="294">
        <f>SUMIF($B$3:$B62,"L3",U$3:U62)</f>
        <v>0</v>
      </c>
      <c r="V66" s="294">
        <f>SUMIF($B$3:$B62,"L3",V$3:V62)</f>
        <v>0</v>
      </c>
      <c r="W66" s="294">
        <f>SUMIF($B$3:$B62,"L3",W$3:W62)</f>
        <v>0</v>
      </c>
      <c r="X66" s="294">
        <f>SUMIF($B$3:$B62,"L3",X$3:X62)</f>
        <v>0</v>
      </c>
      <c r="Y66" s="294">
        <f>SUMIF($B$3:$B62,"L3",Y$3:Y62)</f>
        <v>0</v>
      </c>
      <c r="Z66" s="294">
        <f>SUM(N66:Y66)</f>
        <v>0</v>
      </c>
      <c r="AB66" s="297">
        <f>SUMIF($B$3:$B62,"L3",AB$3:AB62)</f>
        <v>0</v>
      </c>
      <c r="AC66" s="297">
        <f>SUMIF($B$3:$B62,"L3",AC$3:AC62)</f>
        <v>0</v>
      </c>
      <c r="AD66" s="297">
        <f>SUMIF($B$3:$B62,"L3",AD$3:AD62)</f>
        <v>0</v>
      </c>
      <c r="AE66" s="297">
        <f>SUMIF($B$3:$B62,"L3",AE$3:AE62)</f>
        <v>0</v>
      </c>
      <c r="AF66" s="297">
        <f>SUMIF($B$3:$B62,"L3",AF$3:AF62)</f>
        <v>0</v>
      </c>
      <c r="AG66" s="297">
        <f>SUMIF($B$3:$B62,"L3",AG$3:AG62)</f>
        <v>0</v>
      </c>
      <c r="AH66" s="297">
        <f>SUMIF($B$3:$B62,"L3",AH$3:AH62)</f>
        <v>0</v>
      </c>
      <c r="AI66" s="297">
        <f>SUMIF($B$3:$B62,"L3",AI$3:AI62)</f>
        <v>0</v>
      </c>
      <c r="AJ66" s="297">
        <f>SUMIF($B$3:$B62,"L3",AJ$3:AJ62)</f>
        <v>0</v>
      </c>
      <c r="AK66" s="297">
        <f>SUMIF($B$3:$B62,"L3",AK$3:AK62)</f>
        <v>0</v>
      </c>
      <c r="AL66" s="297">
        <f>SUMIF($B$3:$B62,"L3",AL$3:AL62)</f>
        <v>0</v>
      </c>
      <c r="AM66" s="297">
        <f>SUMIF($B$3:$B62,"L3",AM$3:AM62)</f>
        <v>0</v>
      </c>
      <c r="AN66" s="297">
        <f>SUM(AB66:AM66)</f>
        <v>0</v>
      </c>
      <c r="AP66" s="302">
        <v>0</v>
      </c>
      <c r="AQ66" s="42">
        <f t="shared" si="7"/>
        <v>0</v>
      </c>
      <c r="AR66" s="297">
        <f>SUMIF($B$3:$B62,"L3",AR$3:AR62)</f>
        <v>0</v>
      </c>
      <c r="AS66" s="297">
        <f>SUMIF($B$3:$B62,"L3",AS$3:AS62)</f>
        <v>0</v>
      </c>
      <c r="AT66" s="297">
        <f>SUMIF($B$3:$B62,"L3",AT$3:AT62)</f>
        <v>0</v>
      </c>
      <c r="AU66" s="297">
        <f>SUMIF($B$3:$B62,"L3",AU$3:AU62)</f>
        <v>0</v>
      </c>
      <c r="AV66" s="297">
        <f>SUMIF($B$3:$B62,"L3",AV$3:AV62)</f>
        <v>0</v>
      </c>
      <c r="AW66" s="297">
        <f>SUMIF($B$3:$B62,"L3",AW$3:AW62)</f>
        <v>0</v>
      </c>
      <c r="AX66" s="297">
        <f>SUMIF($B$3:$B62,"L3",AX$3:AX62)</f>
        <v>0</v>
      </c>
      <c r="AY66" s="297">
        <f>SUMIF($B$3:$B62,"L3",AY$3:AY62)</f>
        <v>0</v>
      </c>
      <c r="AZ66" s="297">
        <f>SUMIF($B$3:$B62,"L3",AZ$3:AZ62)</f>
        <v>0</v>
      </c>
      <c r="BA66" s="297">
        <f>SUMIF($B$3:$B62,"L3",BA$3:BA62)</f>
        <v>0</v>
      </c>
      <c r="BB66" s="297">
        <f>SUMIF($B$3:$B62,"L3",BB$3:BB62)</f>
        <v>0</v>
      </c>
      <c r="BC66" s="297">
        <f>SUMIF($B$3:$B62,"L3",BC$3:BC62)</f>
        <v>0</v>
      </c>
      <c r="BD66" s="297">
        <f>SUM(AR66:BC66)</f>
        <v>0</v>
      </c>
    </row>
    <row r="67" spans="1:60" s="174" customFormat="1" x14ac:dyDescent="0.2">
      <c r="A67" s="8" t="s">
        <v>312</v>
      </c>
      <c r="B67" s="41"/>
      <c r="C67" s="41"/>
      <c r="D67" s="36">
        <f>SUMIF($B$3:$B62,"L4",D$3:D62)</f>
        <v>0</v>
      </c>
      <c r="E67" s="36">
        <f>SUMIF($B$3:$B62,"L4",E$3:E62)</f>
        <v>0</v>
      </c>
      <c r="F67" s="36">
        <f>SUMIF($B$3:$B62,"L4",F$3:F62)</f>
        <v>0</v>
      </c>
      <c r="G67" s="36">
        <f>SUMIF($B$3:$B62,"L4",G$3:G62)</f>
        <v>0</v>
      </c>
      <c r="H67" s="36">
        <f>SUMIF($B$3:$B62,"L4",H$3:H62)</f>
        <v>0</v>
      </c>
      <c r="I67" s="36">
        <f>SUMIF($B$3:$B62,"L4",I$3:I62)</f>
        <v>0</v>
      </c>
      <c r="J67" s="36">
        <f>SUMIF($B$3:$B62,"L4",J$3:J62)</f>
        <v>0</v>
      </c>
      <c r="K67" s="36">
        <f>SUMIF($B$3:$B62,"L4",K$3:K62)</f>
        <v>0</v>
      </c>
      <c r="L67" s="36">
        <f>SUMIF($B$3:$B62,"L4",L$3:L62)</f>
        <v>0</v>
      </c>
      <c r="M67" s="36">
        <f>SUMIF($B$3:$B62,"L4",M$3:M62)</f>
        <v>0</v>
      </c>
      <c r="N67" s="36">
        <f>SUMIF($B$3:$B62,"L4",N$3:N62)</f>
        <v>0</v>
      </c>
      <c r="O67" s="36">
        <f>SUMIF($B$3:$B62,"L4",O$3:O62)</f>
        <v>0</v>
      </c>
      <c r="P67" s="36">
        <f>SUMIF($B$3:$B62,"L4",P$3:P62)</f>
        <v>0</v>
      </c>
      <c r="Q67" s="275">
        <f>SUMIF($B$3:$B62,"L4",Q$3:Q62)</f>
        <v>0</v>
      </c>
      <c r="R67" s="275">
        <f>SUMIF($B$3:$B62,"L4",R$3:R62)</f>
        <v>0</v>
      </c>
      <c r="S67" s="275">
        <f>SUMIF($B$3:$B62,"L4",S$3:S62)</f>
        <v>0</v>
      </c>
      <c r="T67" s="275">
        <f>SUMIF($B$3:$B62,"L4",T$3:T62)</f>
        <v>0</v>
      </c>
      <c r="U67" s="275">
        <f>SUMIF($B$3:$B62,"L4",U$3:U62)</f>
        <v>0</v>
      </c>
      <c r="V67" s="275">
        <f>SUMIF($B$3:$B62,"L4",V$3:V62)</f>
        <v>0</v>
      </c>
      <c r="W67" s="275">
        <f>SUMIF($B$3:$B62,"L4",W$3:W62)</f>
        <v>0</v>
      </c>
      <c r="X67" s="275">
        <f>SUMIF($B$3:$B62,"L4",X$3:X62)</f>
        <v>0</v>
      </c>
      <c r="Y67" s="275">
        <f>SUMIF($B$3:$B62,"L4",Y$3:Y62)</f>
        <v>0</v>
      </c>
      <c r="Z67" s="275">
        <f>SUMIF($B$3:$B62,"L4",Z$3:Z62)</f>
        <v>0</v>
      </c>
      <c r="AA67"/>
      <c r="AB67" s="297">
        <f>SUMIF($B$3:$B62,"L4",AB$3:AB62)</f>
        <v>0</v>
      </c>
      <c r="AC67" s="297">
        <f>SUMIF($B$3:$B62,"L4",AC$3:AC62)</f>
        <v>0</v>
      </c>
      <c r="AD67" s="297">
        <f>SUMIF($B$3:$B62,"L4",AD$3:AD62)</f>
        <v>0</v>
      </c>
      <c r="AE67" s="297">
        <f>SUMIF($B$3:$B62,"L4",AE$3:AE62)</f>
        <v>0</v>
      </c>
      <c r="AF67" s="297">
        <f>SUMIF($B$3:$B62,"L4",AF$3:AF62)</f>
        <v>0</v>
      </c>
      <c r="AG67" s="297">
        <f>SUMIF($B$3:$B62,"L4",AG$3:AG62)</f>
        <v>0</v>
      </c>
      <c r="AH67" s="297">
        <f>SUMIF($B$3:$B62,"L4",AH$3:AH62)</f>
        <v>0</v>
      </c>
      <c r="AI67" s="297">
        <f>SUMIF($B$3:$B62,"L4",AI$3:AI62)</f>
        <v>0</v>
      </c>
      <c r="AJ67" s="296">
        <f>SUMIF($B$3:$B62,"L4",AJ$3:AJ62)</f>
        <v>0</v>
      </c>
      <c r="AK67" s="296">
        <f>SUMIF($B$3:$B62,"L4",AK$3:AK62)</f>
        <v>0</v>
      </c>
      <c r="AL67" s="296">
        <f>SUMIF($B$3:$B62,"L4",AL$3:AL62)</f>
        <v>0</v>
      </c>
      <c r="AM67" s="296">
        <f>SUMIF($B$3:$B62,"L4",AM$3:AM62)</f>
        <v>0</v>
      </c>
      <c r="AN67" s="297">
        <f>SUMIF($B$3:$B62,"L4",AN$3:AN62)</f>
        <v>0</v>
      </c>
      <c r="AO67" s="470"/>
      <c r="AP67" s="302">
        <v>20000</v>
      </c>
      <c r="AQ67" s="42">
        <f t="shared" si="7"/>
        <v>-20000</v>
      </c>
      <c r="AR67" s="297">
        <f>SUMIF($B$3:$B62,"L4",AR$3:AR62)</f>
        <v>0</v>
      </c>
      <c r="AS67" s="297">
        <f>SUMIF($B$3:$B62,"L4",AS$3:AS62)</f>
        <v>0</v>
      </c>
      <c r="AT67" s="297">
        <f>SUMIF($B$3:$B62,"L4",AT$3:AT62)</f>
        <v>0</v>
      </c>
      <c r="AU67" s="297">
        <f>SUMIF($B$3:$B62,"L4",AU$3:AU62)</f>
        <v>0</v>
      </c>
      <c r="AV67" s="297">
        <f>SUMIF($B$3:$B62,"L4",AV$3:AV62)</f>
        <v>0</v>
      </c>
      <c r="AW67" s="297">
        <f>SUMIF($B$3:$B62,"L4",AW$3:AW62)</f>
        <v>0</v>
      </c>
      <c r="AX67" s="297">
        <f>SUMIF($B$3:$B62,"L4",AX$3:AX62)</f>
        <v>0</v>
      </c>
      <c r="AY67" s="297">
        <f>SUMIF($B$3:$B62,"L4",AY$3:AY62)</f>
        <v>0</v>
      </c>
      <c r="AZ67" s="296">
        <f>SUMIF($B$3:$B62,"L4",AZ$3:AZ62)</f>
        <v>0</v>
      </c>
      <c r="BA67" s="296">
        <f>SUMIF($B$3:$B62,"L4",BA$3:BA62)</f>
        <v>0</v>
      </c>
      <c r="BB67" s="296">
        <f>SUMIF($B$3:$B62,"L4",BB$3:BB62)</f>
        <v>0</v>
      </c>
      <c r="BC67" s="296">
        <f>SUMIF($B$3:$B62,"L4",BC$3:BC62)</f>
        <v>0</v>
      </c>
      <c r="BD67" s="297">
        <f>SUMIF($B$3:$B62,"L4",BD$3:BD62)</f>
        <v>0</v>
      </c>
      <c r="BE67" s="8"/>
    </row>
    <row r="68" spans="1:60" s="174" customFormat="1" ht="16.5" customHeight="1" x14ac:dyDescent="0.2">
      <c r="A68" s="8" t="s">
        <v>325</v>
      </c>
      <c r="B68" s="41"/>
      <c r="C68" s="41"/>
      <c r="D68" s="42">
        <f t="shared" ref="D68:G68" si="9">SUM(D65:D67)</f>
        <v>0</v>
      </c>
      <c r="E68" s="42">
        <f t="shared" si="9"/>
        <v>0</v>
      </c>
      <c r="F68" s="42">
        <f t="shared" si="9"/>
        <v>0</v>
      </c>
      <c r="G68" s="42">
        <f t="shared" si="9"/>
        <v>0</v>
      </c>
      <c r="H68" s="42">
        <f>SUM(H65:H67)</f>
        <v>0</v>
      </c>
      <c r="I68" s="42">
        <f t="shared" ref="I68:S68" si="10">SUM(I65:I67)</f>
        <v>0</v>
      </c>
      <c r="J68" s="42">
        <f t="shared" si="10"/>
        <v>0</v>
      </c>
      <c r="K68" s="42">
        <f t="shared" si="10"/>
        <v>0</v>
      </c>
      <c r="L68" s="42">
        <f t="shared" si="10"/>
        <v>0</v>
      </c>
      <c r="M68" s="42">
        <f t="shared" si="10"/>
        <v>0</v>
      </c>
      <c r="N68" s="42">
        <f t="shared" si="10"/>
        <v>0</v>
      </c>
      <c r="O68" s="42">
        <f t="shared" si="10"/>
        <v>0</v>
      </c>
      <c r="P68" s="42">
        <f t="shared" si="10"/>
        <v>0</v>
      </c>
      <c r="Q68" s="42">
        <f t="shared" si="10"/>
        <v>0</v>
      </c>
      <c r="R68" s="42">
        <f t="shared" si="10"/>
        <v>0</v>
      </c>
      <c r="S68" s="42">
        <f t="shared" si="10"/>
        <v>0</v>
      </c>
      <c r="T68" s="42">
        <f>SUM(H68:S68)</f>
        <v>0</v>
      </c>
      <c r="U68" s="8"/>
      <c r="V68" s="42">
        <f>SUM(V65:V67)</f>
        <v>0</v>
      </c>
      <c r="W68" s="42">
        <f t="shared" ref="W68:AA68" si="11">SUM(W65:W66)</f>
        <v>0</v>
      </c>
      <c r="X68" s="294">
        <f t="shared" si="11"/>
        <v>0</v>
      </c>
      <c r="Y68" s="294">
        <f t="shared" si="11"/>
        <v>0</v>
      </c>
      <c r="Z68" s="294">
        <f t="shared" si="11"/>
        <v>0</v>
      </c>
      <c r="AA68" s="294">
        <f t="shared" si="11"/>
        <v>0</v>
      </c>
      <c r="AB68" s="208">
        <f t="shared" ref="AB68:AI68" si="12">SUM(AB65:AB67)</f>
        <v>0</v>
      </c>
      <c r="AC68" s="208">
        <f t="shared" si="12"/>
        <v>0</v>
      </c>
      <c r="AD68" s="208">
        <f t="shared" si="12"/>
        <v>0</v>
      </c>
      <c r="AE68" s="208">
        <f t="shared" si="12"/>
        <v>0</v>
      </c>
      <c r="AF68" s="208">
        <f t="shared" si="12"/>
        <v>0</v>
      </c>
      <c r="AG68" s="208">
        <f t="shared" si="12"/>
        <v>0</v>
      </c>
      <c r="AH68" s="208">
        <f t="shared" si="12"/>
        <v>0</v>
      </c>
      <c r="AI68" s="208">
        <f t="shared" si="12"/>
        <v>0</v>
      </c>
      <c r="AJ68" s="208">
        <f t="shared" ref="AJ68:AM68" si="13">SUM(AJ65:AJ67)</f>
        <v>0</v>
      </c>
      <c r="AK68" s="208">
        <f t="shared" si="13"/>
        <v>0</v>
      </c>
      <c r="AL68" s="208">
        <f t="shared" si="13"/>
        <v>0</v>
      </c>
      <c r="AM68" s="208">
        <f t="shared" si="13"/>
        <v>0</v>
      </c>
      <c r="AN68" s="297">
        <f>SUM(AN65:AN67)</f>
        <v>0</v>
      </c>
      <c r="AO68" s="602"/>
      <c r="AP68" s="302">
        <v>157500</v>
      </c>
      <c r="AQ68" s="42">
        <f t="shared" si="7"/>
        <v>-157500</v>
      </c>
      <c r="AR68" s="208">
        <f t="shared" ref="AR68:BC68" si="14">SUM(AR65:AR67)</f>
        <v>0</v>
      </c>
      <c r="AS68" s="208">
        <f t="shared" si="14"/>
        <v>0</v>
      </c>
      <c r="AT68" s="208">
        <f t="shared" si="14"/>
        <v>0</v>
      </c>
      <c r="AU68" s="208">
        <f t="shared" si="14"/>
        <v>0</v>
      </c>
      <c r="AV68" s="208">
        <f t="shared" si="14"/>
        <v>0</v>
      </c>
      <c r="AW68" s="208">
        <f t="shared" si="14"/>
        <v>0</v>
      </c>
      <c r="AX68" s="208">
        <f t="shared" si="14"/>
        <v>0</v>
      </c>
      <c r="AY68" s="208">
        <f t="shared" si="14"/>
        <v>0</v>
      </c>
      <c r="AZ68" s="208">
        <f t="shared" si="14"/>
        <v>0</v>
      </c>
      <c r="BA68" s="208">
        <f t="shared" si="14"/>
        <v>0</v>
      </c>
      <c r="BB68" s="208">
        <f t="shared" si="14"/>
        <v>0</v>
      </c>
      <c r="BC68" s="208">
        <f t="shared" si="14"/>
        <v>0</v>
      </c>
      <c r="BD68" s="297">
        <f>SUM(BD65:BD67)</f>
        <v>0</v>
      </c>
      <c r="BE68" s="8"/>
    </row>
    <row r="69" spans="1:60" s="622" customFormat="1" ht="15" customHeight="1" x14ac:dyDescent="0.2">
      <c r="A69" s="8" t="s">
        <v>326</v>
      </c>
      <c r="B69" s="41"/>
      <c r="C69" s="41"/>
      <c r="D69" s="42">
        <f t="shared" ref="D69:G69" si="15">(D65*0.75) + (D66*0.5) + (D67*0.25)</f>
        <v>0</v>
      </c>
      <c r="E69" s="42">
        <f t="shared" si="15"/>
        <v>0</v>
      </c>
      <c r="F69" s="42">
        <f t="shared" si="15"/>
        <v>0</v>
      </c>
      <c r="G69" s="42">
        <f t="shared" si="15"/>
        <v>0</v>
      </c>
      <c r="H69" s="42">
        <f>(H65*0.75) + (H66*0.5) + (H67*0.25)</f>
        <v>0</v>
      </c>
      <c r="I69" s="42">
        <f t="shared" ref="I69:S69" si="16">(I65*0.75) + (I66*0.5) + (I67*0.25)</f>
        <v>0</v>
      </c>
      <c r="J69" s="42">
        <f t="shared" si="16"/>
        <v>0</v>
      </c>
      <c r="K69" s="42">
        <f t="shared" si="16"/>
        <v>0</v>
      </c>
      <c r="L69" s="42">
        <f t="shared" si="16"/>
        <v>0</v>
      </c>
      <c r="M69" s="42">
        <f t="shared" si="16"/>
        <v>0</v>
      </c>
      <c r="N69" s="42">
        <f t="shared" si="16"/>
        <v>0</v>
      </c>
      <c r="O69" s="42">
        <f t="shared" si="16"/>
        <v>0</v>
      </c>
      <c r="P69" s="42">
        <f t="shared" si="16"/>
        <v>0</v>
      </c>
      <c r="Q69" s="42">
        <f t="shared" si="16"/>
        <v>0</v>
      </c>
      <c r="R69" s="42">
        <f t="shared" si="16"/>
        <v>0</v>
      </c>
      <c r="S69" s="42">
        <f t="shared" si="16"/>
        <v>0</v>
      </c>
      <c r="T69" s="42">
        <f>(T65*0.75) + (T66*0.5) + (T67*0.25)</f>
        <v>0</v>
      </c>
      <c r="U69" s="8"/>
      <c r="V69" s="42">
        <f>(V65*0.75) + (V66*0.5) + (V67*0.25)</f>
        <v>0</v>
      </c>
      <c r="W69" s="42">
        <f t="shared" ref="W69:AA69" si="17">(W65*0.75) + (W66*0.5) + (W67*0.25)</f>
        <v>0</v>
      </c>
      <c r="X69" s="294">
        <f t="shared" si="17"/>
        <v>0</v>
      </c>
      <c r="Y69" s="294">
        <f t="shared" si="17"/>
        <v>0</v>
      </c>
      <c r="Z69" s="294">
        <f t="shared" si="17"/>
        <v>0</v>
      </c>
      <c r="AA69" s="294">
        <f t="shared" si="17"/>
        <v>0</v>
      </c>
      <c r="AB69" s="208">
        <f t="shared" ref="AB69:AI69" si="18">(AB65*0.75) + (AB66*0.5) + (AB67*0.25)</f>
        <v>0</v>
      </c>
      <c r="AC69" s="208">
        <f t="shared" si="18"/>
        <v>0</v>
      </c>
      <c r="AD69" s="208">
        <f t="shared" si="18"/>
        <v>0</v>
      </c>
      <c r="AE69" s="208">
        <f t="shared" si="18"/>
        <v>0</v>
      </c>
      <c r="AF69" s="208">
        <f t="shared" si="18"/>
        <v>0</v>
      </c>
      <c r="AG69" s="208">
        <f t="shared" si="18"/>
        <v>0</v>
      </c>
      <c r="AH69" s="208">
        <f t="shared" si="18"/>
        <v>0</v>
      </c>
      <c r="AI69" s="208">
        <f t="shared" si="18"/>
        <v>0</v>
      </c>
      <c r="AJ69" s="208">
        <f t="shared" ref="AJ69:AM69" si="19">(AJ65*0.75) + (AJ66*0.5) + (AJ67*0.25)</f>
        <v>0</v>
      </c>
      <c r="AK69" s="208">
        <f t="shared" si="19"/>
        <v>0</v>
      </c>
      <c r="AL69" s="208">
        <f t="shared" si="19"/>
        <v>0</v>
      </c>
      <c r="AM69" s="208">
        <f t="shared" si="19"/>
        <v>0</v>
      </c>
      <c r="AN69" s="297">
        <f t="shared" ref="AN69" si="20">(AN65*0.75) + (AN66*0.5) + (AN67*0.25)</f>
        <v>0</v>
      </c>
      <c r="AO69" s="602"/>
      <c r="AP69" s="302">
        <v>108125</v>
      </c>
      <c r="AQ69" s="42">
        <f t="shared" si="7"/>
        <v>-108125</v>
      </c>
      <c r="AR69" s="208">
        <f t="shared" ref="AR69:BD69" si="21">(AR65*0.75) + (AR66*0.5) + (AR67*0.25)</f>
        <v>0</v>
      </c>
      <c r="AS69" s="208">
        <f t="shared" si="21"/>
        <v>0</v>
      </c>
      <c r="AT69" s="208">
        <f t="shared" si="21"/>
        <v>0</v>
      </c>
      <c r="AU69" s="208">
        <f t="shared" si="21"/>
        <v>0</v>
      </c>
      <c r="AV69" s="208">
        <f t="shared" si="21"/>
        <v>0</v>
      </c>
      <c r="AW69" s="208">
        <f t="shared" si="21"/>
        <v>0</v>
      </c>
      <c r="AX69" s="208">
        <f t="shared" si="21"/>
        <v>0</v>
      </c>
      <c r="AY69" s="208">
        <f t="shared" si="21"/>
        <v>0</v>
      </c>
      <c r="AZ69" s="208">
        <f t="shared" si="21"/>
        <v>0</v>
      </c>
      <c r="BA69" s="208">
        <f t="shared" si="21"/>
        <v>0</v>
      </c>
      <c r="BB69" s="208">
        <f t="shared" si="21"/>
        <v>0</v>
      </c>
      <c r="BC69" s="208">
        <f t="shared" si="21"/>
        <v>0</v>
      </c>
      <c r="BD69" s="297">
        <f t="shared" si="21"/>
        <v>0</v>
      </c>
      <c r="BE69" s="759"/>
      <c r="BF69" s="760"/>
      <c r="BG69" s="760"/>
      <c r="BH69" s="760"/>
    </row>
    <row r="70" spans="1:60" s="643" customFormat="1" x14ac:dyDescent="0.2">
      <c r="A70" s="658" t="s">
        <v>327</v>
      </c>
      <c r="B70" s="659"/>
      <c r="C70" s="659"/>
      <c r="D70" s="660">
        <f t="shared" ref="D70:G70" si="22">D64+D69</f>
        <v>0</v>
      </c>
      <c r="E70" s="660">
        <f t="shared" si="22"/>
        <v>0</v>
      </c>
      <c r="F70" s="660">
        <f t="shared" si="22"/>
        <v>0</v>
      </c>
      <c r="G70" s="660">
        <f t="shared" si="22"/>
        <v>0</v>
      </c>
      <c r="H70" s="660">
        <f>H64+H69</f>
        <v>0</v>
      </c>
      <c r="I70" s="660">
        <f t="shared" ref="I70:AA70" si="23">I64+I69</f>
        <v>0</v>
      </c>
      <c r="J70" s="660">
        <f t="shared" si="23"/>
        <v>0</v>
      </c>
      <c r="K70" s="660">
        <f t="shared" si="23"/>
        <v>0</v>
      </c>
      <c r="L70" s="660">
        <f t="shared" si="23"/>
        <v>0</v>
      </c>
      <c r="M70" s="660">
        <f t="shared" si="23"/>
        <v>0</v>
      </c>
      <c r="N70" s="660">
        <f t="shared" si="23"/>
        <v>0</v>
      </c>
      <c r="O70" s="660">
        <f t="shared" si="23"/>
        <v>5000</v>
      </c>
      <c r="P70" s="660">
        <f t="shared" si="23"/>
        <v>20000</v>
      </c>
      <c r="Q70" s="660">
        <f t="shared" si="23"/>
        <v>5000</v>
      </c>
      <c r="R70" s="660">
        <f t="shared" si="23"/>
        <v>22500</v>
      </c>
      <c r="S70" s="660">
        <f>S64+S69</f>
        <v>26000</v>
      </c>
      <c r="T70" s="660">
        <f>T64+T69</f>
        <v>26500</v>
      </c>
      <c r="U70" s="660">
        <f>U64+U69</f>
        <v>37500</v>
      </c>
      <c r="V70" s="660">
        <f>V64+V69</f>
        <v>20000</v>
      </c>
      <c r="W70" s="660">
        <f t="shared" si="23"/>
        <v>46000</v>
      </c>
      <c r="X70" s="661">
        <f t="shared" si="23"/>
        <v>36000</v>
      </c>
      <c r="Y70" s="661">
        <f t="shared" si="23"/>
        <v>17500</v>
      </c>
      <c r="Z70" s="661">
        <f t="shared" si="23"/>
        <v>262000</v>
      </c>
      <c r="AA70" s="661">
        <f t="shared" si="23"/>
        <v>0</v>
      </c>
      <c r="AB70" s="660">
        <v>209080</v>
      </c>
      <c r="AC70" s="660">
        <v>196080</v>
      </c>
      <c r="AD70" s="660">
        <v>160290</v>
      </c>
      <c r="AE70" s="660">
        <v>159080</v>
      </c>
      <c r="AF70" s="660">
        <v>193660</v>
      </c>
      <c r="AG70" s="660">
        <v>160353.228</v>
      </c>
      <c r="AH70" s="660">
        <v>190978.228</v>
      </c>
      <c r="AI70" s="660">
        <v>146523</v>
      </c>
      <c r="AJ70" s="660">
        <f>AJ64+AJ69</f>
        <v>0</v>
      </c>
      <c r="AK70" s="660">
        <f>AK64+AK69</f>
        <v>0</v>
      </c>
      <c r="AL70" s="660">
        <f>AL64+AL69</f>
        <v>0</v>
      </c>
      <c r="AM70" s="660">
        <f>AM64+AM69</f>
        <v>0</v>
      </c>
      <c r="AN70" s="661">
        <f>AN64+AN69</f>
        <v>0</v>
      </c>
      <c r="AO70" s="658"/>
      <c r="AP70" s="662">
        <v>2485767.2871866669</v>
      </c>
      <c r="AQ70" s="660">
        <f t="shared" si="7"/>
        <v>-2485767.2871866669</v>
      </c>
      <c r="AR70" s="661">
        <f>AR64+AR69</f>
        <v>0</v>
      </c>
      <c r="AS70" s="661">
        <f t="shared" ref="AS70:BC70" si="24">AS64+AS69</f>
        <v>0</v>
      </c>
      <c r="AT70" s="661">
        <f t="shared" si="24"/>
        <v>0</v>
      </c>
      <c r="AU70" s="661">
        <f t="shared" si="24"/>
        <v>0</v>
      </c>
      <c r="AV70" s="661">
        <f t="shared" si="24"/>
        <v>0</v>
      </c>
      <c r="AW70" s="661">
        <f t="shared" si="24"/>
        <v>0</v>
      </c>
      <c r="AX70" s="661">
        <f t="shared" si="24"/>
        <v>0</v>
      </c>
      <c r="AY70" s="661">
        <f t="shared" si="24"/>
        <v>0</v>
      </c>
      <c r="AZ70" s="661">
        <f t="shared" si="24"/>
        <v>0</v>
      </c>
      <c r="BA70" s="661">
        <f t="shared" si="24"/>
        <v>0</v>
      </c>
      <c r="BB70" s="661">
        <f t="shared" si="24"/>
        <v>0</v>
      </c>
      <c r="BC70" s="661">
        <f t="shared" si="24"/>
        <v>0</v>
      </c>
      <c r="BD70" s="661">
        <f>BD64+BD69</f>
        <v>0</v>
      </c>
    </row>
    <row r="71" spans="1:60" x14ac:dyDescent="0.2">
      <c r="A71" s="8"/>
      <c r="B71" s="41"/>
      <c r="C71" s="41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2"/>
      <c r="O71" s="42"/>
      <c r="P71" s="42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B71" s="208" t="s">
        <v>5</v>
      </c>
      <c r="AC71" s="208" t="s">
        <v>6</v>
      </c>
      <c r="AD71" s="208" t="s">
        <v>7</v>
      </c>
      <c r="AE71" s="208" t="s">
        <v>8</v>
      </c>
      <c r="AF71" s="208" t="s">
        <v>9</v>
      </c>
      <c r="AG71" s="208" t="s">
        <v>10</v>
      </c>
      <c r="AH71" s="208" t="s">
        <v>11</v>
      </c>
      <c r="AI71" s="208" t="s">
        <v>12</v>
      </c>
      <c r="AJ71" s="208" t="str">
        <f>AJ1</f>
        <v>Sep</v>
      </c>
      <c r="AK71" s="208" t="str">
        <f>AK1</f>
        <v>Oct</v>
      </c>
      <c r="AL71" s="208" t="str">
        <f>AL1</f>
        <v>Nov</v>
      </c>
      <c r="AM71" s="208" t="str">
        <f>AM1</f>
        <v>Dec</v>
      </c>
      <c r="AN71" s="297"/>
      <c r="AR71" s="208"/>
      <c r="AS71" s="208"/>
      <c r="AT71" s="208"/>
      <c r="AU71" s="208"/>
      <c r="AV71" s="208"/>
      <c r="AW71" s="208"/>
      <c r="AX71" s="208"/>
      <c r="AY71" s="208"/>
      <c r="AZ71" s="208"/>
      <c r="BA71" s="208"/>
      <c r="BB71" s="208"/>
      <c r="BC71" s="208"/>
      <c r="BD71" s="297"/>
    </row>
    <row r="72" spans="1:60" x14ac:dyDescent="0.2">
      <c r="A72" s="23" t="s">
        <v>331</v>
      </c>
      <c r="B72" s="433"/>
      <c r="C72" s="433"/>
      <c r="D72" s="83"/>
      <c r="E72" s="83"/>
      <c r="F72" s="83"/>
      <c r="G72" s="83"/>
      <c r="H72" s="83"/>
      <c r="I72" s="91"/>
      <c r="J72" s="83"/>
      <c r="K72" s="83">
        <v>0</v>
      </c>
      <c r="L72" s="83">
        <v>0</v>
      </c>
      <c r="M72" s="83">
        <v>25000</v>
      </c>
      <c r="N72" s="109">
        <f>'Budget Breakdown'!C67</f>
        <v>50000</v>
      </c>
      <c r="O72" s="109">
        <f>'Budget Breakdown'!D67</f>
        <v>60000</v>
      </c>
      <c r="P72" s="109">
        <f>'Budget Breakdown'!E67</f>
        <v>72000</v>
      </c>
      <c r="Q72" s="302">
        <f>'Budget Breakdown'!F67</f>
        <v>82800</v>
      </c>
      <c r="R72" s="302">
        <f>'Budget Breakdown'!G67</f>
        <v>95219.999999999985</v>
      </c>
      <c r="S72" s="302">
        <f>'Budget Breakdown'!H67</f>
        <v>109502.99999999997</v>
      </c>
      <c r="T72" s="302">
        <f>'Budget Breakdown'!I67</f>
        <v>122643.35999999999</v>
      </c>
      <c r="U72" s="302">
        <f>'Budget Breakdown'!J67</f>
        <v>137360.5632</v>
      </c>
      <c r="V72" s="302">
        <f>'Budget Breakdown'!K67</f>
        <v>153843.83078400002</v>
      </c>
      <c r="W72" s="302">
        <f>'Budget Breakdown'!L67</f>
        <v>163074.46063104004</v>
      </c>
      <c r="X72" s="302">
        <f>'Budget Breakdown'!M67</f>
        <v>172858.92826890244</v>
      </c>
      <c r="Y72" s="302">
        <f>'Budget Breakdown'!N67</f>
        <v>183230.46396503659</v>
      </c>
      <c r="Z72" s="631">
        <f>SUM(N72:Y72)</f>
        <v>1402534.6068489791</v>
      </c>
      <c r="AB72" s="109">
        <v>155000</v>
      </c>
      <c r="AC72" s="109">
        <v>160000</v>
      </c>
      <c r="AD72" s="109">
        <v>165000</v>
      </c>
      <c r="AE72" s="302">
        <v>170000</v>
      </c>
      <c r="AF72" s="302">
        <v>175000</v>
      </c>
      <c r="AG72" s="302">
        <v>185000</v>
      </c>
      <c r="AH72" s="302">
        <v>195000</v>
      </c>
      <c r="AI72" s="302">
        <v>200000</v>
      </c>
      <c r="AJ72" s="302">
        <v>210000</v>
      </c>
      <c r="AK72" s="302">
        <v>215000</v>
      </c>
      <c r="AL72" s="302">
        <v>215000</v>
      </c>
      <c r="AM72" s="302">
        <v>220000</v>
      </c>
      <c r="AN72" s="632">
        <f>SUM(AB72:AM72)</f>
        <v>2265000</v>
      </c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758"/>
    </row>
    <row r="73" spans="1:60" x14ac:dyDescent="0.2">
      <c r="A73" s="23" t="s">
        <v>332</v>
      </c>
      <c r="B73" s="433"/>
      <c r="C73" s="433"/>
      <c r="D73" s="83"/>
      <c r="E73" s="83"/>
      <c r="F73" s="83"/>
      <c r="G73" s="83"/>
      <c r="H73" s="83"/>
      <c r="I73" s="91"/>
      <c r="J73" s="83"/>
      <c r="K73" s="83"/>
      <c r="L73" s="83"/>
      <c r="M73" s="83"/>
      <c r="N73" s="109"/>
      <c r="O73" s="109"/>
      <c r="P73" s="109"/>
      <c r="Q73" s="302"/>
      <c r="R73" s="302"/>
      <c r="S73" s="302"/>
      <c r="T73" s="302"/>
      <c r="U73" s="302"/>
      <c r="V73" s="302"/>
      <c r="W73" s="302"/>
      <c r="X73" s="302"/>
      <c r="Y73" s="302"/>
      <c r="Z73" s="631"/>
      <c r="AB73" s="109"/>
      <c r="AC73" s="109"/>
      <c r="AD73" s="109"/>
      <c r="AE73" s="302"/>
      <c r="AF73" s="302"/>
      <c r="AG73" s="302"/>
      <c r="AH73" s="302"/>
      <c r="AI73" s="302"/>
      <c r="AJ73" s="302"/>
      <c r="AK73" s="302"/>
      <c r="AL73" s="302"/>
      <c r="AM73" s="302"/>
      <c r="AN73" s="632"/>
      <c r="AR73" s="705"/>
      <c r="AS73" s="705"/>
      <c r="AT73" s="705"/>
      <c r="AU73" s="706"/>
      <c r="AV73" s="705"/>
      <c r="AW73" s="705"/>
      <c r="AX73" s="705"/>
      <c r="AY73" s="705"/>
      <c r="AZ73" s="705"/>
      <c r="BA73" s="705"/>
      <c r="BB73" s="705"/>
      <c r="BC73" s="705"/>
      <c r="BD73" s="758"/>
    </row>
    <row r="74" spans="1:60" x14ac:dyDescent="0.2">
      <c r="A74" s="19"/>
      <c r="B74" s="107"/>
      <c r="C74" s="107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302"/>
      <c r="R74" s="302"/>
      <c r="S74" s="302"/>
      <c r="T74" s="302"/>
      <c r="U74" s="302"/>
      <c r="V74" s="302"/>
      <c r="W74" s="302"/>
      <c r="X74" s="302"/>
      <c r="Y74" s="302"/>
      <c r="Z74" s="302"/>
      <c r="AB74" s="109"/>
      <c r="AC74" s="109"/>
      <c r="AD74" s="109"/>
      <c r="AE74" s="302"/>
      <c r="AF74" s="302"/>
      <c r="AG74" s="302"/>
      <c r="AH74" s="302"/>
      <c r="AI74" s="302"/>
      <c r="AJ74" s="302"/>
      <c r="AK74" s="302"/>
      <c r="AL74" s="302"/>
      <c r="AM74" s="302"/>
      <c r="AN74" s="302"/>
      <c r="AR74" s="109"/>
      <c r="AS74" s="109"/>
      <c r="AT74" s="109"/>
      <c r="AU74" s="302"/>
      <c r="AV74" s="302"/>
      <c r="AW74" s="302"/>
      <c r="AX74" s="302"/>
      <c r="AY74" s="302"/>
      <c r="AZ74" s="302"/>
      <c r="BA74" s="302"/>
      <c r="BB74" s="302"/>
      <c r="BC74" s="302"/>
      <c r="BD74" s="302"/>
    </row>
    <row r="75" spans="1:60" x14ac:dyDescent="0.2">
      <c r="A75" s="23" t="s">
        <v>333</v>
      </c>
      <c r="B75" s="19"/>
      <c r="C75" s="19"/>
      <c r="D75" s="81">
        <f t="shared" ref="D75:Z75" si="25">D64-D72</f>
        <v>0</v>
      </c>
      <c r="E75" s="81">
        <f t="shared" si="25"/>
        <v>0</v>
      </c>
      <c r="F75" s="81">
        <f t="shared" si="25"/>
        <v>0</v>
      </c>
      <c r="G75" s="81">
        <f t="shared" si="25"/>
        <v>0</v>
      </c>
      <c r="H75" s="81">
        <f t="shared" si="25"/>
        <v>0</v>
      </c>
      <c r="I75" s="81">
        <f t="shared" si="25"/>
        <v>0</v>
      </c>
      <c r="J75" s="81">
        <f t="shared" si="25"/>
        <v>0</v>
      </c>
      <c r="K75" s="81">
        <f t="shared" si="25"/>
        <v>0</v>
      </c>
      <c r="L75" s="81">
        <f t="shared" si="25"/>
        <v>0</v>
      </c>
      <c r="M75" s="81">
        <f t="shared" si="25"/>
        <v>-25000</v>
      </c>
      <c r="N75" s="81">
        <f t="shared" si="25"/>
        <v>-50000</v>
      </c>
      <c r="O75" s="81">
        <f t="shared" si="25"/>
        <v>-55000</v>
      </c>
      <c r="P75" s="81">
        <f t="shared" si="25"/>
        <v>-52000</v>
      </c>
      <c r="Q75" s="468">
        <f t="shared" si="25"/>
        <v>-77800</v>
      </c>
      <c r="R75" s="468">
        <f t="shared" si="25"/>
        <v>-72719.999999999985</v>
      </c>
      <c r="S75" s="468">
        <f t="shared" si="25"/>
        <v>-83502.999999999971</v>
      </c>
      <c r="T75" s="468">
        <f t="shared" si="25"/>
        <v>-96143.359999999986</v>
      </c>
      <c r="U75" s="468">
        <f t="shared" si="25"/>
        <v>-99860.563200000004</v>
      </c>
      <c r="V75" s="468">
        <f t="shared" si="25"/>
        <v>-133843.83078400002</v>
      </c>
      <c r="W75" s="468">
        <f t="shared" si="25"/>
        <v>-117074.46063104004</v>
      </c>
      <c r="X75" s="468">
        <f t="shared" si="25"/>
        <v>-136858.92826890244</v>
      </c>
      <c r="Y75" s="468">
        <f t="shared" si="25"/>
        <v>-165730.46396503659</v>
      </c>
      <c r="Z75" s="468">
        <f t="shared" si="25"/>
        <v>-1140534.6068489791</v>
      </c>
      <c r="AB75" s="81">
        <v>38606.5</v>
      </c>
      <c r="AC75" s="81">
        <v>48640</v>
      </c>
      <c r="AD75" s="81">
        <v>47074.228000000003</v>
      </c>
      <c r="AE75" s="468">
        <v>-6098.7719999999972</v>
      </c>
      <c r="AF75" s="468">
        <v>26563.228000000003</v>
      </c>
      <c r="AG75" s="468">
        <v>-24646.771999999997</v>
      </c>
      <c r="AH75" s="468">
        <v>10828.228000000003</v>
      </c>
      <c r="AI75" s="468">
        <v>-76126.771999999997</v>
      </c>
      <c r="AJ75" s="468">
        <f t="shared" ref="AJ75:AN75" si="26">AJ64-AJ72</f>
        <v>-210000</v>
      </c>
      <c r="AK75" s="468">
        <f t="shared" si="26"/>
        <v>-215000</v>
      </c>
      <c r="AL75" s="468">
        <f t="shared" si="26"/>
        <v>-215000</v>
      </c>
      <c r="AM75" s="468">
        <f t="shared" si="26"/>
        <v>-220000</v>
      </c>
      <c r="AN75" s="468">
        <f t="shared" si="26"/>
        <v>-2265000</v>
      </c>
      <c r="AR75" s="468"/>
      <c r="AS75" s="468"/>
      <c r="AT75" s="468"/>
      <c r="AU75" s="468"/>
      <c r="AV75" s="468"/>
      <c r="AW75" s="468"/>
      <c r="AX75" s="468"/>
      <c r="AY75" s="468"/>
      <c r="AZ75" s="468"/>
      <c r="BA75" s="468"/>
      <c r="BB75" s="468"/>
      <c r="BC75" s="468"/>
      <c r="BD75" s="468"/>
    </row>
    <row r="76" spans="1:60" x14ac:dyDescent="0.2">
      <c r="A76" s="23"/>
      <c r="B76" s="19"/>
      <c r="C76" s="19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468"/>
      <c r="R76" s="468"/>
      <c r="S76" s="468"/>
      <c r="T76" s="468"/>
      <c r="U76" s="468"/>
      <c r="V76" s="468"/>
      <c r="W76" s="468"/>
      <c r="X76" s="468"/>
      <c r="Y76" s="468"/>
      <c r="Z76" s="468"/>
      <c r="AB76" s="81"/>
      <c r="AC76" s="81"/>
      <c r="AD76" s="81"/>
      <c r="AE76" s="468"/>
      <c r="AF76" s="468"/>
      <c r="AG76" s="468"/>
      <c r="AH76" s="468"/>
      <c r="AI76" s="468"/>
      <c r="AJ76" s="468"/>
      <c r="AK76" s="468"/>
      <c r="AL76" s="468"/>
      <c r="AM76" s="468"/>
      <c r="AN76" s="468"/>
      <c r="AR76" s="81"/>
      <c r="AS76" s="81"/>
      <c r="AT76" s="81"/>
      <c r="AU76" s="468"/>
      <c r="AV76" s="468"/>
      <c r="AW76" s="468"/>
      <c r="AX76" s="468"/>
      <c r="AY76" s="468"/>
      <c r="AZ76" s="468"/>
      <c r="BA76" s="468"/>
      <c r="BB76" s="468"/>
      <c r="BC76" s="468"/>
      <c r="BD76" s="468"/>
    </row>
    <row r="77" spans="1:60" x14ac:dyDescent="0.2">
      <c r="A77" s="23" t="s">
        <v>334</v>
      </c>
      <c r="B77" s="19"/>
      <c r="C77" s="19"/>
      <c r="D77" s="81">
        <f t="shared" ref="D77:Y77" si="27">D70-D72</f>
        <v>0</v>
      </c>
      <c r="E77" s="81">
        <f t="shared" si="27"/>
        <v>0</v>
      </c>
      <c r="F77" s="81">
        <f t="shared" si="27"/>
        <v>0</v>
      </c>
      <c r="G77" s="81">
        <f t="shared" si="27"/>
        <v>0</v>
      </c>
      <c r="H77" s="81">
        <f t="shared" si="27"/>
        <v>0</v>
      </c>
      <c r="I77" s="81">
        <f t="shared" si="27"/>
        <v>0</v>
      </c>
      <c r="J77" s="81">
        <f t="shared" si="27"/>
        <v>0</v>
      </c>
      <c r="K77" s="81">
        <f t="shared" si="27"/>
        <v>0</v>
      </c>
      <c r="L77" s="81">
        <f t="shared" si="27"/>
        <v>0</v>
      </c>
      <c r="M77" s="81">
        <f t="shared" si="27"/>
        <v>-25000</v>
      </c>
      <c r="N77" s="81">
        <f t="shared" si="27"/>
        <v>-50000</v>
      </c>
      <c r="O77" s="81">
        <f t="shared" si="27"/>
        <v>-55000</v>
      </c>
      <c r="P77" s="81">
        <f t="shared" si="27"/>
        <v>-52000</v>
      </c>
      <c r="Q77" s="81">
        <f t="shared" si="27"/>
        <v>-77800</v>
      </c>
      <c r="R77" s="81">
        <f t="shared" si="27"/>
        <v>-72719.999999999985</v>
      </c>
      <c r="S77" s="81">
        <f t="shared" si="27"/>
        <v>-83502.999999999971</v>
      </c>
      <c r="T77" s="81">
        <f t="shared" si="27"/>
        <v>-96143.359999999986</v>
      </c>
      <c r="U77" s="81">
        <f t="shared" si="27"/>
        <v>-99860.563200000004</v>
      </c>
      <c r="V77" s="81">
        <f t="shared" si="27"/>
        <v>-133843.83078400002</v>
      </c>
      <c r="W77" s="81">
        <f t="shared" si="27"/>
        <v>-117074.46063104004</v>
      </c>
      <c r="X77" s="81">
        <f t="shared" si="27"/>
        <v>-136858.92826890244</v>
      </c>
      <c r="Y77" s="81">
        <f t="shared" si="27"/>
        <v>-165730.46396503659</v>
      </c>
      <c r="Z77" s="81">
        <f>Z70-Z72</f>
        <v>-1140534.6068489791</v>
      </c>
      <c r="AB77" s="81">
        <v>38606.5</v>
      </c>
      <c r="AC77" s="81">
        <v>48640</v>
      </c>
      <c r="AD77" s="81">
        <v>47074.228000000003</v>
      </c>
      <c r="AE77" s="81">
        <v>-6098.7719999999972</v>
      </c>
      <c r="AF77" s="81">
        <v>26563.228000000003</v>
      </c>
      <c r="AG77" s="81">
        <v>-24646.771999999997</v>
      </c>
      <c r="AH77" s="81">
        <v>10828.228000000003</v>
      </c>
      <c r="AI77" s="81">
        <v>-53477</v>
      </c>
      <c r="AJ77" s="81">
        <f t="shared" ref="AJ77:AM77" si="28">AJ70-AJ72</f>
        <v>-210000</v>
      </c>
      <c r="AK77" s="81">
        <f t="shared" si="28"/>
        <v>-215000</v>
      </c>
      <c r="AL77" s="81">
        <f t="shared" si="28"/>
        <v>-215000</v>
      </c>
      <c r="AM77" s="81">
        <f t="shared" si="28"/>
        <v>-220000</v>
      </c>
      <c r="AN77" s="81">
        <f>AN70-AN72</f>
        <v>-2265000</v>
      </c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</row>
    <row r="79" spans="1:60" x14ac:dyDescent="0.2">
      <c r="A79" s="23" t="s">
        <v>335</v>
      </c>
      <c r="B79" s="19"/>
      <c r="C79" s="19"/>
      <c r="D79" s="81">
        <f t="shared" ref="D79:Z79" si="29">D63-D72</f>
        <v>0</v>
      </c>
      <c r="E79" s="81">
        <f t="shared" si="29"/>
        <v>0</v>
      </c>
      <c r="F79" s="81">
        <f t="shared" si="29"/>
        <v>0</v>
      </c>
      <c r="G79" s="81">
        <f t="shared" si="29"/>
        <v>0</v>
      </c>
      <c r="H79" s="81">
        <f t="shared" si="29"/>
        <v>0</v>
      </c>
      <c r="I79" s="81">
        <f t="shared" si="29"/>
        <v>0</v>
      </c>
      <c r="J79" s="81">
        <f t="shared" si="29"/>
        <v>0</v>
      </c>
      <c r="K79" s="81">
        <f t="shared" si="29"/>
        <v>0</v>
      </c>
      <c r="L79" s="81">
        <f t="shared" si="29"/>
        <v>0</v>
      </c>
      <c r="M79" s="81">
        <f t="shared" si="29"/>
        <v>-25000</v>
      </c>
      <c r="N79" s="81">
        <f t="shared" si="29"/>
        <v>-50000</v>
      </c>
      <c r="O79" s="81">
        <f t="shared" si="29"/>
        <v>-55000</v>
      </c>
      <c r="P79" s="81">
        <f t="shared" si="29"/>
        <v>-52000</v>
      </c>
      <c r="Q79" s="468">
        <f t="shared" si="29"/>
        <v>-77800</v>
      </c>
      <c r="R79" s="468">
        <f t="shared" si="29"/>
        <v>-72719.999999999985</v>
      </c>
      <c r="S79" s="468">
        <f t="shared" si="29"/>
        <v>-83502.999999999971</v>
      </c>
      <c r="T79" s="468">
        <f t="shared" si="29"/>
        <v>-96143.359999999986</v>
      </c>
      <c r="U79" s="468">
        <f t="shared" si="29"/>
        <v>-99860.563200000004</v>
      </c>
      <c r="V79" s="468">
        <f t="shared" si="29"/>
        <v>-133843.83078400002</v>
      </c>
      <c r="W79" s="468">
        <f t="shared" si="29"/>
        <v>-117074.46063104004</v>
      </c>
      <c r="X79" s="468">
        <f t="shared" si="29"/>
        <v>-136858.92826890244</v>
      </c>
      <c r="Y79" s="468">
        <f t="shared" si="29"/>
        <v>-165730.46396503659</v>
      </c>
      <c r="Z79" s="468">
        <f t="shared" si="29"/>
        <v>-1402534.6068489791</v>
      </c>
      <c r="AB79" s="81">
        <v>38606.5</v>
      </c>
      <c r="AC79" s="81">
        <v>48640</v>
      </c>
      <c r="AD79" s="81">
        <v>47074.228000000003</v>
      </c>
      <c r="AE79" s="468">
        <v>-6098.7719999999972</v>
      </c>
      <c r="AF79" s="468">
        <v>26563.228000000003</v>
      </c>
      <c r="AG79" s="468">
        <v>-24646.771999999997</v>
      </c>
      <c r="AH79" s="468">
        <v>10828.228000000003</v>
      </c>
      <c r="AI79" s="468">
        <v>-41126.771999999997</v>
      </c>
      <c r="AJ79" s="468">
        <f t="shared" ref="AJ79:AN79" si="30">AJ63-AJ72</f>
        <v>-210000</v>
      </c>
      <c r="AK79" s="468">
        <f t="shared" si="30"/>
        <v>-215000</v>
      </c>
      <c r="AL79" s="468">
        <f t="shared" si="30"/>
        <v>-215000</v>
      </c>
      <c r="AM79" s="468">
        <f t="shared" si="30"/>
        <v>-220000</v>
      </c>
      <c r="AN79" s="468">
        <f t="shared" si="30"/>
        <v>-2265000</v>
      </c>
      <c r="AR79" s="468"/>
      <c r="AS79" s="468"/>
      <c r="AT79" s="468"/>
      <c r="AU79" s="468"/>
      <c r="AV79" s="468"/>
      <c r="AW79" s="468"/>
      <c r="AX79" s="468"/>
      <c r="AY79" s="468"/>
      <c r="AZ79" s="468"/>
      <c r="BA79" s="468"/>
      <c r="BB79" s="468"/>
      <c r="BC79" s="468"/>
      <c r="BD79" s="468"/>
    </row>
    <row r="80" spans="1:60" x14ac:dyDescent="0.2">
      <c r="AN80" s="637"/>
      <c r="AR80" s="378"/>
      <c r="AS80" s="378"/>
      <c r="AT80" s="378"/>
      <c r="AU80" s="378"/>
      <c r="AV80" s="378"/>
      <c r="AW80" s="378"/>
      <c r="AX80" s="378"/>
      <c r="AY80" s="378"/>
      <c r="AZ80" s="378"/>
      <c r="BA80" s="378"/>
      <c r="BB80" s="378"/>
      <c r="BC80" s="378"/>
      <c r="BD80" s="637"/>
    </row>
    <row r="81" spans="1:56" x14ac:dyDescent="0.2">
      <c r="AN81" s="637"/>
      <c r="AR81" s="378"/>
      <c r="AS81" s="378"/>
      <c r="AT81" s="378"/>
      <c r="AU81" s="378"/>
      <c r="AV81" s="378"/>
      <c r="AW81" s="378"/>
      <c r="AX81" s="378"/>
      <c r="AY81" s="378"/>
      <c r="AZ81" s="378"/>
      <c r="BA81" s="378"/>
      <c r="BB81" s="378"/>
      <c r="BC81" s="378"/>
      <c r="BD81" s="637"/>
    </row>
    <row r="82" spans="1:56" x14ac:dyDescent="0.2">
      <c r="AN82" s="637"/>
      <c r="AR82" s="378"/>
      <c r="AS82" s="378"/>
      <c r="AT82" s="378"/>
      <c r="AU82" s="378"/>
      <c r="AV82" s="378"/>
      <c r="AW82" s="378"/>
      <c r="AX82" s="378"/>
      <c r="AY82" s="378"/>
      <c r="AZ82" s="378"/>
      <c r="BA82" s="378"/>
      <c r="BB82" s="378"/>
      <c r="BC82" s="378"/>
      <c r="BD82" s="378"/>
    </row>
    <row r="83" spans="1:56" x14ac:dyDescent="0.2">
      <c r="AB83" s="621">
        <v>209080</v>
      </c>
      <c r="AC83" s="621">
        <v>196080</v>
      </c>
      <c r="AD83" s="621">
        <v>160290</v>
      </c>
      <c r="AE83" s="621">
        <v>159080</v>
      </c>
      <c r="AF83" s="621">
        <v>193660</v>
      </c>
      <c r="AG83" s="621">
        <v>160353.228</v>
      </c>
      <c r="AH83" s="621">
        <v>190978.228</v>
      </c>
      <c r="AI83" s="621">
        <v>146523.228</v>
      </c>
      <c r="AJ83" s="621">
        <f>'PMCM Practice'!U60</f>
        <v>0</v>
      </c>
      <c r="AK83" s="621">
        <f>'PMCM Practice'!V60</f>
        <v>0</v>
      </c>
      <c r="AL83" s="621">
        <f>'PMCM Practice'!W60</f>
        <v>0</v>
      </c>
      <c r="AM83" s="621">
        <f>'PMCM Practice'!X60</f>
        <v>0</v>
      </c>
      <c r="AN83" s="621"/>
      <c r="AO83" s="271">
        <f>SUM(AB83:AM83)</f>
        <v>1416044.6840000004</v>
      </c>
      <c r="AR83" s="621"/>
      <c r="AS83" s="621"/>
      <c r="AT83" s="621"/>
      <c r="AU83" s="621"/>
      <c r="AV83" s="621"/>
      <c r="AW83" s="621"/>
      <c r="AX83" s="621"/>
      <c r="AY83" s="621"/>
      <c r="AZ83" s="621"/>
      <c r="BA83" s="621"/>
      <c r="BB83" s="621"/>
      <c r="BC83" s="621"/>
      <c r="BD83" s="621"/>
    </row>
    <row r="85" spans="1:56" ht="16" x14ac:dyDescent="0.2">
      <c r="AJ85" s="606"/>
      <c r="AK85" s="606"/>
      <c r="AL85" s="606"/>
      <c r="AM85" s="606"/>
      <c r="AN85"/>
      <c r="AO85"/>
    </row>
    <row r="86" spans="1:56" x14ac:dyDescent="0.2">
      <c r="AH86"/>
      <c r="AJ86" s="208"/>
      <c r="AK86" s="208"/>
      <c r="AL86" s="208"/>
      <c r="AM86" s="208"/>
      <c r="AN86"/>
      <c r="AO86"/>
    </row>
    <row r="87" spans="1:56" x14ac:dyDescent="0.2">
      <c r="A87" s="23" t="s">
        <v>579</v>
      </c>
      <c r="B87" s="19"/>
      <c r="C87" s="19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B87" s="81"/>
      <c r="AC87" s="81"/>
      <c r="AD87" s="81"/>
      <c r="AE87" s="468"/>
      <c r="AF87" s="468"/>
      <c r="AG87" s="468"/>
      <c r="AH87" s="468"/>
      <c r="AI87" s="468"/>
      <c r="AJ87" s="468"/>
      <c r="AK87" s="468"/>
      <c r="AL87" s="468"/>
      <c r="AM87" s="468"/>
      <c r="AN87" s="468"/>
      <c r="AR87" s="81"/>
      <c r="AS87" s="81"/>
      <c r="AT87" s="81"/>
      <c r="AU87" s="468"/>
      <c r="AV87" s="468"/>
      <c r="AW87" s="468"/>
      <c r="AX87" s="468"/>
      <c r="AY87" s="468"/>
      <c r="AZ87" s="468"/>
      <c r="BA87" s="468"/>
      <c r="BB87" s="468"/>
      <c r="BC87" s="468"/>
    </row>
    <row r="88" spans="1:56" x14ac:dyDescent="0.2">
      <c r="AH88"/>
      <c r="AJ88" s="208"/>
      <c r="AK88" s="208"/>
      <c r="AL88" s="208"/>
      <c r="AM88" s="208"/>
      <c r="AN88"/>
      <c r="AO88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</row>
    <row r="89" spans="1:56" x14ac:dyDescent="0.2">
      <c r="AH89"/>
      <c r="AJ89" s="208"/>
      <c r="AK89" s="208"/>
      <c r="AL89" s="208"/>
      <c r="AM89" s="208"/>
      <c r="AN89"/>
      <c r="AO89"/>
    </row>
    <row r="90" spans="1:56" x14ac:dyDescent="0.2">
      <c r="AH90"/>
      <c r="AJ90" s="208"/>
      <c r="AK90" s="208"/>
      <c r="AL90" s="208"/>
      <c r="AM90" s="208"/>
      <c r="AN90"/>
      <c r="AO90"/>
    </row>
    <row r="91" spans="1:56" x14ac:dyDescent="0.2">
      <c r="AH91"/>
      <c r="AJ91" s="208"/>
      <c r="AK91" s="208"/>
      <c r="AM91" s="208"/>
      <c r="AN91"/>
      <c r="AO91"/>
    </row>
    <row r="92" spans="1:56" ht="16" x14ac:dyDescent="0.2">
      <c r="AH92"/>
      <c r="AJ92" s="208"/>
      <c r="AK92" s="208"/>
      <c r="AL92" s="208"/>
      <c r="AM92" s="208"/>
      <c r="AN92" s="378"/>
      <c r="AO92" s="606"/>
      <c r="AP92" s="606"/>
      <c r="AQ92" s="606"/>
      <c r="AR92" s="606"/>
    </row>
    <row r="93" spans="1:56" x14ac:dyDescent="0.2">
      <c r="AH93"/>
      <c r="AJ93"/>
      <c r="AK93"/>
      <c r="AL93"/>
      <c r="AM93" s="92"/>
      <c r="AN93" s="378"/>
      <c r="AO93" s="208"/>
      <c r="AP93" s="208"/>
      <c r="AQ93" s="208"/>
      <c r="AR93" s="208"/>
    </row>
    <row r="94" spans="1:56" x14ac:dyDescent="0.2">
      <c r="AJ94" s="92"/>
      <c r="AK94" s="92"/>
      <c r="AL94" s="92"/>
      <c r="AM94" s="92"/>
      <c r="AN94" s="378"/>
      <c r="AO94" s="208"/>
      <c r="AP94" s="208"/>
      <c r="AQ94" s="208"/>
      <c r="AR94" s="208"/>
    </row>
    <row r="95" spans="1:56" x14ac:dyDescent="0.2">
      <c r="AN95" s="378"/>
      <c r="AO95" s="208"/>
      <c r="AP95" s="208"/>
      <c r="AQ95" s="208"/>
      <c r="AR95" s="208"/>
    </row>
    <row r="96" spans="1:56" x14ac:dyDescent="0.2">
      <c r="AN96" s="378"/>
      <c r="AO96" s="208"/>
      <c r="AP96" s="208"/>
      <c r="AQ96" s="208"/>
      <c r="AR96" s="208"/>
    </row>
    <row r="97" spans="36:44" x14ac:dyDescent="0.2">
      <c r="AN97" s="378"/>
      <c r="AO97" s="208"/>
      <c r="AP97" s="208"/>
      <c r="AQ97" s="208"/>
      <c r="AR97" s="208"/>
    </row>
    <row r="98" spans="36:44" x14ac:dyDescent="0.2">
      <c r="AJ98" s="253"/>
      <c r="AK98" s="630"/>
      <c r="AN98" s="378"/>
      <c r="AO98" s="208"/>
      <c r="AP98" s="208"/>
      <c r="AQ98" s="208"/>
      <c r="AR98" s="208"/>
    </row>
    <row r="99" spans="36:44" x14ac:dyDescent="0.2">
      <c r="AJ99" s="23"/>
      <c r="AK99" s="632"/>
      <c r="AN99" s="378"/>
      <c r="AO99" s="208"/>
      <c r="AP99" s="208"/>
      <c r="AQ99" s="208"/>
      <c r="AR99" s="208"/>
    </row>
    <row r="100" spans="36:44" x14ac:dyDescent="0.2">
      <c r="AJ100" s="23"/>
      <c r="AK100" s="468"/>
      <c r="AN100" s="378"/>
      <c r="AO100"/>
    </row>
    <row r="101" spans="36:44" x14ac:dyDescent="0.2">
      <c r="AJ101" s="23"/>
      <c r="AK101" s="81"/>
      <c r="AN101" s="637"/>
    </row>
    <row r="102" spans="36:44" x14ac:dyDescent="0.2">
      <c r="AJ102" s="23"/>
      <c r="AK102" s="468"/>
      <c r="AN102" s="637"/>
    </row>
  </sheetData>
  <mergeCells count="3">
    <mergeCell ref="N2:Z2"/>
    <mergeCell ref="AB2:AN2"/>
    <mergeCell ref="AR2:BD2"/>
  </mergeCells>
  <conditionalFormatting sqref="O16:P17 R16:Y17 AA16:AA17 E16:M17 E60:AA60 D12:Z14 AM50:AM51 D4:Z7 I19:Z39 AR38">
    <cfRule type="cellIs" dxfId="166" priority="318" operator="greaterThan">
      <formula>0</formula>
    </cfRule>
  </conditionalFormatting>
  <conditionalFormatting sqref="Z16:Z17">
    <cfRule type="cellIs" dxfId="165" priority="217" operator="greaterThan">
      <formula>0</formula>
    </cfRule>
  </conditionalFormatting>
  <conditionalFormatting sqref="I61:T61 AA61">
    <cfRule type="cellIs" dxfId="164" priority="207" operator="greaterThan">
      <formula>0</formula>
    </cfRule>
  </conditionalFormatting>
  <conditionalFormatting sqref="U61:Y61">
    <cfRule type="cellIs" dxfId="163" priority="206" operator="greaterThan">
      <formula>0</formula>
    </cfRule>
  </conditionalFormatting>
  <conditionalFormatting sqref="Z61">
    <cfRule type="cellIs" dxfId="162" priority="205" operator="greaterThan">
      <formula>0</formula>
    </cfRule>
  </conditionalFormatting>
  <conditionalFormatting sqref="D10:G11">
    <cfRule type="cellIs" dxfId="161" priority="155" operator="greaterThan">
      <formula>0</formula>
    </cfRule>
  </conditionalFormatting>
  <conditionalFormatting sqref="H10:I11">
    <cfRule type="cellIs" dxfId="160" priority="152" operator="greaterThan">
      <formula>0</formula>
    </cfRule>
  </conditionalFormatting>
  <conditionalFormatting sqref="D10:G11">
    <cfRule type="cellIs" dxfId="159" priority="154" operator="greaterThan">
      <formula>0</formula>
    </cfRule>
  </conditionalFormatting>
  <conditionalFormatting sqref="J10:M11">
    <cfRule type="cellIs" dxfId="158" priority="153" operator="greaterThan">
      <formula>0</formula>
    </cfRule>
  </conditionalFormatting>
  <conditionalFormatting sqref="N10:Q11">
    <cfRule type="cellIs" dxfId="157" priority="151" operator="greaterThan">
      <formula>0</formula>
    </cfRule>
  </conditionalFormatting>
  <conditionalFormatting sqref="R10:S11">
    <cfRule type="cellIs" dxfId="156" priority="148" operator="greaterThan">
      <formula>0</formula>
    </cfRule>
  </conditionalFormatting>
  <conditionalFormatting sqref="N10:Q11">
    <cfRule type="cellIs" dxfId="155" priority="150" operator="greaterThan">
      <formula>0</formula>
    </cfRule>
  </conditionalFormatting>
  <conditionalFormatting sqref="T10:Z11">
    <cfRule type="cellIs" dxfId="154" priority="149" operator="greaterThan">
      <formula>0</formula>
    </cfRule>
  </conditionalFormatting>
  <conditionalFormatting sqref="D8:G8">
    <cfRule type="cellIs" dxfId="153" priority="126" operator="greaterThan">
      <formula>0</formula>
    </cfRule>
  </conditionalFormatting>
  <conditionalFormatting sqref="H8:I8">
    <cfRule type="cellIs" dxfId="152" priority="123" operator="greaterThan">
      <formula>0</formula>
    </cfRule>
  </conditionalFormatting>
  <conditionalFormatting sqref="D8:G8">
    <cfRule type="cellIs" dxfId="151" priority="125" operator="greaterThan">
      <formula>0</formula>
    </cfRule>
  </conditionalFormatting>
  <conditionalFormatting sqref="J8:M8">
    <cfRule type="cellIs" dxfId="150" priority="124" operator="greaterThan">
      <formula>0</formula>
    </cfRule>
  </conditionalFormatting>
  <conditionalFormatting sqref="N8:Q8">
    <cfRule type="cellIs" dxfId="149" priority="122" operator="greaterThan">
      <formula>0</formula>
    </cfRule>
  </conditionalFormatting>
  <conditionalFormatting sqref="R8:S8">
    <cfRule type="cellIs" dxfId="148" priority="119" operator="greaterThan">
      <formula>0</formula>
    </cfRule>
  </conditionalFormatting>
  <conditionalFormatting sqref="N8:Q8">
    <cfRule type="cellIs" dxfId="147" priority="121" operator="greaterThan">
      <formula>0</formula>
    </cfRule>
  </conditionalFormatting>
  <conditionalFormatting sqref="T8:Z8">
    <cfRule type="cellIs" dxfId="146" priority="120" operator="greaterThan">
      <formula>0</formula>
    </cfRule>
  </conditionalFormatting>
  <conditionalFormatting sqref="D75:M76 AR75:BD77 AR79:BD79 AR87:BD87">
    <cfRule type="cellIs" dxfId="145" priority="117" operator="greaterThan">
      <formula>0</formula>
    </cfRule>
    <cfRule type="cellIs" dxfId="144" priority="118" operator="lessThan">
      <formula>0</formula>
    </cfRule>
  </conditionalFormatting>
  <conditionalFormatting sqref="D77:Z77">
    <cfRule type="cellIs" dxfId="143" priority="115" operator="greaterThan">
      <formula>0</formula>
    </cfRule>
    <cfRule type="cellIs" dxfId="142" priority="116" operator="lessThan">
      <formula>0</formula>
    </cfRule>
  </conditionalFormatting>
  <conditionalFormatting sqref="D79:M79">
    <cfRule type="cellIs" dxfId="141" priority="113" operator="greaterThan">
      <formula>0</formula>
    </cfRule>
    <cfRule type="cellIs" dxfId="140" priority="114" operator="lessThan">
      <formula>0</formula>
    </cfRule>
  </conditionalFormatting>
  <conditionalFormatting sqref="D87:M87">
    <cfRule type="cellIs" dxfId="139" priority="111" operator="greaterThan">
      <formula>0</formula>
    </cfRule>
    <cfRule type="cellIs" dxfId="138" priority="112" operator="lessThan">
      <formula>0</formula>
    </cfRule>
  </conditionalFormatting>
  <conditionalFormatting sqref="N75:Z76">
    <cfRule type="cellIs" dxfId="137" priority="109" operator="greaterThan">
      <formula>0</formula>
    </cfRule>
    <cfRule type="cellIs" dxfId="136" priority="110" operator="lessThan">
      <formula>0</formula>
    </cfRule>
  </conditionalFormatting>
  <conditionalFormatting sqref="N79:Z79">
    <cfRule type="cellIs" dxfId="135" priority="107" operator="greaterThan">
      <formula>0</formula>
    </cfRule>
    <cfRule type="cellIs" dxfId="134" priority="108" operator="lessThan">
      <formula>0</formula>
    </cfRule>
  </conditionalFormatting>
  <conditionalFormatting sqref="N87:Z87">
    <cfRule type="cellIs" dxfId="133" priority="105" operator="greaterThan">
      <formula>0</formula>
    </cfRule>
    <cfRule type="cellIs" dxfId="132" priority="106" operator="lessThan">
      <formula>0</formula>
    </cfRule>
  </conditionalFormatting>
  <conditionalFormatting sqref="AB77:AN77">
    <cfRule type="cellIs" dxfId="131" priority="103" operator="greaterThan">
      <formula>0</formula>
    </cfRule>
    <cfRule type="cellIs" dxfId="130" priority="104" operator="lessThan">
      <formula>0</formula>
    </cfRule>
  </conditionalFormatting>
  <conditionalFormatting sqref="AB75:AN76">
    <cfRule type="cellIs" dxfId="129" priority="101" operator="greaterThan">
      <formula>0</formula>
    </cfRule>
    <cfRule type="cellIs" dxfId="128" priority="102" operator="lessThan">
      <formula>0</formula>
    </cfRule>
  </conditionalFormatting>
  <conditionalFormatting sqref="AB79:AN79">
    <cfRule type="cellIs" dxfId="127" priority="99" operator="greaterThan">
      <formula>0</formula>
    </cfRule>
    <cfRule type="cellIs" dxfId="126" priority="100" operator="lessThan">
      <formula>0</formula>
    </cfRule>
  </conditionalFormatting>
  <conditionalFormatting sqref="AB87:AN87">
    <cfRule type="cellIs" dxfId="125" priority="97" operator="greaterThan">
      <formula>0</formula>
    </cfRule>
    <cfRule type="cellIs" dxfId="124" priority="98" operator="lessThan">
      <formula>0</formula>
    </cfRule>
  </conditionalFormatting>
  <conditionalFormatting sqref="AK100">
    <cfRule type="cellIs" dxfId="123" priority="94" operator="greaterThan">
      <formula>0</formula>
    </cfRule>
    <cfRule type="cellIs" dxfId="122" priority="95" operator="lessThan">
      <formula>0</formula>
    </cfRule>
  </conditionalFormatting>
  <conditionalFormatting sqref="AK101">
    <cfRule type="cellIs" dxfId="121" priority="92" operator="greaterThan">
      <formula>0</formula>
    </cfRule>
    <cfRule type="cellIs" dxfId="120" priority="93" operator="lessThan">
      <formula>0</formula>
    </cfRule>
  </conditionalFormatting>
  <conditionalFormatting sqref="AK102">
    <cfRule type="cellIs" dxfId="119" priority="90" operator="greaterThan">
      <formula>0</formula>
    </cfRule>
    <cfRule type="cellIs" dxfId="118" priority="91" operator="lessThan">
      <formula>0</formula>
    </cfRule>
  </conditionalFormatting>
  <conditionalFormatting sqref="AL47:AM48">
    <cfRule type="cellIs" dxfId="117" priority="86" operator="greaterThan">
      <formula>0</formula>
    </cfRule>
  </conditionalFormatting>
  <conditionalFormatting sqref="AR47">
    <cfRule type="cellIs" dxfId="116" priority="41" operator="greaterThan">
      <formula>0</formula>
    </cfRule>
  </conditionalFormatting>
  <conditionalFormatting sqref="AR53:AR54">
    <cfRule type="cellIs" dxfId="115" priority="32" operator="greaterThan">
      <formula>0</formula>
    </cfRule>
  </conditionalFormatting>
  <conditionalFormatting sqref="AR29">
    <cfRule type="cellIs" dxfId="114" priority="30" operator="greaterThan">
      <formula>0</formula>
    </cfRule>
  </conditionalFormatting>
  <conditionalFormatting sqref="AR35:AR36">
    <cfRule type="cellIs" dxfId="113" priority="25" operator="greaterThan">
      <formula>0</formula>
    </cfRule>
  </conditionalFormatting>
  <conditionalFormatting sqref="BC50:BC51">
    <cfRule type="cellIs" dxfId="112" priority="23" operator="greaterThan">
      <formula>0</formula>
    </cfRule>
  </conditionalFormatting>
  <conditionalFormatting sqref="BC41">
    <cfRule type="cellIs" dxfId="111" priority="22" operator="greaterThan">
      <formula>0</formula>
    </cfRule>
  </conditionalFormatting>
  <conditionalFormatting sqref="AV48:AY48">
    <cfRule type="cellIs" dxfId="110" priority="19" operator="greaterThan">
      <formula>0</formula>
    </cfRule>
  </conditionalFormatting>
  <conditionalFormatting sqref="AX47:BC47 AU48:AY48">
    <cfRule type="cellIs" dxfId="109" priority="21" operator="greaterThan">
      <formula>0</formula>
    </cfRule>
  </conditionalFormatting>
  <conditionalFormatting sqref="AW47:AW48 AS47:AV47">
    <cfRule type="cellIs" dxfId="108" priority="20" operator="greaterThan">
      <formula>0</formula>
    </cfRule>
  </conditionalFormatting>
  <conditionalFormatting sqref="AV38:AV39">
    <cfRule type="cellIs" dxfId="107" priority="18" operator="greaterThan">
      <formula>0</formula>
    </cfRule>
  </conditionalFormatting>
  <conditionalFormatting sqref="AS53:BC54">
    <cfRule type="cellIs" dxfId="106" priority="17" operator="greaterThan">
      <formula>0</formula>
    </cfRule>
  </conditionalFormatting>
  <conditionalFormatting sqref="AV29 AX29:AY29 BA29:BB29">
    <cfRule type="cellIs" dxfId="104" priority="15" operator="greaterThan">
      <formula>0</formula>
    </cfRule>
  </conditionalFormatting>
  <conditionalFormatting sqref="BC29">
    <cfRule type="cellIs" dxfId="103" priority="11" operator="greaterThan">
      <formula>0</formula>
    </cfRule>
  </conditionalFormatting>
  <conditionalFormatting sqref="AT29">
    <cfRule type="cellIs" dxfId="102" priority="14" operator="greaterThan">
      <formula>0</formula>
    </cfRule>
  </conditionalFormatting>
  <conditionalFormatting sqref="AW29">
    <cfRule type="cellIs" dxfId="101" priority="13" operator="greaterThan">
      <formula>0</formula>
    </cfRule>
  </conditionalFormatting>
  <conditionalFormatting sqref="AZ29">
    <cfRule type="cellIs" dxfId="100" priority="12" operator="greaterThan">
      <formula>0</formula>
    </cfRule>
  </conditionalFormatting>
  <conditionalFormatting sqref="AS35:BC36">
    <cfRule type="cellIs" dxfId="99" priority="10" operator="greaterThan">
      <formula>0</formula>
    </cfRule>
  </conditionalFormatting>
  <conditionalFormatting sqref="AS38:AU39">
    <cfRule type="cellIs" dxfId="98" priority="9" operator="greaterThan">
      <formula>0</formula>
    </cfRule>
  </conditionalFormatting>
  <conditionalFormatting sqref="AS8:BC8">
    <cfRule type="cellIs" dxfId="97" priority="8" operator="greaterThan">
      <formula>0</formula>
    </cfRule>
  </conditionalFormatting>
  <conditionalFormatting sqref="AS11:BC11">
    <cfRule type="cellIs" dxfId="96" priority="7" operator="greaterThan">
      <formula>0</formula>
    </cfRule>
  </conditionalFormatting>
  <conditionalFormatting sqref="AM56:AM57">
    <cfRule type="cellIs" dxfId="95" priority="4" operator="greaterThan">
      <formula>0</formula>
    </cfRule>
  </conditionalFormatting>
  <conditionalFormatting sqref="BC56:BC57">
    <cfRule type="cellIs" dxfId="94" priority="3" operator="greaterThan">
      <formula>0</formula>
    </cfRule>
  </conditionalFormatting>
  <conditionalFormatting sqref="AM59">
    <cfRule type="cellIs" dxfId="93" priority="2" operator="greaterThan">
      <formula>0</formula>
    </cfRule>
  </conditionalFormatting>
  <conditionalFormatting sqref="BC59">
    <cfRule type="cellIs" dxfId="92" priority="1" operator="greaterThan">
      <formula>0</formula>
    </cfRule>
  </conditionalFormatting>
  <pageMargins left="0.7" right="0.7" top="0.75" bottom="0.75" header="0.3" footer="0.3"/>
  <customProperties>
    <customPr name="ORB_SHEETNAME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3">
    <tabColor rgb="FF8EA9DB"/>
  </sheetPr>
  <dimension ref="A1:BG2864"/>
  <sheetViews>
    <sheetView showGridLines="0" zoomScale="80" zoomScaleNormal="80" workbookViewId="0">
      <pane xSplit="4" topLeftCell="E1" activePane="topRight" state="frozen"/>
      <selection pane="topRight" activeCell="AJ46" sqref="AJ46"/>
    </sheetView>
  </sheetViews>
  <sheetFormatPr baseColWidth="10" defaultColWidth="9" defaultRowHeight="0" customHeight="1" zeroHeight="1" x14ac:dyDescent="0.2"/>
  <cols>
    <col min="1" max="1" width="33" style="482" customWidth="1"/>
    <col min="2" max="2" width="6" style="482" customWidth="1"/>
    <col min="3" max="4" width="10" style="482" customWidth="1"/>
    <col min="5" max="11" width="11" style="482" hidden="1" customWidth="1"/>
    <col min="12" max="12" width="10" style="482" hidden="1" customWidth="1"/>
    <col min="13" max="16" width="11" style="482" hidden="1" customWidth="1"/>
    <col min="17" max="17" width="16" style="482" hidden="1" customWidth="1"/>
    <col min="18" max="18" width="9" style="482" hidden="1" customWidth="1"/>
    <col min="19" max="28" width="11" style="482" hidden="1" customWidth="1"/>
    <col min="29" max="30" width="11" style="482" customWidth="1"/>
    <col min="31" max="31" width="13" style="482" customWidth="1"/>
    <col min="32" max="32" width="9" style="482" bestFit="1" customWidth="1"/>
    <col min="33" max="44" width="11" style="482" customWidth="1"/>
    <col min="45" max="45" width="13" style="482" customWidth="1"/>
    <col min="46" max="93" width="9" style="482" bestFit="1" customWidth="1"/>
    <col min="94" max="94" width="4" style="482" bestFit="1" customWidth="1"/>
    <col min="95" max="16384" width="9" style="482"/>
  </cols>
  <sheetData>
    <row r="1" spans="1:59" ht="15" customHeight="1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 t="s">
        <v>0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</row>
    <row r="2" spans="1:59" ht="15" customHeight="1" x14ac:dyDescent="0.25">
      <c r="A2" s="125"/>
      <c r="B2" s="8"/>
      <c r="C2" s="8"/>
      <c r="D2" s="8"/>
      <c r="E2" s="736">
        <v>2019</v>
      </c>
      <c r="F2" s="736"/>
      <c r="G2" s="736"/>
      <c r="H2" s="736"/>
      <c r="I2" s="736"/>
      <c r="J2" s="736"/>
      <c r="K2" s="736"/>
      <c r="L2" s="736"/>
      <c r="M2" s="736"/>
      <c r="N2" s="736"/>
      <c r="O2" s="736"/>
      <c r="P2" s="736"/>
      <c r="Q2" s="8"/>
      <c r="R2" s="8"/>
      <c r="S2" s="737">
        <v>2020</v>
      </c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E2" s="8"/>
      <c r="AF2" s="8"/>
      <c r="AG2" s="737">
        <v>2021</v>
      </c>
      <c r="AH2" s="737"/>
      <c r="AI2" s="737"/>
      <c r="AJ2" s="737"/>
      <c r="AK2" s="737"/>
      <c r="AL2" s="737"/>
      <c r="AM2" s="737"/>
      <c r="AN2" s="737"/>
      <c r="AO2" s="737"/>
      <c r="AP2" s="737"/>
      <c r="AQ2" s="737"/>
      <c r="AR2" s="737"/>
      <c r="AS2" s="8"/>
      <c r="AT2" s="8"/>
      <c r="AU2" s="737">
        <v>2022</v>
      </c>
      <c r="AV2" s="737"/>
      <c r="AW2" s="737"/>
      <c r="AX2" s="737"/>
      <c r="AY2" s="737"/>
      <c r="AZ2" s="737"/>
      <c r="BA2" s="737"/>
      <c r="BB2" s="737"/>
      <c r="BC2" s="737"/>
      <c r="BD2" s="737"/>
      <c r="BE2" s="737"/>
      <c r="BF2" s="737"/>
      <c r="BG2" s="8"/>
    </row>
    <row r="3" spans="1:59" ht="15" customHeight="1" x14ac:dyDescent="0.2">
      <c r="A3" s="59" t="s">
        <v>580</v>
      </c>
      <c r="B3" s="60" t="s">
        <v>303</v>
      </c>
      <c r="C3" s="60" t="s">
        <v>304</v>
      </c>
      <c r="D3" s="60" t="s">
        <v>305</v>
      </c>
      <c r="E3" s="60" t="s">
        <v>5</v>
      </c>
      <c r="F3" s="60" t="s">
        <v>6</v>
      </c>
      <c r="G3" s="60" t="s">
        <v>7</v>
      </c>
      <c r="H3" s="60" t="s">
        <v>8</v>
      </c>
      <c r="I3" s="60" t="s">
        <v>9</v>
      </c>
      <c r="J3" s="60" t="s">
        <v>10</v>
      </c>
      <c r="K3" s="60" t="s">
        <v>11</v>
      </c>
      <c r="L3" s="60" t="s">
        <v>12</v>
      </c>
      <c r="M3" s="60" t="s">
        <v>13</v>
      </c>
      <c r="N3" s="60" t="s">
        <v>2</v>
      </c>
      <c r="O3" s="60" t="s">
        <v>3</v>
      </c>
      <c r="P3" s="60" t="s">
        <v>4</v>
      </c>
      <c r="Q3" s="60" t="s">
        <v>14</v>
      </c>
      <c r="R3" s="8"/>
      <c r="S3" s="60" t="s">
        <v>5</v>
      </c>
      <c r="T3" s="60" t="s">
        <v>6</v>
      </c>
      <c r="U3" s="60" t="s">
        <v>7</v>
      </c>
      <c r="V3" s="303" t="s">
        <v>306</v>
      </c>
      <c r="W3" s="303" t="s">
        <v>9</v>
      </c>
      <c r="X3" s="303" t="s">
        <v>10</v>
      </c>
      <c r="Y3" s="303" t="s">
        <v>307</v>
      </c>
      <c r="Z3" s="303" t="s">
        <v>12</v>
      </c>
      <c r="AA3" s="303" t="s">
        <v>13</v>
      </c>
      <c r="AB3" s="303" t="s">
        <v>2</v>
      </c>
      <c r="AC3" s="303" t="s">
        <v>3</v>
      </c>
      <c r="AD3" s="303" t="s">
        <v>4</v>
      </c>
      <c r="AE3" s="303" t="s">
        <v>14</v>
      </c>
      <c r="AF3" s="8"/>
      <c r="AG3" s="60" t="s">
        <v>5</v>
      </c>
      <c r="AH3" s="60" t="s">
        <v>6</v>
      </c>
      <c r="AI3" s="60" t="s">
        <v>7</v>
      </c>
      <c r="AJ3" s="303" t="s">
        <v>306</v>
      </c>
      <c r="AK3" s="303" t="s">
        <v>9</v>
      </c>
      <c r="AL3" s="303" t="s">
        <v>10</v>
      </c>
      <c r="AM3" s="303" t="s">
        <v>307</v>
      </c>
      <c r="AN3" s="303" t="s">
        <v>12</v>
      </c>
      <c r="AO3" s="303" t="s">
        <v>13</v>
      </c>
      <c r="AP3" s="303" t="s">
        <v>2</v>
      </c>
      <c r="AQ3" s="303" t="s">
        <v>3</v>
      </c>
      <c r="AR3" s="303" t="s">
        <v>4</v>
      </c>
      <c r="AS3" s="303" t="s">
        <v>14</v>
      </c>
      <c r="AT3" s="8"/>
      <c r="AU3" s="60" t="s">
        <v>5</v>
      </c>
      <c r="AV3" s="60" t="s">
        <v>6</v>
      </c>
      <c r="AW3" s="60" t="s">
        <v>7</v>
      </c>
      <c r="AX3" s="303" t="s">
        <v>306</v>
      </c>
      <c r="AY3" s="303" t="s">
        <v>9</v>
      </c>
      <c r="AZ3" s="303" t="s">
        <v>10</v>
      </c>
      <c r="BA3" s="303" t="s">
        <v>307</v>
      </c>
      <c r="BB3" s="303" t="s">
        <v>12</v>
      </c>
      <c r="BC3" s="303" t="s">
        <v>13</v>
      </c>
      <c r="BD3" s="303" t="s">
        <v>2</v>
      </c>
      <c r="BE3" s="303" t="s">
        <v>3</v>
      </c>
      <c r="BF3" s="303" t="s">
        <v>4</v>
      </c>
      <c r="BG3" s="303" t="s">
        <v>14</v>
      </c>
    </row>
    <row r="4" spans="1:59" ht="15" customHeight="1" x14ac:dyDescent="0.2">
      <c r="A4" s="8"/>
      <c r="B4" s="41"/>
      <c r="C4" s="41"/>
      <c r="D4" s="41"/>
      <c r="E4" s="437"/>
      <c r="F4" s="437"/>
      <c r="G4" s="437"/>
      <c r="H4" s="437"/>
      <c r="I4" s="8"/>
      <c r="J4" s="8"/>
      <c r="K4" s="8"/>
      <c r="L4" s="8"/>
      <c r="M4" s="8"/>
      <c r="N4" s="8"/>
      <c r="O4" s="8"/>
      <c r="P4" s="8"/>
      <c r="Q4" s="8"/>
      <c r="R4" s="8"/>
      <c r="S4" s="437"/>
      <c r="T4" s="437"/>
      <c r="U4" s="437"/>
      <c r="V4" s="270"/>
      <c r="W4" s="295"/>
      <c r="X4" s="295"/>
      <c r="Y4" s="295"/>
      <c r="Z4" s="295"/>
      <c r="AA4" s="295"/>
      <c r="AB4" s="295"/>
      <c r="AC4" s="295"/>
      <c r="AD4" s="295"/>
      <c r="AE4" s="295"/>
      <c r="AF4" s="8"/>
      <c r="AG4" s="437"/>
      <c r="AH4" s="437"/>
      <c r="AI4" s="437"/>
      <c r="AJ4" s="270"/>
      <c r="AK4" s="295"/>
      <c r="AL4" s="295"/>
      <c r="AM4" s="295"/>
      <c r="AN4" s="295"/>
      <c r="AO4" s="295"/>
      <c r="AP4" s="295"/>
      <c r="AQ4" s="295"/>
      <c r="AR4" s="295"/>
      <c r="AS4" s="295"/>
      <c r="AT4" s="8"/>
      <c r="AU4" s="437"/>
      <c r="AV4" s="437"/>
      <c r="AW4" s="437"/>
      <c r="AX4" s="270"/>
      <c r="AY4" s="295"/>
      <c r="AZ4" s="295"/>
      <c r="BA4" s="295"/>
      <c r="BB4" s="295"/>
      <c r="BC4" s="295"/>
      <c r="BD4" s="295"/>
      <c r="BE4" s="295"/>
      <c r="BF4" s="295"/>
      <c r="BG4" s="295"/>
    </row>
    <row r="5" spans="1:59" customFormat="1" ht="15" customHeight="1" thickBot="1" x14ac:dyDescent="0.25">
      <c r="A5" s="110" t="s">
        <v>581</v>
      </c>
      <c r="B5" s="111"/>
      <c r="C5" s="111"/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3"/>
      <c r="S5" s="112"/>
      <c r="T5" s="112"/>
      <c r="U5" s="112"/>
      <c r="V5" s="299"/>
      <c r="W5" s="299"/>
      <c r="X5" s="299"/>
      <c r="Y5" s="299"/>
      <c r="Z5" s="299"/>
      <c r="AA5" s="299"/>
      <c r="AB5" s="299"/>
      <c r="AC5" s="299"/>
      <c r="AD5" s="299"/>
      <c r="AE5" s="300"/>
      <c r="AG5" s="112"/>
      <c r="AH5" s="112"/>
      <c r="AI5" s="112"/>
      <c r="AJ5" s="299"/>
      <c r="AK5" s="299"/>
      <c r="AL5" s="299"/>
      <c r="AM5" s="299"/>
      <c r="AN5" s="299"/>
      <c r="AO5" s="299"/>
      <c r="AP5" s="299"/>
      <c r="AQ5" s="299"/>
      <c r="AR5" s="299"/>
      <c r="AS5" s="300"/>
      <c r="AU5" s="112"/>
      <c r="AV5" s="112"/>
      <c r="AW5" s="112"/>
      <c r="AX5" s="299"/>
      <c r="AY5" s="299"/>
      <c r="AZ5" s="299"/>
      <c r="BA5" s="299"/>
      <c r="BB5" s="299"/>
      <c r="BC5" s="299"/>
      <c r="BD5" s="299"/>
      <c r="BE5" s="299"/>
      <c r="BF5" s="299"/>
      <c r="BG5" s="300"/>
    </row>
    <row r="6" spans="1:59" customFormat="1" ht="15" customHeight="1" x14ac:dyDescent="0.2">
      <c r="A6" s="19"/>
      <c r="B6" s="107"/>
      <c r="C6" s="39">
        <f>IF(B6="L1",1,IF(B6="L2",0.75,IF(B6="L3",0.5,IF(B6="L4",0.25,0))))</f>
        <v>0</v>
      </c>
      <c r="D6" s="106"/>
      <c r="E6" s="109"/>
      <c r="F6" s="109"/>
      <c r="G6" s="109"/>
      <c r="H6" s="108"/>
      <c r="I6" s="108"/>
      <c r="J6" s="108"/>
      <c r="K6" s="108"/>
      <c r="L6" s="109"/>
      <c r="M6" s="109"/>
      <c r="O6" s="109"/>
      <c r="P6" s="109"/>
      <c r="Q6" s="109"/>
      <c r="S6" s="109"/>
      <c r="T6" s="109"/>
      <c r="U6" s="109"/>
      <c r="V6" s="301"/>
      <c r="W6" s="301"/>
      <c r="X6" s="301"/>
      <c r="Y6" s="301"/>
      <c r="Z6" s="302"/>
      <c r="AA6" s="302"/>
      <c r="AB6" s="277"/>
      <c r="AC6" s="302"/>
      <c r="AD6" s="302"/>
      <c r="AE6" s="302"/>
      <c r="AG6" s="109"/>
      <c r="AH6" s="109"/>
      <c r="AI6" s="109"/>
      <c r="AJ6" s="301"/>
      <c r="AK6" s="301"/>
      <c r="AL6" s="301"/>
      <c r="AM6" s="301"/>
      <c r="AN6" s="302"/>
      <c r="AO6" s="302"/>
      <c r="AP6" s="277"/>
      <c r="AQ6" s="302"/>
      <c r="AR6" s="302"/>
      <c r="AS6" s="302"/>
      <c r="AU6" s="109"/>
      <c r="AV6" s="109"/>
      <c r="AW6" s="109"/>
      <c r="AX6" s="301"/>
      <c r="AY6" s="301"/>
      <c r="AZ6" s="301"/>
      <c r="BA6" s="301"/>
      <c r="BB6" s="302"/>
      <c r="BC6" s="302"/>
      <c r="BD6" s="277"/>
      <c r="BE6" s="302"/>
      <c r="BF6" s="302"/>
      <c r="BG6" s="302"/>
    </row>
    <row r="7" spans="1:59" customFormat="1" ht="15" customHeight="1" x14ac:dyDescent="0.2">
      <c r="A7" s="19"/>
      <c r="B7" s="107"/>
      <c r="C7" s="39">
        <f>IF(B7="L1",1,IF(B7="L2",0.75,IF(B7="L3",0.5,IF(B7="L4",0.25,0))))</f>
        <v>0</v>
      </c>
      <c r="D7" s="106"/>
      <c r="E7" s="109"/>
      <c r="F7" s="109"/>
      <c r="G7" s="109"/>
      <c r="H7" s="108"/>
      <c r="I7" s="108"/>
      <c r="J7" s="108"/>
      <c r="K7" s="108"/>
      <c r="L7" s="109"/>
      <c r="M7" s="109"/>
      <c r="O7" s="109"/>
      <c r="P7" s="109"/>
      <c r="Q7" s="109"/>
      <c r="S7" s="109"/>
      <c r="T7" s="109"/>
      <c r="U7" s="109"/>
      <c r="V7" s="301"/>
      <c r="W7" s="301"/>
      <c r="X7" s="301"/>
      <c r="Y7" s="301"/>
      <c r="Z7" s="302"/>
      <c r="AA7" s="302"/>
      <c r="AB7" s="277"/>
      <c r="AC7" s="302"/>
      <c r="AD7" s="302"/>
      <c r="AE7" s="302"/>
      <c r="AG7" s="109"/>
      <c r="AH7" s="109"/>
      <c r="AI7" s="109"/>
      <c r="AJ7" s="301"/>
      <c r="AK7" s="301"/>
      <c r="AL7" s="301"/>
      <c r="AM7" s="301"/>
      <c r="AN7" s="302"/>
      <c r="AO7" s="302"/>
      <c r="AP7" s="277"/>
      <c r="AQ7" s="302"/>
      <c r="AR7" s="302"/>
      <c r="AS7" s="302"/>
      <c r="AU7" s="109"/>
      <c r="AV7" s="109"/>
      <c r="AW7" s="109"/>
      <c r="AX7" s="301"/>
      <c r="AY7" s="301"/>
      <c r="AZ7" s="301"/>
      <c r="BA7" s="301"/>
      <c r="BB7" s="302"/>
      <c r="BC7" s="302"/>
      <c r="BD7" s="277"/>
      <c r="BE7" s="302"/>
      <c r="BF7" s="302"/>
      <c r="BG7" s="302"/>
    </row>
    <row r="8" spans="1:59" customFormat="1" ht="15" customHeight="1" x14ac:dyDescent="0.2">
      <c r="A8" s="115" t="s">
        <v>582</v>
      </c>
      <c r="B8" s="114"/>
      <c r="C8" s="114"/>
      <c r="D8" s="114"/>
      <c r="E8" s="63" t="e">
        <f>SUMIF(#REF!,"L1",#REF!)</f>
        <v>#REF!</v>
      </c>
      <c r="F8" s="63" t="e">
        <f>SUMIF(#REF!,"L1",#REF!)</f>
        <v>#REF!</v>
      </c>
      <c r="G8" s="63" t="e">
        <f>SUMIF(#REF!,"L1",#REF!)</f>
        <v>#REF!</v>
      </c>
      <c r="H8" s="63" t="e">
        <f>SUMIF(#REF!,"L1",#REF!)</f>
        <v>#REF!</v>
      </c>
      <c r="I8" s="63" t="e">
        <f>SUMIF(#REF!,"L1",#REF!)</f>
        <v>#REF!</v>
      </c>
      <c r="J8" s="63" t="e">
        <f>SUMIF(#REF!,"L1",#REF!)</f>
        <v>#REF!</v>
      </c>
      <c r="K8" s="63" t="e">
        <f>SUMIF(#REF!,"L1",#REF!)</f>
        <v>#REF!</v>
      </c>
      <c r="L8" s="63" t="e">
        <f>SUMIF(#REF!,"L1",#REF!)</f>
        <v>#REF!</v>
      </c>
      <c r="M8" s="63" t="e">
        <f>SUMIF(#REF!,"L1",#REF!)</f>
        <v>#REF!</v>
      </c>
      <c r="N8" s="63" t="e">
        <f>SUMIF(#REF!,"L1",#REF!)</f>
        <v>#REF!</v>
      </c>
      <c r="O8" s="63" t="e">
        <f>SUMIF(#REF!,"L1",#REF!)</f>
        <v>#REF!</v>
      </c>
      <c r="P8" s="63" t="e">
        <f>SUMIF(#REF!,"L1",#REF!)</f>
        <v>#REF!</v>
      </c>
      <c r="Q8" s="63" t="e">
        <f>SUMIF(#REF!,"L1",#REF!)</f>
        <v>#REF!</v>
      </c>
      <c r="S8" s="63" t="e">
        <f>SUMIF(#REF!,"L1",#REF!)</f>
        <v>#REF!</v>
      </c>
      <c r="T8" s="63" t="e">
        <f>SUMIF(#REF!,"L1",#REF!)</f>
        <v>#REF!</v>
      </c>
      <c r="U8" s="63" t="e">
        <f>SUMIF(#REF!,"L1",#REF!)</f>
        <v>#REF!</v>
      </c>
      <c r="V8" s="276" t="e">
        <f>SUMIF(#REF!,"L1",#REF!)</f>
        <v>#REF!</v>
      </c>
      <c r="W8" s="276" t="e">
        <f>SUMIF(#REF!,"L1",#REF!)</f>
        <v>#REF!</v>
      </c>
      <c r="X8" s="276" t="e">
        <f>SUMIF(#REF!,"L1",#REF!)</f>
        <v>#REF!</v>
      </c>
      <c r="Y8" s="276" t="e">
        <f>SUMIF(#REF!,"L1",#REF!)</f>
        <v>#REF!</v>
      </c>
      <c r="Z8" s="276" t="e">
        <f>SUMIF(#REF!,"L1",#REF!)</f>
        <v>#REF!</v>
      </c>
      <c r="AA8" s="276" t="e">
        <f>SUMIF(#REF!,"L1",#REF!)</f>
        <v>#REF!</v>
      </c>
      <c r="AB8" s="276" t="e">
        <f>SUMIF(#REF!,"L1",#REF!)</f>
        <v>#REF!</v>
      </c>
      <c r="AC8" s="276">
        <f>SUMIF($B6:$B7,"L1",AC6:AC7)</f>
        <v>0</v>
      </c>
      <c r="AD8" s="276">
        <f>SUMIF($B6:$B7,"L1",AD6:AD7)</f>
        <v>0</v>
      </c>
      <c r="AE8" s="276">
        <f>SUMIF($B6:$B7,"L1",AE6:AE7)</f>
        <v>0</v>
      </c>
      <c r="AG8" s="276">
        <f t="shared" ref="AG8:AS8" si="0">SUMIF($B6:$B7,"L1",AG6:AG7)</f>
        <v>0</v>
      </c>
      <c r="AH8" s="276">
        <f t="shared" si="0"/>
        <v>0</v>
      </c>
      <c r="AI8" s="276">
        <f t="shared" si="0"/>
        <v>0</v>
      </c>
      <c r="AJ8" s="276">
        <f t="shared" si="0"/>
        <v>0</v>
      </c>
      <c r="AK8" s="276">
        <f t="shared" si="0"/>
        <v>0</v>
      </c>
      <c r="AL8" s="276">
        <f t="shared" si="0"/>
        <v>0</v>
      </c>
      <c r="AM8" s="276">
        <f t="shared" si="0"/>
        <v>0</v>
      </c>
      <c r="AN8" s="276">
        <f t="shared" si="0"/>
        <v>0</v>
      </c>
      <c r="AO8" s="276">
        <f t="shared" si="0"/>
        <v>0</v>
      </c>
      <c r="AP8" s="276">
        <f t="shared" si="0"/>
        <v>0</v>
      </c>
      <c r="AQ8" s="276">
        <f t="shared" si="0"/>
        <v>0</v>
      </c>
      <c r="AR8" s="276">
        <f t="shared" si="0"/>
        <v>0</v>
      </c>
      <c r="AS8" s="276">
        <f t="shared" si="0"/>
        <v>0</v>
      </c>
      <c r="AU8" s="276">
        <f t="shared" ref="AU8:BG8" si="1">SUMIF($B6:$B7,"L1",AU6:AU7)</f>
        <v>0</v>
      </c>
      <c r="AV8" s="276">
        <f t="shared" si="1"/>
        <v>0</v>
      </c>
      <c r="AW8" s="276">
        <f t="shared" si="1"/>
        <v>0</v>
      </c>
      <c r="AX8" s="276">
        <f t="shared" si="1"/>
        <v>0</v>
      </c>
      <c r="AY8" s="276">
        <f t="shared" si="1"/>
        <v>0</v>
      </c>
      <c r="AZ8" s="276">
        <f t="shared" si="1"/>
        <v>0</v>
      </c>
      <c r="BA8" s="276">
        <f t="shared" si="1"/>
        <v>0</v>
      </c>
      <c r="BB8" s="276">
        <f t="shared" si="1"/>
        <v>0</v>
      </c>
      <c r="BC8" s="276">
        <f t="shared" si="1"/>
        <v>0</v>
      </c>
      <c r="BD8" s="276">
        <f t="shared" si="1"/>
        <v>0</v>
      </c>
      <c r="BE8" s="276">
        <f t="shared" si="1"/>
        <v>0</v>
      </c>
      <c r="BF8" s="276">
        <f t="shared" si="1"/>
        <v>0</v>
      </c>
      <c r="BG8" s="276">
        <f t="shared" si="1"/>
        <v>0</v>
      </c>
    </row>
    <row r="9" spans="1:59" customFormat="1" ht="15" customHeight="1" x14ac:dyDescent="0.2">
      <c r="A9" s="19" t="s">
        <v>384</v>
      </c>
      <c r="Q9" s="139" t="e">
        <f>SUM(#REF!)</f>
        <v>#REF!</v>
      </c>
      <c r="V9" s="277"/>
      <c r="W9" s="277"/>
      <c r="X9" s="277"/>
      <c r="Y9" s="277"/>
      <c r="Z9" s="277"/>
      <c r="AA9" s="277"/>
      <c r="AB9" s="277"/>
      <c r="AC9" s="277"/>
      <c r="AD9" s="277"/>
      <c r="AE9" s="304">
        <f>SUM(AE6:AE7)</f>
        <v>0</v>
      </c>
      <c r="AJ9" s="277"/>
      <c r="AK9" s="277"/>
      <c r="AL9" s="277"/>
      <c r="AM9" s="277"/>
      <c r="AN9" s="277"/>
      <c r="AO9" s="277"/>
      <c r="AP9" s="277"/>
      <c r="AQ9" s="277"/>
      <c r="AR9" s="277"/>
      <c r="AS9" s="304">
        <f>SUM(AS6:AS7)</f>
        <v>0</v>
      </c>
      <c r="AX9" s="277"/>
      <c r="AY9" s="277"/>
      <c r="AZ9" s="277"/>
      <c r="BA9" s="277"/>
      <c r="BB9" s="277"/>
      <c r="BC9" s="277"/>
      <c r="BD9" s="277"/>
      <c r="BE9" s="277"/>
      <c r="BF9" s="277"/>
      <c r="BG9" s="304">
        <f>SUM(BG6:BG7)</f>
        <v>0</v>
      </c>
    </row>
    <row r="10" spans="1:59" ht="15" customHeight="1" x14ac:dyDescent="0.2">
      <c r="A10" s="8"/>
      <c r="B10" s="41"/>
      <c r="C10" s="41"/>
      <c r="D10" s="41"/>
      <c r="E10" s="437"/>
      <c r="F10" s="437"/>
      <c r="G10" s="437"/>
      <c r="H10" s="437"/>
      <c r="I10" s="8"/>
      <c r="J10" s="8"/>
      <c r="K10" s="8"/>
      <c r="L10" s="8"/>
      <c r="M10" s="8"/>
      <c r="N10" s="8"/>
      <c r="O10" s="8"/>
      <c r="P10" s="8"/>
      <c r="Q10" s="8"/>
      <c r="R10" s="8"/>
      <c r="S10" s="437"/>
      <c r="T10" s="437"/>
      <c r="U10" s="437"/>
      <c r="V10" s="270"/>
      <c r="W10" s="295"/>
      <c r="X10" s="295"/>
      <c r="Y10" s="295"/>
      <c r="Z10" s="295"/>
      <c r="AA10" s="295"/>
      <c r="AB10" s="295"/>
      <c r="AC10" s="295"/>
      <c r="AD10" s="295"/>
      <c r="AE10" s="295"/>
      <c r="AF10" s="8"/>
      <c r="AG10" s="437"/>
      <c r="AH10" s="437"/>
      <c r="AI10" s="437"/>
      <c r="AJ10" s="270"/>
      <c r="AK10" s="295"/>
      <c r="AL10" s="295"/>
      <c r="AM10" s="295"/>
      <c r="AN10" s="295"/>
      <c r="AO10" s="295"/>
      <c r="AP10" s="295"/>
      <c r="AQ10" s="295"/>
      <c r="AR10" s="295"/>
      <c r="AS10" s="295"/>
      <c r="AT10" s="8"/>
      <c r="AU10" s="437"/>
      <c r="AV10" s="437"/>
      <c r="AW10" s="437"/>
      <c r="AX10" s="270"/>
      <c r="AY10" s="295"/>
      <c r="AZ10" s="295"/>
      <c r="BA10" s="295"/>
      <c r="BB10" s="295"/>
      <c r="BC10" s="295"/>
      <c r="BD10" s="295"/>
      <c r="BE10" s="295"/>
      <c r="BF10" s="295"/>
      <c r="BG10" s="295"/>
    </row>
    <row r="11" spans="1:59" ht="15" customHeight="1" x14ac:dyDescent="0.2">
      <c r="A11" s="8"/>
      <c r="B11" s="41"/>
      <c r="C11" s="41"/>
      <c r="D11" s="41"/>
      <c r="E11" s="437"/>
      <c r="F11" s="437"/>
      <c r="G11" s="437"/>
      <c r="H11" s="437"/>
      <c r="I11" s="8"/>
      <c r="J11" s="8"/>
      <c r="K11" s="8"/>
      <c r="L11" s="8"/>
      <c r="M11" s="8"/>
      <c r="N11" s="8"/>
      <c r="O11" s="8"/>
      <c r="P11" s="8"/>
      <c r="Q11" s="8"/>
      <c r="R11" s="8"/>
      <c r="S11" s="437"/>
      <c r="T11" s="437"/>
      <c r="U11" s="437"/>
      <c r="V11" s="270"/>
      <c r="W11" s="295"/>
      <c r="X11" s="295"/>
      <c r="Y11" s="295"/>
      <c r="Z11" s="295"/>
      <c r="AA11" s="295"/>
      <c r="AB11" s="295"/>
      <c r="AC11" s="295"/>
      <c r="AD11" s="295"/>
      <c r="AE11" s="295"/>
      <c r="AF11" s="8"/>
      <c r="AG11" s="437"/>
      <c r="AH11" s="437"/>
      <c r="AI11" s="437"/>
      <c r="AJ11" s="270"/>
      <c r="AK11" s="295"/>
      <c r="AL11" s="295"/>
      <c r="AM11" s="295"/>
      <c r="AN11" s="295"/>
      <c r="AO11" s="295"/>
      <c r="AP11" s="295"/>
      <c r="AQ11" s="295"/>
      <c r="AR11" s="295"/>
      <c r="AS11" s="295"/>
      <c r="AT11" s="8"/>
      <c r="AU11" s="437"/>
      <c r="AV11" s="437"/>
      <c r="AW11" s="437"/>
      <c r="AX11" s="270"/>
      <c r="AY11" s="295"/>
      <c r="AZ11" s="295"/>
      <c r="BA11" s="295"/>
      <c r="BB11" s="295"/>
      <c r="BC11" s="295"/>
      <c r="BD11" s="295"/>
      <c r="BE11" s="295"/>
      <c r="BF11" s="295"/>
      <c r="BG11" s="295"/>
    </row>
    <row r="12" spans="1:59" customFormat="1" ht="15" customHeight="1" thickBot="1" x14ac:dyDescent="0.25">
      <c r="A12" s="110" t="s">
        <v>336</v>
      </c>
      <c r="B12" s="111"/>
      <c r="C12" s="111"/>
      <c r="D12" s="111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3"/>
      <c r="S12" s="112"/>
      <c r="T12" s="112"/>
      <c r="U12" s="112"/>
      <c r="V12" s="299"/>
      <c r="W12" s="299"/>
      <c r="X12" s="299"/>
      <c r="Y12" s="299"/>
      <c r="Z12" s="299"/>
      <c r="AA12" s="299"/>
      <c r="AB12" s="299"/>
      <c r="AC12" s="299"/>
      <c r="AD12" s="299"/>
      <c r="AE12" s="300"/>
      <c r="AG12" s="112"/>
      <c r="AH12" s="112"/>
      <c r="AI12" s="112"/>
      <c r="AJ12" s="299"/>
      <c r="AK12" s="299"/>
      <c r="AL12" s="299"/>
      <c r="AM12" s="299"/>
      <c r="AN12" s="299"/>
      <c r="AO12" s="299"/>
      <c r="AP12" s="299"/>
      <c r="AQ12" s="299"/>
      <c r="AR12" s="299"/>
      <c r="AS12" s="300"/>
      <c r="AU12" s="112"/>
      <c r="AV12" s="112"/>
      <c r="AW12" s="112"/>
      <c r="AX12" s="299"/>
      <c r="AY12" s="299"/>
      <c r="AZ12" s="299"/>
      <c r="BA12" s="299"/>
      <c r="BB12" s="299"/>
      <c r="BC12" s="299"/>
      <c r="BD12" s="299"/>
      <c r="BE12" s="299"/>
      <c r="BF12" s="299"/>
      <c r="BG12" s="300"/>
    </row>
    <row r="13" spans="1:59" customFormat="1" ht="15" customHeight="1" x14ac:dyDescent="0.2">
      <c r="A13" s="19"/>
      <c r="B13" s="107"/>
      <c r="C13" s="106"/>
      <c r="D13" s="106"/>
      <c r="E13" s="109"/>
      <c r="F13" s="109"/>
      <c r="G13" s="109"/>
      <c r="H13" s="108"/>
      <c r="I13" s="108"/>
      <c r="J13" s="108"/>
      <c r="K13" s="108"/>
      <c r="L13" s="109"/>
      <c r="M13" s="109"/>
      <c r="O13" s="109"/>
      <c r="P13" s="109"/>
      <c r="Q13" s="109"/>
      <c r="S13" s="109"/>
      <c r="T13" s="109"/>
      <c r="U13" s="109"/>
      <c r="V13" s="301"/>
      <c r="W13" s="301"/>
      <c r="X13" s="301"/>
      <c r="Y13" s="301"/>
      <c r="Z13" s="302"/>
      <c r="AA13" s="302"/>
      <c r="AB13" s="277"/>
      <c r="AC13" s="302"/>
      <c r="AD13" s="302"/>
      <c r="AE13" s="302"/>
      <c r="AG13" s="109"/>
      <c r="AH13" s="109"/>
      <c r="AI13" s="109"/>
      <c r="AJ13" s="301"/>
      <c r="AK13" s="301"/>
      <c r="AL13" s="301"/>
      <c r="AM13" s="301"/>
      <c r="AN13" s="302"/>
      <c r="AO13" s="302"/>
      <c r="AP13" s="277"/>
      <c r="AQ13" s="302"/>
      <c r="AR13" s="302"/>
      <c r="AS13" s="302"/>
      <c r="AU13" s="109"/>
      <c r="AV13" s="109"/>
      <c r="AW13" s="109"/>
      <c r="AX13" s="301"/>
      <c r="AY13" s="301"/>
      <c r="AZ13" s="301"/>
      <c r="BA13" s="301"/>
      <c r="BB13" s="302"/>
      <c r="BC13" s="302"/>
      <c r="BD13" s="277"/>
      <c r="BE13" s="302"/>
      <c r="BF13" s="302"/>
      <c r="BG13" s="302"/>
    </row>
    <row r="14" spans="1:59" customFormat="1" ht="15" customHeight="1" x14ac:dyDescent="0.2">
      <c r="A14" s="19"/>
      <c r="B14" s="107"/>
      <c r="C14" s="106"/>
      <c r="D14" s="106"/>
      <c r="E14" s="109"/>
      <c r="F14" s="109"/>
      <c r="G14" s="109"/>
      <c r="H14" s="108"/>
      <c r="I14" s="108"/>
      <c r="J14" s="108"/>
      <c r="K14" s="108"/>
      <c r="L14" s="109"/>
      <c r="M14" s="109"/>
      <c r="O14" s="109"/>
      <c r="P14" s="109"/>
      <c r="Q14" s="109"/>
      <c r="S14" s="109"/>
      <c r="T14" s="109"/>
      <c r="U14" s="109"/>
      <c r="V14" s="301"/>
      <c r="W14" s="301"/>
      <c r="X14" s="301"/>
      <c r="Y14" s="301"/>
      <c r="Z14" s="302"/>
      <c r="AA14" s="302"/>
      <c r="AB14" s="277"/>
      <c r="AC14" s="302"/>
      <c r="AD14" s="302"/>
      <c r="AE14" s="302"/>
      <c r="AG14" s="109"/>
      <c r="AH14" s="109"/>
      <c r="AI14" s="109"/>
      <c r="AJ14" s="301"/>
      <c r="AK14" s="301"/>
      <c r="AL14" s="301"/>
      <c r="AM14" s="301"/>
      <c r="AN14" s="302"/>
      <c r="AO14" s="302"/>
      <c r="AP14" s="277"/>
      <c r="AQ14" s="302"/>
      <c r="AR14" s="302"/>
      <c r="AS14" s="302"/>
      <c r="AU14" s="109"/>
      <c r="AV14" s="109"/>
      <c r="AW14" s="109"/>
      <c r="AX14" s="301"/>
      <c r="AY14" s="301"/>
      <c r="AZ14" s="301"/>
      <c r="BA14" s="301"/>
      <c r="BB14" s="302"/>
      <c r="BC14" s="302"/>
      <c r="BD14" s="277"/>
      <c r="BE14" s="302"/>
      <c r="BF14" s="302"/>
      <c r="BG14" s="302"/>
    </row>
    <row r="15" spans="1:59" customFormat="1" ht="15" customHeight="1" x14ac:dyDescent="0.2">
      <c r="A15" s="115" t="s">
        <v>322</v>
      </c>
      <c r="B15" s="114"/>
      <c r="C15" s="114"/>
      <c r="D15" s="114"/>
      <c r="E15" s="63" t="e">
        <f>SUMIF(#REF!,"L1",#REF!)</f>
        <v>#REF!</v>
      </c>
      <c r="F15" s="63" t="e">
        <f>SUMIF(#REF!,"L1",#REF!)</f>
        <v>#REF!</v>
      </c>
      <c r="G15" s="63" t="e">
        <f>SUMIF(#REF!,"L1",#REF!)</f>
        <v>#REF!</v>
      </c>
      <c r="H15" s="63" t="e">
        <f>SUMIF(#REF!,"L1",#REF!)</f>
        <v>#REF!</v>
      </c>
      <c r="I15" s="63" t="e">
        <f>SUMIF(#REF!,"L1",#REF!)</f>
        <v>#REF!</v>
      </c>
      <c r="J15" s="63" t="e">
        <f>SUMIF(#REF!,"L1",#REF!)</f>
        <v>#REF!</v>
      </c>
      <c r="K15" s="63" t="e">
        <f>SUMIF(#REF!,"L1",#REF!)</f>
        <v>#REF!</v>
      </c>
      <c r="L15" s="63" t="e">
        <f>SUMIF(#REF!,"L1",#REF!)</f>
        <v>#REF!</v>
      </c>
      <c r="M15" s="63" t="e">
        <f>SUMIF(#REF!,"L1",#REF!)</f>
        <v>#REF!</v>
      </c>
      <c r="N15" s="63" t="e">
        <f>SUMIF(#REF!,"L1",#REF!)</f>
        <v>#REF!</v>
      </c>
      <c r="O15" s="63" t="e">
        <f>SUMIF(#REF!,"L1",#REF!)</f>
        <v>#REF!</v>
      </c>
      <c r="P15" s="63" t="e">
        <f>SUMIF(#REF!,"L1",#REF!)</f>
        <v>#REF!</v>
      </c>
      <c r="Q15" s="63" t="e">
        <f>SUMIF(#REF!,"L1",#REF!)</f>
        <v>#REF!</v>
      </c>
      <c r="S15" s="63" t="e">
        <f>SUMIF(#REF!,"L1",#REF!)</f>
        <v>#REF!</v>
      </c>
      <c r="T15" s="63" t="e">
        <f>SUMIF(#REF!,"L1",#REF!)</f>
        <v>#REF!</v>
      </c>
      <c r="U15" s="63" t="e">
        <f>SUMIF(#REF!,"L1",#REF!)</f>
        <v>#REF!</v>
      </c>
      <c r="V15" s="276" t="e">
        <f>SUMIF(#REF!,"L1",#REF!)</f>
        <v>#REF!</v>
      </c>
      <c r="W15" s="276" t="e">
        <f>SUMIF(#REF!,"L1",#REF!)</f>
        <v>#REF!</v>
      </c>
      <c r="X15" s="276" t="e">
        <f>SUMIF(#REF!,"L1",#REF!)</f>
        <v>#REF!</v>
      </c>
      <c r="Y15" s="276" t="e">
        <f>SUMIF(#REF!,"L1",#REF!)</f>
        <v>#REF!</v>
      </c>
      <c r="Z15" s="276" t="e">
        <f>SUMIF(#REF!,"L1",#REF!)</f>
        <v>#REF!</v>
      </c>
      <c r="AA15" s="276" t="e">
        <f>SUMIF(#REF!,"L1",#REF!)</f>
        <v>#REF!</v>
      </c>
      <c r="AB15" s="276" t="e">
        <f>SUMIF(#REF!,"L1",#REF!)</f>
        <v>#REF!</v>
      </c>
      <c r="AC15" s="276">
        <f>SUMIF($B13:$B14,"L1",AC13:AC14)</f>
        <v>0</v>
      </c>
      <c r="AD15" s="276">
        <f>SUMIF($B13:$B14,"L1",AD13:AD14)</f>
        <v>0</v>
      </c>
      <c r="AE15" s="276">
        <f>SUMIF($B13:$B14,"L1",AE13:AE14)</f>
        <v>0</v>
      </c>
      <c r="AG15" s="276">
        <f t="shared" ref="AG15:AS15" si="2">SUMIF($B13:$B14,"L1",AG13:AG14)</f>
        <v>0</v>
      </c>
      <c r="AH15" s="276">
        <f t="shared" si="2"/>
        <v>0</v>
      </c>
      <c r="AI15" s="276">
        <f t="shared" si="2"/>
        <v>0</v>
      </c>
      <c r="AJ15" s="276">
        <f t="shared" si="2"/>
        <v>0</v>
      </c>
      <c r="AK15" s="276">
        <f t="shared" si="2"/>
        <v>0</v>
      </c>
      <c r="AL15" s="276">
        <f t="shared" si="2"/>
        <v>0</v>
      </c>
      <c r="AM15" s="276">
        <f t="shared" si="2"/>
        <v>0</v>
      </c>
      <c r="AN15" s="276">
        <f t="shared" si="2"/>
        <v>0</v>
      </c>
      <c r="AO15" s="276">
        <f t="shared" si="2"/>
        <v>0</v>
      </c>
      <c r="AP15" s="276">
        <f t="shared" si="2"/>
        <v>0</v>
      </c>
      <c r="AQ15" s="276">
        <f t="shared" si="2"/>
        <v>0</v>
      </c>
      <c r="AR15" s="276">
        <f t="shared" si="2"/>
        <v>0</v>
      </c>
      <c r="AS15" s="276">
        <f t="shared" si="2"/>
        <v>0</v>
      </c>
      <c r="AU15" s="276">
        <f t="shared" ref="AU15:BG15" si="3">SUMIF($B13:$B14,"L1",AU13:AU14)</f>
        <v>0</v>
      </c>
      <c r="AV15" s="276">
        <f t="shared" si="3"/>
        <v>0</v>
      </c>
      <c r="AW15" s="276">
        <f t="shared" si="3"/>
        <v>0</v>
      </c>
      <c r="AX15" s="276">
        <f t="shared" si="3"/>
        <v>0</v>
      </c>
      <c r="AY15" s="276">
        <f t="shared" si="3"/>
        <v>0</v>
      </c>
      <c r="AZ15" s="276">
        <f t="shared" si="3"/>
        <v>0</v>
      </c>
      <c r="BA15" s="276">
        <f t="shared" si="3"/>
        <v>0</v>
      </c>
      <c r="BB15" s="276">
        <f t="shared" si="3"/>
        <v>0</v>
      </c>
      <c r="BC15" s="276">
        <f t="shared" si="3"/>
        <v>0</v>
      </c>
      <c r="BD15" s="276">
        <f t="shared" si="3"/>
        <v>0</v>
      </c>
      <c r="BE15" s="276">
        <f t="shared" si="3"/>
        <v>0</v>
      </c>
      <c r="BF15" s="276">
        <f t="shared" si="3"/>
        <v>0</v>
      </c>
      <c r="BG15" s="276">
        <f t="shared" si="3"/>
        <v>0</v>
      </c>
    </row>
    <row r="16" spans="1:59" customFormat="1" ht="15" customHeight="1" x14ac:dyDescent="0.2">
      <c r="A16" s="19" t="s">
        <v>384</v>
      </c>
      <c r="Q16" s="139" t="e">
        <f>SUM(#REF!)</f>
        <v>#REF!</v>
      </c>
      <c r="V16" s="277"/>
      <c r="W16" s="277"/>
      <c r="X16" s="277"/>
      <c r="Y16" s="277"/>
      <c r="Z16" s="277"/>
      <c r="AA16" s="277"/>
      <c r="AB16" s="277"/>
      <c r="AC16" s="277"/>
      <c r="AD16" s="277"/>
      <c r="AE16" s="304">
        <f>SUM(AE13:AE14)</f>
        <v>0</v>
      </c>
      <c r="AJ16" s="277"/>
      <c r="AK16" s="277"/>
      <c r="AL16" s="277"/>
      <c r="AM16" s="277"/>
      <c r="AN16" s="277"/>
      <c r="AO16" s="277"/>
      <c r="AP16" s="277"/>
      <c r="AQ16" s="277"/>
      <c r="AR16" s="277"/>
      <c r="AS16" s="304">
        <f>SUM(AS13:AS14)</f>
        <v>0</v>
      </c>
      <c r="AX16" s="277"/>
      <c r="AY16" s="277"/>
      <c r="AZ16" s="277"/>
      <c r="BA16" s="277"/>
      <c r="BB16" s="277"/>
      <c r="BC16" s="277"/>
      <c r="BD16" s="277"/>
      <c r="BE16" s="277"/>
      <c r="BF16" s="277"/>
      <c r="BG16" s="304">
        <f>SUM(BG13:BG14)</f>
        <v>0</v>
      </c>
    </row>
    <row r="17" spans="1:59" customFormat="1" ht="15" customHeight="1" thickBot="1" x14ac:dyDescent="0.25">
      <c r="A17" s="19"/>
      <c r="Q17" s="139"/>
      <c r="V17" s="277"/>
      <c r="W17" s="277"/>
      <c r="X17" s="277"/>
      <c r="Y17" s="277"/>
      <c r="Z17" s="277"/>
      <c r="AA17" s="277"/>
      <c r="AB17" s="277"/>
      <c r="AC17" s="277"/>
      <c r="AD17" s="277"/>
      <c r="AE17" s="304"/>
      <c r="AJ17" s="277"/>
      <c r="AK17" s="277"/>
      <c r="AL17" s="277"/>
      <c r="AM17" s="277"/>
      <c r="AN17" s="277"/>
      <c r="AO17" s="277"/>
      <c r="AP17" s="277"/>
      <c r="AQ17" s="277"/>
      <c r="AR17" s="277"/>
      <c r="AS17" s="304"/>
      <c r="AX17" s="277"/>
      <c r="AY17" s="277"/>
      <c r="AZ17" s="277"/>
      <c r="BA17" s="277"/>
      <c r="BB17" s="277"/>
      <c r="BC17" s="277"/>
      <c r="BD17" s="277"/>
      <c r="BE17" s="277"/>
      <c r="BF17" s="277"/>
      <c r="BG17" s="304"/>
    </row>
    <row r="18" spans="1:59" ht="15" customHeight="1" thickBot="1" x14ac:dyDescent="0.25">
      <c r="A18" s="52" t="s">
        <v>583</v>
      </c>
      <c r="B18" s="53"/>
      <c r="C18" s="53"/>
      <c r="D18" s="53"/>
      <c r="E18" s="54">
        <f t="shared" ref="E18:P18" si="4">SUM(E19:E22)</f>
        <v>0</v>
      </c>
      <c r="F18" s="54">
        <f t="shared" si="4"/>
        <v>0</v>
      </c>
      <c r="G18" s="54">
        <f t="shared" si="4"/>
        <v>0</v>
      </c>
      <c r="H18" s="54">
        <f t="shared" si="4"/>
        <v>0</v>
      </c>
      <c r="I18" s="54">
        <f t="shared" si="4"/>
        <v>0</v>
      </c>
      <c r="J18" s="54">
        <f t="shared" si="4"/>
        <v>0</v>
      </c>
      <c r="K18" s="54">
        <f t="shared" si="4"/>
        <v>0</v>
      </c>
      <c r="L18" s="54">
        <f t="shared" si="4"/>
        <v>0</v>
      </c>
      <c r="M18" s="54">
        <f t="shared" si="4"/>
        <v>0</v>
      </c>
      <c r="N18" s="54">
        <f t="shared" si="4"/>
        <v>0</v>
      </c>
      <c r="O18" s="54">
        <f t="shared" si="4"/>
        <v>0</v>
      </c>
      <c r="P18" s="54">
        <f t="shared" si="4"/>
        <v>0</v>
      </c>
      <c r="Q18" s="124" t="e">
        <f>SUMIF($A$12:$A17,"*Total*",Q$12:Q17)</f>
        <v>#REF!</v>
      </c>
      <c r="R18" s="92"/>
      <c r="S18" s="54">
        <f t="shared" ref="S18:AE18" si="5">SUM(S19:S22)</f>
        <v>0</v>
      </c>
      <c r="T18" s="54">
        <f t="shared" si="5"/>
        <v>0</v>
      </c>
      <c r="U18" s="54">
        <f t="shared" si="5"/>
        <v>0</v>
      </c>
      <c r="V18" s="281">
        <f t="shared" si="5"/>
        <v>0</v>
      </c>
      <c r="W18" s="281">
        <f t="shared" si="5"/>
        <v>0</v>
      </c>
      <c r="X18" s="281">
        <f t="shared" si="5"/>
        <v>0</v>
      </c>
      <c r="Y18" s="281">
        <f t="shared" si="5"/>
        <v>0</v>
      </c>
      <c r="Z18" s="281">
        <f t="shared" si="5"/>
        <v>0</v>
      </c>
      <c r="AA18" s="281">
        <f t="shared" si="5"/>
        <v>0</v>
      </c>
      <c r="AB18" s="281">
        <f t="shared" si="5"/>
        <v>0</v>
      </c>
      <c r="AC18" s="281">
        <f t="shared" si="5"/>
        <v>0</v>
      </c>
      <c r="AD18" s="281">
        <f t="shared" si="5"/>
        <v>0</v>
      </c>
      <c r="AE18" s="282">
        <f t="shared" si="5"/>
        <v>0</v>
      </c>
      <c r="AF18" s="8"/>
      <c r="AG18" s="54">
        <f t="shared" ref="AG18:AS18" si="6">SUM(AG19:AG22)</f>
        <v>0</v>
      </c>
      <c r="AH18" s="54">
        <f t="shared" si="6"/>
        <v>0</v>
      </c>
      <c r="AI18" s="54">
        <f t="shared" si="6"/>
        <v>0</v>
      </c>
      <c r="AJ18" s="281">
        <f t="shared" si="6"/>
        <v>0</v>
      </c>
      <c r="AK18" s="281">
        <f t="shared" si="6"/>
        <v>0</v>
      </c>
      <c r="AL18" s="281">
        <f t="shared" si="6"/>
        <v>0</v>
      </c>
      <c r="AM18" s="281">
        <f t="shared" si="6"/>
        <v>0</v>
      </c>
      <c r="AN18" s="281">
        <f t="shared" si="6"/>
        <v>0</v>
      </c>
      <c r="AO18" s="281">
        <f t="shared" si="6"/>
        <v>0</v>
      </c>
      <c r="AP18" s="281">
        <f t="shared" si="6"/>
        <v>0</v>
      </c>
      <c r="AQ18" s="281">
        <f t="shared" si="6"/>
        <v>0</v>
      </c>
      <c r="AR18" s="281">
        <f t="shared" si="6"/>
        <v>0</v>
      </c>
      <c r="AS18" s="282">
        <f t="shared" si="6"/>
        <v>0</v>
      </c>
      <c r="AT18" s="8"/>
      <c r="AU18" s="54">
        <f t="shared" ref="AU18:BG18" si="7">SUM(AU19:AU22)</f>
        <v>0</v>
      </c>
      <c r="AV18" s="54">
        <f t="shared" si="7"/>
        <v>0</v>
      </c>
      <c r="AW18" s="54">
        <f t="shared" si="7"/>
        <v>0</v>
      </c>
      <c r="AX18" s="281">
        <f t="shared" si="7"/>
        <v>0</v>
      </c>
      <c r="AY18" s="281">
        <f t="shared" si="7"/>
        <v>0</v>
      </c>
      <c r="AZ18" s="281">
        <f t="shared" si="7"/>
        <v>0</v>
      </c>
      <c r="BA18" s="281">
        <f t="shared" si="7"/>
        <v>0</v>
      </c>
      <c r="BB18" s="281">
        <f t="shared" si="7"/>
        <v>0</v>
      </c>
      <c r="BC18" s="281">
        <f t="shared" si="7"/>
        <v>0</v>
      </c>
      <c r="BD18" s="281">
        <f t="shared" si="7"/>
        <v>0</v>
      </c>
      <c r="BE18" s="281">
        <f t="shared" si="7"/>
        <v>0</v>
      </c>
      <c r="BF18" s="281">
        <f t="shared" si="7"/>
        <v>0</v>
      </c>
      <c r="BG18" s="282">
        <f t="shared" si="7"/>
        <v>0</v>
      </c>
    </row>
    <row r="19" spans="1:59" ht="15" x14ac:dyDescent="0.2">
      <c r="A19" s="8" t="s">
        <v>324</v>
      </c>
      <c r="B19" s="41"/>
      <c r="C19" s="41"/>
      <c r="D19" s="41"/>
      <c r="E19" s="42">
        <f>SUMIF($B$12:$B17,"L1",E$12:E17)</f>
        <v>0</v>
      </c>
      <c r="F19" s="42">
        <f>SUMIF($B$12:$B17,"L1",F$12:F17)</f>
        <v>0</v>
      </c>
      <c r="G19" s="42">
        <f>SUMIF($B$12:$B17,"L1",G$12:G17)</f>
        <v>0</v>
      </c>
      <c r="H19" s="42">
        <f>SUMIF($B$12:$B17,"L1",H$12:H17)</f>
        <v>0</v>
      </c>
      <c r="I19" s="42">
        <f>SUMIF($B$12:$B17,"L1",I$12:I17)</f>
        <v>0</v>
      </c>
      <c r="J19" s="42">
        <f>SUMIF($B$12:$B17,"L1",J$12:J17)</f>
        <v>0</v>
      </c>
      <c r="K19" s="42">
        <f>SUMIF($B$12:$B17,"L1",K$12:K17)</f>
        <v>0</v>
      </c>
      <c r="L19" s="42">
        <f>SUMIF($B$12:$B17,"L1",L$12:L17)</f>
        <v>0</v>
      </c>
      <c r="M19" s="42">
        <f>SUMIF($B$12:$B17,"L1",M$12:M17)</f>
        <v>0</v>
      </c>
      <c r="N19" s="42">
        <f>SUMIF($B$12:$B17,"L1",N$12:N17)</f>
        <v>0</v>
      </c>
      <c r="O19" s="42">
        <f>SUMIF($B$12:$B17,"L1",O$12:O17)</f>
        <v>0</v>
      </c>
      <c r="P19" s="42">
        <f>SUMIF($B$12:$B17,"L1",P$12:P17)</f>
        <v>0</v>
      </c>
      <c r="Q19" s="189">
        <f>SUMIF($B$12:$B17,"L1",Q$12:Q17)</f>
        <v>0</v>
      </c>
      <c r="R19" s="8"/>
      <c r="S19" s="42">
        <f>SUMIF($B$12:$B17,"L1",S$12:S17)</f>
        <v>0</v>
      </c>
      <c r="T19" s="42">
        <f>SUMIF($B$12:$B17,"L1",T$12:T17)</f>
        <v>0</v>
      </c>
      <c r="U19" s="42">
        <f>SUMIF($B$12:$B17,"L1",U$12:U17)</f>
        <v>0</v>
      </c>
      <c r="V19" s="294">
        <f>SUMIF($B$12:$B17,"L1",V$12:V17)</f>
        <v>0</v>
      </c>
      <c r="W19" s="294">
        <f>SUMIF($B$12:$B17,"L1",W$12:W17)</f>
        <v>0</v>
      </c>
      <c r="X19" s="294">
        <f>SUMIF($B$12:$B17,"L1",X$12:X17)</f>
        <v>0</v>
      </c>
      <c r="Y19" s="294">
        <f>SUMIF($B$12:$B17,"L1",Y$12:Y17)</f>
        <v>0</v>
      </c>
      <c r="Z19" s="294">
        <f>SUMIF($B$12:$B17,"L1",Z$12:Z17)</f>
        <v>0</v>
      </c>
      <c r="AA19" s="294">
        <f>SUMIF($B$12:$B17,"L1",AA$12:AA17)</f>
        <v>0</v>
      </c>
      <c r="AB19" s="294">
        <f>SUMIF($B$12:$B17,"L1",AB$12:AB17)</f>
        <v>0</v>
      </c>
      <c r="AC19" s="294">
        <f>SUMIF($B$12:$B17,"L1",AC$12:AC17)</f>
        <v>0</v>
      </c>
      <c r="AD19" s="294">
        <f>SUMIF($B$12:$B17,"L1",AD$12:AD17)</f>
        <v>0</v>
      </c>
      <c r="AE19" s="314">
        <f>SUMIF($B$12:$B17,"L1",AE$12:AE17)</f>
        <v>0</v>
      </c>
      <c r="AF19" s="8"/>
      <c r="AG19" s="42">
        <f>SUMIF($B$12:$B17,"L1",AG$12:AG17)</f>
        <v>0</v>
      </c>
      <c r="AH19" s="42">
        <f>SUMIF($B$12:$B17,"L1",AH$12:AH17)</f>
        <v>0</v>
      </c>
      <c r="AI19" s="42">
        <f>SUMIF($B$12:$B17,"L1",AI$12:AI17)</f>
        <v>0</v>
      </c>
      <c r="AJ19" s="294">
        <f>SUMIF($B$12:$B17,"L1",AJ$12:AJ17)</f>
        <v>0</v>
      </c>
      <c r="AK19" s="294">
        <f>SUMIF($B$12:$B17,"L1",AK$12:AK17)</f>
        <v>0</v>
      </c>
      <c r="AL19" s="294">
        <f>SUMIF($B$12:$B17,"L1",AL$12:AL17)</f>
        <v>0</v>
      </c>
      <c r="AM19" s="294">
        <f>SUMIF($B$12:$B17,"L1",AM$12:AM17)</f>
        <v>0</v>
      </c>
      <c r="AN19" s="294">
        <f>SUMIF($B$12:$B17,"L1",AN$12:AN17)</f>
        <v>0</v>
      </c>
      <c r="AO19" s="294">
        <f>SUMIF($B$12:$B17,"L1",AO$12:AO17)</f>
        <v>0</v>
      </c>
      <c r="AP19" s="294">
        <f>SUMIF($B$12:$B17,"L1",AP$12:AP17)</f>
        <v>0</v>
      </c>
      <c r="AQ19" s="294">
        <f>SUMIF($B$12:$B17,"L1",AQ$12:AQ17)</f>
        <v>0</v>
      </c>
      <c r="AR19" s="294">
        <f>SUMIF($B$12:$B17,"L1",AR$12:AR17)</f>
        <v>0</v>
      </c>
      <c r="AS19" s="314">
        <f>SUMIF($B$12:$B17,"L1",AS$12:AS17)</f>
        <v>0</v>
      </c>
      <c r="AT19" s="8"/>
      <c r="AU19" s="42">
        <f>SUMIF($B$12:$B17,"L1",AU$12:AU17)</f>
        <v>0</v>
      </c>
      <c r="AV19" s="42">
        <f>SUMIF($B$12:$B17,"L1",AV$12:AV17)</f>
        <v>0</v>
      </c>
      <c r="AW19" s="42">
        <f>SUMIF($B$12:$B17,"L1",AW$12:AW17)</f>
        <v>0</v>
      </c>
      <c r="AX19" s="294">
        <f>SUMIF($B$12:$B17,"L1",AX$12:AX17)</f>
        <v>0</v>
      </c>
      <c r="AY19" s="294">
        <f>SUMIF($B$12:$B17,"L1",AY$12:AY17)</f>
        <v>0</v>
      </c>
      <c r="AZ19" s="294">
        <f>SUMIF($B$12:$B17,"L1",AZ$12:AZ17)</f>
        <v>0</v>
      </c>
      <c r="BA19" s="294">
        <f>SUMIF($B$12:$B17,"L1",BA$12:BA17)</f>
        <v>0</v>
      </c>
      <c r="BB19" s="294">
        <f>SUMIF($B$12:$B17,"L1",BB$12:BB17)</f>
        <v>0</v>
      </c>
      <c r="BC19" s="294">
        <f>SUMIF($B$12:$B17,"L1",BC$12:BC17)</f>
        <v>0</v>
      </c>
      <c r="BD19" s="294">
        <f>SUMIF($B$12:$B17,"L1",BD$12:BD17)</f>
        <v>0</v>
      </c>
      <c r="BE19" s="294">
        <f>SUMIF($B$12:$B17,"L1",BE$12:BE17)</f>
        <v>0</v>
      </c>
      <c r="BF19" s="294">
        <f>SUMIF($B$12:$B17,"L1",BF$12:BF17)</f>
        <v>0</v>
      </c>
      <c r="BG19" s="314">
        <f>SUMIF($B$12:$B17,"L1",BG$12:BG17)</f>
        <v>0</v>
      </c>
    </row>
    <row r="20" spans="1:59" ht="15" customHeight="1" x14ac:dyDescent="0.2">
      <c r="A20" s="8" t="s">
        <v>317</v>
      </c>
      <c r="B20" s="41"/>
      <c r="C20" s="41"/>
      <c r="D20" s="41"/>
      <c r="E20" s="42">
        <f>SUMIF($B$12:$B17,"L2",E$12:E17)</f>
        <v>0</v>
      </c>
      <c r="F20" s="42">
        <f>SUMIF($B$12:$B17,"L2",F$12:F17)</f>
        <v>0</v>
      </c>
      <c r="G20" s="42">
        <f>SUMIF($B$12:$B17,"L2",G$12:G17)</f>
        <v>0</v>
      </c>
      <c r="H20" s="42">
        <f>SUMIF($B$12:$B17,"L2",H$12:H17)</f>
        <v>0</v>
      </c>
      <c r="I20" s="42">
        <f>SUMIF($B$12:$B17,"L2",I$12:I17)</f>
        <v>0</v>
      </c>
      <c r="J20" s="42">
        <f>SUMIF($B$12:$B17,"L2",J$12:J17)</f>
        <v>0</v>
      </c>
      <c r="K20" s="42">
        <f>SUMIF($B$12:$B17,"L2",K$12:K17)</f>
        <v>0</v>
      </c>
      <c r="L20" s="42">
        <f>SUMIF($B$12:$B17,"L2",L$12:L17)</f>
        <v>0</v>
      </c>
      <c r="M20" s="42">
        <f>SUMIF($B$12:$B17,"L2",M$12:M17)</f>
        <v>0</v>
      </c>
      <c r="N20" s="42">
        <f>SUMIF($B$12:$B17,"L2",N$12:N17)</f>
        <v>0</v>
      </c>
      <c r="O20" s="42">
        <f>SUMIF($B$12:$B17,"L2",O$12:O17)</f>
        <v>0</v>
      </c>
      <c r="P20" s="42">
        <f>SUMIF($B$12:$B17,"L2",P$12:P17)</f>
        <v>0</v>
      </c>
      <c r="Q20" s="167">
        <f>SUMIF($B$12:$B17,"L2",Q$12:Q17)</f>
        <v>0</v>
      </c>
      <c r="R20" s="8"/>
      <c r="S20" s="42">
        <f>SUMIF($B$12:$B17,"L2",S$12:S17)</f>
        <v>0</v>
      </c>
      <c r="T20" s="42">
        <f>SUMIF($B$12:$B17,"L2",T$12:T17)</f>
        <v>0</v>
      </c>
      <c r="U20" s="42">
        <f>SUMIF($B$12:$B17,"L2",U$12:U17)</f>
        <v>0</v>
      </c>
      <c r="V20" s="294">
        <f>SUMIF($B$12:$B17,"L2",V$12:V17)</f>
        <v>0</v>
      </c>
      <c r="W20" s="294">
        <f>SUMIF($B$12:$B17,"L2",W$12:W17)</f>
        <v>0</v>
      </c>
      <c r="X20" s="294">
        <f>SUMIF($B$12:$B17,"L2",X$12:X17)</f>
        <v>0</v>
      </c>
      <c r="Y20" s="294">
        <f>SUMIF($B$12:$B17,"L2",Y$12:Y17)</f>
        <v>0</v>
      </c>
      <c r="Z20" s="294">
        <f>SUMIF($B$12:$B17,"L2",Z$12:Z17)</f>
        <v>0</v>
      </c>
      <c r="AA20" s="294">
        <f>SUMIF($B$12:$B17,"L2",AA$12:AA17)</f>
        <v>0</v>
      </c>
      <c r="AB20" s="294">
        <f>SUMIF($B$12:$B17,"L2",AB$12:AB17)</f>
        <v>0</v>
      </c>
      <c r="AC20" s="294">
        <f>SUMIF($B$12:$B17,"L2",AC$12:AC17)</f>
        <v>0</v>
      </c>
      <c r="AD20" s="294">
        <f>SUMIF($B$12:$B17,"L2",AD$12:AD17)</f>
        <v>0</v>
      </c>
      <c r="AE20" s="314">
        <f>SUMIF($B$12:$B17,"L2",AE$12:AE17)</f>
        <v>0</v>
      </c>
      <c r="AF20" s="8"/>
      <c r="AG20" s="42">
        <f>SUMIF($B$12:$B17,"L2",AG$12:AG17)</f>
        <v>0</v>
      </c>
      <c r="AH20" s="42">
        <f>SUMIF($B$12:$B17,"L2",AH$12:AH17)</f>
        <v>0</v>
      </c>
      <c r="AI20" s="42">
        <f>SUMIF($B$12:$B17,"L2",AI$12:AI17)</f>
        <v>0</v>
      </c>
      <c r="AJ20" s="294">
        <f>SUMIF($B$12:$B17,"L2",AJ$12:AJ17)</f>
        <v>0</v>
      </c>
      <c r="AK20" s="294">
        <f>SUMIF($B$12:$B17,"L2",AK$12:AK17)</f>
        <v>0</v>
      </c>
      <c r="AL20" s="294">
        <f>SUMIF($B$12:$B17,"L2",AL$12:AL17)</f>
        <v>0</v>
      </c>
      <c r="AM20" s="294">
        <f>SUMIF($B$12:$B17,"L2",AM$12:AM17)</f>
        <v>0</v>
      </c>
      <c r="AN20" s="294">
        <f>SUMIF($B$12:$B17,"L2",AN$12:AN17)</f>
        <v>0</v>
      </c>
      <c r="AO20" s="294">
        <f>SUMIF($B$12:$B17,"L2",AO$12:AO17)</f>
        <v>0</v>
      </c>
      <c r="AP20" s="294">
        <f>SUMIF($B$12:$B17,"L2",AP$12:AP17)</f>
        <v>0</v>
      </c>
      <c r="AQ20" s="294">
        <f>SUMIF($B$12:$B17,"L2",AQ$12:AQ17)</f>
        <v>0</v>
      </c>
      <c r="AR20" s="294">
        <f>SUMIF($B$12:$B17,"L2",AR$12:AR17)</f>
        <v>0</v>
      </c>
      <c r="AS20" s="314">
        <f>SUMIF($B$12:$B17,"L2",AS$12:AS17)</f>
        <v>0</v>
      </c>
      <c r="AT20" s="8"/>
      <c r="AU20" s="42">
        <f>SUMIF($B$12:$B17,"L2",AU$12:AU17)</f>
        <v>0</v>
      </c>
      <c r="AV20" s="42">
        <f>SUMIF($B$12:$B17,"L2",AV$12:AV17)</f>
        <v>0</v>
      </c>
      <c r="AW20" s="42">
        <f>SUMIF($B$12:$B17,"L2",AW$12:AW17)</f>
        <v>0</v>
      </c>
      <c r="AX20" s="294">
        <f>SUMIF($B$12:$B17,"L2",AX$12:AX17)</f>
        <v>0</v>
      </c>
      <c r="AY20" s="294">
        <f>SUMIF($B$12:$B17,"L2",AY$12:AY17)</f>
        <v>0</v>
      </c>
      <c r="AZ20" s="294">
        <f>SUMIF($B$12:$B17,"L2",AZ$12:AZ17)</f>
        <v>0</v>
      </c>
      <c r="BA20" s="294">
        <f>SUMIF($B$12:$B17,"L2",BA$12:BA17)</f>
        <v>0</v>
      </c>
      <c r="BB20" s="294">
        <f>SUMIF($B$12:$B17,"L2",BB$12:BB17)</f>
        <v>0</v>
      </c>
      <c r="BC20" s="294">
        <f>SUMIF($B$12:$B17,"L2",BC$12:BC17)</f>
        <v>0</v>
      </c>
      <c r="BD20" s="294">
        <f>SUMIF($B$12:$B17,"L2",BD$12:BD17)</f>
        <v>0</v>
      </c>
      <c r="BE20" s="294">
        <f>SUMIF($B$12:$B17,"L2",BE$12:BE17)</f>
        <v>0</v>
      </c>
      <c r="BF20" s="294">
        <f>SUMIF($B$12:$B17,"L2",BF$12:BF17)</f>
        <v>0</v>
      </c>
      <c r="BG20" s="314">
        <f>SUMIF($B$12:$B17,"L2",BG$12:BG17)</f>
        <v>0</v>
      </c>
    </row>
    <row r="21" spans="1:59" ht="15" x14ac:dyDescent="0.2">
      <c r="A21" s="8" t="s">
        <v>311</v>
      </c>
      <c r="B21" s="41"/>
      <c r="C21" s="41"/>
      <c r="D21" s="41"/>
      <c r="E21" s="42">
        <f>SUMIF($B$12:$B17,"L3",E$12:E17)</f>
        <v>0</v>
      </c>
      <c r="F21" s="42">
        <f>SUMIF($B$12:$B17,"L3",F$12:F17)</f>
        <v>0</v>
      </c>
      <c r="G21" s="42">
        <f>SUMIF($B$12:$B17,"L3",G$12:G17)</f>
        <v>0</v>
      </c>
      <c r="H21" s="42">
        <f>SUMIF($B$12:$B17,"L3",H$12:H17)</f>
        <v>0</v>
      </c>
      <c r="I21" s="42">
        <f>SUMIF($B$12:$B17,"L3",I$12:I17)</f>
        <v>0</v>
      </c>
      <c r="J21" s="42">
        <f>SUMIF($B$12:$B17,"L3",J$12:J17)</f>
        <v>0</v>
      </c>
      <c r="K21" s="42">
        <f>SUMIF($B$12:$B17,"L3",K$12:K17)</f>
        <v>0</v>
      </c>
      <c r="L21" s="42">
        <f>SUMIF($B$12:$B17,"L3",L$12:L17)</f>
        <v>0</v>
      </c>
      <c r="M21" s="42">
        <f>SUMIF($B$12:$B17,"L3",M$12:M17)</f>
        <v>0</v>
      </c>
      <c r="N21" s="42">
        <f>SUMIF($B$12:$B17,"L3",N$12:N17)</f>
        <v>0</v>
      </c>
      <c r="O21" s="42">
        <f>SUMIF($B$12:$B17,"L3",O$12:O17)</f>
        <v>0</v>
      </c>
      <c r="P21" s="42">
        <f>SUMIF($B$12:$B17,"L3",P$12:P17)</f>
        <v>0</v>
      </c>
      <c r="Q21" s="167">
        <f>SUMIF($B$12:$B17,"L3",Q$12:Q17)</f>
        <v>0</v>
      </c>
      <c r="R21" s="8"/>
      <c r="S21" s="42">
        <f>SUMIF($B$12:$B17,"L3",S$12:S17)</f>
        <v>0</v>
      </c>
      <c r="T21" s="42">
        <f>SUMIF($B$12:$B17,"L3",T$12:T17)</f>
        <v>0</v>
      </c>
      <c r="U21" s="42">
        <f>SUMIF($B$12:$B17,"L3",U$12:U17)</f>
        <v>0</v>
      </c>
      <c r="V21" s="294">
        <f>SUMIF($B$12:$B17,"L3",V$12:V17)</f>
        <v>0</v>
      </c>
      <c r="W21" s="294">
        <f>SUMIF($B$12:$B17,"L3",W$12:W17)</f>
        <v>0</v>
      </c>
      <c r="X21" s="294">
        <f>SUMIF($B$12:$B17,"L3",X$12:X17)</f>
        <v>0</v>
      </c>
      <c r="Y21" s="294">
        <f>SUMIF($B$12:$B17,"L3",Y$12:Y17)</f>
        <v>0</v>
      </c>
      <c r="Z21" s="294">
        <f>SUMIF($B$12:$B17,"L3",Z$12:Z17)</f>
        <v>0</v>
      </c>
      <c r="AA21" s="294">
        <f>SUMIF($B$12:$B17,"L3",AA$12:AA17)</f>
        <v>0</v>
      </c>
      <c r="AB21" s="294">
        <f>SUMIF($B$12:$B17,"L3",AB$12:AB17)</f>
        <v>0</v>
      </c>
      <c r="AC21" s="294">
        <f>SUMIF($B$12:$B17,"L3",AC$12:AC17)</f>
        <v>0</v>
      </c>
      <c r="AD21" s="294">
        <f>SUMIF($B$12:$B17,"L3",AD$12:AD17)</f>
        <v>0</v>
      </c>
      <c r="AE21" s="314">
        <f>SUMIF($B$12:$B17,"L3",AE$12:AE17)</f>
        <v>0</v>
      </c>
      <c r="AF21" s="8"/>
      <c r="AG21" s="42">
        <f>SUMIF($B$12:$B17,"L3",AG$12:AG17)</f>
        <v>0</v>
      </c>
      <c r="AH21" s="42">
        <f>SUMIF($B$12:$B17,"L3",AH$12:AH17)</f>
        <v>0</v>
      </c>
      <c r="AI21" s="42">
        <f>SUMIF($B$12:$B17,"L3",AI$12:AI17)</f>
        <v>0</v>
      </c>
      <c r="AJ21" s="294">
        <f>SUMIF($B$12:$B17,"L3",AJ$12:AJ17)</f>
        <v>0</v>
      </c>
      <c r="AK21" s="294">
        <f>SUMIF($B$12:$B17,"L3",AK$12:AK17)</f>
        <v>0</v>
      </c>
      <c r="AL21" s="294">
        <f>SUMIF($B$12:$B17,"L3",AL$12:AL17)</f>
        <v>0</v>
      </c>
      <c r="AM21" s="294">
        <f>SUMIF($B$12:$B17,"L3",AM$12:AM17)</f>
        <v>0</v>
      </c>
      <c r="AN21" s="294">
        <f>SUMIF($B$12:$B17,"L3",AN$12:AN17)</f>
        <v>0</v>
      </c>
      <c r="AO21" s="294">
        <f>SUMIF($B$12:$B17,"L3",AO$12:AO17)</f>
        <v>0</v>
      </c>
      <c r="AP21" s="294">
        <f>SUMIF($B$12:$B17,"L3",AP$12:AP17)</f>
        <v>0</v>
      </c>
      <c r="AQ21" s="294">
        <f>SUMIF($B$12:$B17,"L3",AQ$12:AQ17)</f>
        <v>0</v>
      </c>
      <c r="AR21" s="294">
        <f>SUMIF($B$12:$B17,"L3",AR$12:AR17)</f>
        <v>0</v>
      </c>
      <c r="AS21" s="314">
        <f>SUMIF($B$12:$B17,"L3",AS$12:AS17)</f>
        <v>0</v>
      </c>
      <c r="AT21" s="8"/>
      <c r="AU21" s="42">
        <f>SUMIF($B$12:$B17,"L3",AU$12:AU17)</f>
        <v>0</v>
      </c>
      <c r="AV21" s="42">
        <f>SUMIF($B$12:$B17,"L3",AV$12:AV17)</f>
        <v>0</v>
      </c>
      <c r="AW21" s="42">
        <f>SUMIF($B$12:$B17,"L3",AW$12:AW17)</f>
        <v>0</v>
      </c>
      <c r="AX21" s="294">
        <f>SUMIF($B$12:$B17,"L3",AX$12:AX17)</f>
        <v>0</v>
      </c>
      <c r="AY21" s="294">
        <f>SUMIF($B$12:$B17,"L3",AY$12:AY17)</f>
        <v>0</v>
      </c>
      <c r="AZ21" s="294">
        <f>SUMIF($B$12:$B17,"L3",AZ$12:AZ17)</f>
        <v>0</v>
      </c>
      <c r="BA21" s="294">
        <f>SUMIF($B$12:$B17,"L3",BA$12:BA17)</f>
        <v>0</v>
      </c>
      <c r="BB21" s="294">
        <f>SUMIF($B$12:$B17,"L3",BB$12:BB17)</f>
        <v>0</v>
      </c>
      <c r="BC21" s="294">
        <f>SUMIF($B$12:$B17,"L3",BC$12:BC17)</f>
        <v>0</v>
      </c>
      <c r="BD21" s="294">
        <f>SUMIF($B$12:$B17,"L3",BD$12:BD17)</f>
        <v>0</v>
      </c>
      <c r="BE21" s="294">
        <f>SUMIF($B$12:$B17,"L3",BE$12:BE17)</f>
        <v>0</v>
      </c>
      <c r="BF21" s="294">
        <f>SUMIF($B$12:$B17,"L3",BF$12:BF17)</f>
        <v>0</v>
      </c>
      <c r="BG21" s="314">
        <f>SUMIF($B$12:$B17,"L3",BG$12:BG17)</f>
        <v>0</v>
      </c>
    </row>
    <row r="22" spans="1:59" ht="15" x14ac:dyDescent="0.2">
      <c r="A22" s="8" t="s">
        <v>312</v>
      </c>
      <c r="B22" s="41"/>
      <c r="C22" s="41"/>
      <c r="D22" s="41"/>
      <c r="E22" s="42">
        <f>SUMIF($B$12:$B17,"L4",E$12:E17)</f>
        <v>0</v>
      </c>
      <c r="F22" s="42">
        <f>SUMIF($B$12:$B17,"L4",F$12:F17)</f>
        <v>0</v>
      </c>
      <c r="G22" s="42">
        <f>SUMIF($B$12:$B17,"L4",G$12:G17)</f>
        <v>0</v>
      </c>
      <c r="H22" s="42">
        <f>SUMIF($B$12:$B17,"L4",H$12:H17)</f>
        <v>0</v>
      </c>
      <c r="I22" s="42">
        <f>SUMIF($B$12:$B17,"L4",I$12:I17)</f>
        <v>0</v>
      </c>
      <c r="J22" s="42">
        <f>SUMIF($B$12:$B17,"L4",J$12:J17)</f>
        <v>0</v>
      </c>
      <c r="K22" s="42">
        <f>SUMIF($B$12:$B17,"L4",K$12:K17)</f>
        <v>0</v>
      </c>
      <c r="L22" s="42">
        <f>SUMIF($B$12:$B17,"L4",L$12:L17)</f>
        <v>0</v>
      </c>
      <c r="M22" s="42">
        <f>SUMIF($B$12:$B17,"L4",M$12:M17)</f>
        <v>0</v>
      </c>
      <c r="N22" s="42">
        <f>SUMIF($B$12:$B17,"L4",N$12:N17)</f>
        <v>0</v>
      </c>
      <c r="O22" s="42">
        <f>SUMIF($B$12:$B17,"L4",O$12:O17)</f>
        <v>0</v>
      </c>
      <c r="P22" s="42">
        <f>SUMIF($B$12:$B17,"L4",P$12:P17)</f>
        <v>0</v>
      </c>
      <c r="Q22" s="167">
        <f>SUMIF($B$12:$B17,"L4",Q$12:Q17)</f>
        <v>0</v>
      </c>
      <c r="R22" s="8"/>
      <c r="S22" s="42">
        <f>SUMIF($B$12:$B17,"L4",S$12:S17)</f>
        <v>0</v>
      </c>
      <c r="T22" s="42">
        <f>SUMIF($B$12:$B17,"L4",T$12:T17)</f>
        <v>0</v>
      </c>
      <c r="U22" s="42">
        <f>SUMIF($B$12:$B17,"L4",U$12:U17)</f>
        <v>0</v>
      </c>
      <c r="V22" s="294">
        <f>SUMIF($B$12:$B17,"L4",V$12:V17)</f>
        <v>0</v>
      </c>
      <c r="W22" s="294">
        <f>SUMIF($B$12:$B17,"L4",W$12:W17)</f>
        <v>0</v>
      </c>
      <c r="X22" s="294">
        <f>SUMIF($B$12:$B17,"L4",X$12:X17)</f>
        <v>0</v>
      </c>
      <c r="Y22" s="294">
        <f>SUMIF($B$12:$B17,"L4",Y$12:Y17)</f>
        <v>0</v>
      </c>
      <c r="Z22" s="294">
        <f>SUMIF($B$12:$B17,"L4",Z$12:Z17)</f>
        <v>0</v>
      </c>
      <c r="AA22" s="294">
        <f>SUMIF($B$12:$B17,"L4",AA$12:AA17)</f>
        <v>0</v>
      </c>
      <c r="AB22" s="294">
        <f>SUMIF($B$12:$B17,"L4",AB$12:AB17)</f>
        <v>0</v>
      </c>
      <c r="AC22" s="294">
        <f>SUMIF($B$12:$B17,"L4",AC$12:AC17)</f>
        <v>0</v>
      </c>
      <c r="AD22" s="294">
        <f>SUMIF($B$12:$B17,"L4",AD$12:AD17)</f>
        <v>0</v>
      </c>
      <c r="AE22" s="314">
        <f>SUMIF($B$12:$B17,"L4",AE$12:AE17)</f>
        <v>0</v>
      </c>
      <c r="AF22" s="8"/>
      <c r="AG22" s="42">
        <f>SUMIF($B$12:$B17,"L4",AG$12:AG17)</f>
        <v>0</v>
      </c>
      <c r="AH22" s="42">
        <f>SUMIF($B$12:$B17,"L4",AH$12:AH17)</f>
        <v>0</v>
      </c>
      <c r="AI22" s="42">
        <f>SUMIF($B$12:$B17,"L4",AI$12:AI17)</f>
        <v>0</v>
      </c>
      <c r="AJ22" s="294">
        <f>SUMIF($B$12:$B17,"L4",AJ$12:AJ17)</f>
        <v>0</v>
      </c>
      <c r="AK22" s="294">
        <f>SUMIF($B$12:$B17,"L4",AK$12:AK17)</f>
        <v>0</v>
      </c>
      <c r="AL22" s="294">
        <f>SUMIF($B$12:$B17,"L4",AL$12:AL17)</f>
        <v>0</v>
      </c>
      <c r="AM22" s="294">
        <f>SUMIF($B$12:$B17,"L4",AM$12:AM17)</f>
        <v>0</v>
      </c>
      <c r="AN22" s="294">
        <f>SUMIF($B$12:$B17,"L4",AN$12:AN17)</f>
        <v>0</v>
      </c>
      <c r="AO22" s="294">
        <f>SUMIF($B$12:$B17,"L4",AO$12:AO17)</f>
        <v>0</v>
      </c>
      <c r="AP22" s="294">
        <f>SUMIF($B$12:$B17,"L4",AP$12:AP17)</f>
        <v>0</v>
      </c>
      <c r="AQ22" s="294">
        <f>SUMIF($B$12:$B17,"L4",AQ$12:AQ17)</f>
        <v>0</v>
      </c>
      <c r="AR22" s="294">
        <f>SUMIF($B$12:$B17,"L4",AR$12:AR17)</f>
        <v>0</v>
      </c>
      <c r="AS22" s="314">
        <f>SUMIF($B$12:$B17,"L4",AS$12:AS17)</f>
        <v>0</v>
      </c>
      <c r="AT22" s="8"/>
      <c r="AU22" s="42">
        <f>SUMIF($B$12:$B17,"L4",AU$12:AU17)</f>
        <v>0</v>
      </c>
      <c r="AV22" s="42">
        <f>SUMIF($B$12:$B17,"L4",AV$12:AV17)</f>
        <v>0</v>
      </c>
      <c r="AW22" s="42">
        <f>SUMIF($B$12:$B17,"L4",AW$12:AW17)</f>
        <v>0</v>
      </c>
      <c r="AX22" s="294">
        <f>SUMIF($B$12:$B17,"L4",AX$12:AX17)</f>
        <v>0</v>
      </c>
      <c r="AY22" s="294">
        <f>SUMIF($B$12:$B17,"L4",AY$12:AY17)</f>
        <v>0</v>
      </c>
      <c r="AZ22" s="294">
        <f>SUMIF($B$12:$B17,"L4",AZ$12:AZ17)</f>
        <v>0</v>
      </c>
      <c r="BA22" s="294">
        <f>SUMIF($B$12:$B17,"L4",BA$12:BA17)</f>
        <v>0</v>
      </c>
      <c r="BB22" s="294">
        <f>SUMIF($B$12:$B17,"L4",BB$12:BB17)</f>
        <v>0</v>
      </c>
      <c r="BC22" s="294">
        <f>SUMIF($B$12:$B17,"L4",BC$12:BC17)</f>
        <v>0</v>
      </c>
      <c r="BD22" s="294">
        <f>SUMIF($B$12:$B17,"L4",BD$12:BD17)</f>
        <v>0</v>
      </c>
      <c r="BE22" s="294">
        <f>SUMIF($B$12:$B17,"L4",BE$12:BE17)</f>
        <v>0</v>
      </c>
      <c r="BF22" s="294">
        <f>SUMIF($B$12:$B17,"L4",BF$12:BF17)</f>
        <v>0</v>
      </c>
      <c r="BG22" s="314">
        <f>SUMIF($B$12:$B17,"L4",BG$12:BG17)</f>
        <v>0</v>
      </c>
    </row>
    <row r="23" spans="1:59" ht="15" customHeight="1" x14ac:dyDescent="0.2">
      <c r="A23" s="8" t="s">
        <v>325</v>
      </c>
      <c r="B23" s="41"/>
      <c r="C23" s="41"/>
      <c r="D23" s="41"/>
      <c r="E23" s="42">
        <f t="shared" ref="E23:Q23" si="8">SUM(E20:E22)</f>
        <v>0</v>
      </c>
      <c r="F23" s="42">
        <f t="shared" si="8"/>
        <v>0</v>
      </c>
      <c r="G23" s="42">
        <f t="shared" si="8"/>
        <v>0</v>
      </c>
      <c r="H23" s="42">
        <f t="shared" si="8"/>
        <v>0</v>
      </c>
      <c r="I23" s="42">
        <f t="shared" si="8"/>
        <v>0</v>
      </c>
      <c r="J23" s="42">
        <f t="shared" si="8"/>
        <v>0</v>
      </c>
      <c r="K23" s="42">
        <f t="shared" si="8"/>
        <v>0</v>
      </c>
      <c r="L23" s="42">
        <f t="shared" si="8"/>
        <v>0</v>
      </c>
      <c r="M23" s="42">
        <f t="shared" si="8"/>
        <v>0</v>
      </c>
      <c r="N23" s="42">
        <f t="shared" si="8"/>
        <v>0</v>
      </c>
      <c r="O23" s="42">
        <f t="shared" si="8"/>
        <v>0</v>
      </c>
      <c r="P23" s="42">
        <f t="shared" si="8"/>
        <v>0</v>
      </c>
      <c r="Q23" s="167">
        <f t="shared" si="8"/>
        <v>0</v>
      </c>
      <c r="R23" s="8"/>
      <c r="S23" s="42">
        <f t="shared" ref="S23:AE23" si="9">SUM(S20:S22)</f>
        <v>0</v>
      </c>
      <c r="T23" s="42">
        <f t="shared" si="9"/>
        <v>0</v>
      </c>
      <c r="U23" s="42">
        <f t="shared" si="9"/>
        <v>0</v>
      </c>
      <c r="V23" s="294">
        <f t="shared" si="9"/>
        <v>0</v>
      </c>
      <c r="W23" s="294">
        <f t="shared" si="9"/>
        <v>0</v>
      </c>
      <c r="X23" s="294">
        <f t="shared" si="9"/>
        <v>0</v>
      </c>
      <c r="Y23" s="294">
        <f t="shared" si="9"/>
        <v>0</v>
      </c>
      <c r="Z23" s="294">
        <f t="shared" si="9"/>
        <v>0</v>
      </c>
      <c r="AA23" s="294">
        <f t="shared" si="9"/>
        <v>0</v>
      </c>
      <c r="AB23" s="294">
        <f t="shared" si="9"/>
        <v>0</v>
      </c>
      <c r="AC23" s="294">
        <f t="shared" si="9"/>
        <v>0</v>
      </c>
      <c r="AD23" s="294">
        <f t="shared" si="9"/>
        <v>0</v>
      </c>
      <c r="AE23" s="314">
        <f t="shared" si="9"/>
        <v>0</v>
      </c>
      <c r="AF23" s="8"/>
      <c r="AG23" s="42">
        <f t="shared" ref="AG23:AS23" si="10">SUM(AG20:AG22)</f>
        <v>0</v>
      </c>
      <c r="AH23" s="42">
        <f t="shared" si="10"/>
        <v>0</v>
      </c>
      <c r="AI23" s="42">
        <f t="shared" si="10"/>
        <v>0</v>
      </c>
      <c r="AJ23" s="294">
        <f t="shared" si="10"/>
        <v>0</v>
      </c>
      <c r="AK23" s="294">
        <f t="shared" si="10"/>
        <v>0</v>
      </c>
      <c r="AL23" s="294">
        <f t="shared" si="10"/>
        <v>0</v>
      </c>
      <c r="AM23" s="294">
        <f t="shared" si="10"/>
        <v>0</v>
      </c>
      <c r="AN23" s="294">
        <f t="shared" si="10"/>
        <v>0</v>
      </c>
      <c r="AO23" s="294">
        <f t="shared" si="10"/>
        <v>0</v>
      </c>
      <c r="AP23" s="294">
        <f t="shared" si="10"/>
        <v>0</v>
      </c>
      <c r="AQ23" s="294">
        <f t="shared" si="10"/>
        <v>0</v>
      </c>
      <c r="AR23" s="294">
        <f t="shared" si="10"/>
        <v>0</v>
      </c>
      <c r="AS23" s="314">
        <f t="shared" si="10"/>
        <v>0</v>
      </c>
      <c r="AT23" s="8"/>
      <c r="AU23" s="42">
        <f t="shared" ref="AU23:BG23" si="11">SUM(AU20:AU22)</f>
        <v>0</v>
      </c>
      <c r="AV23" s="42">
        <f t="shared" si="11"/>
        <v>0</v>
      </c>
      <c r="AW23" s="42">
        <f t="shared" si="11"/>
        <v>0</v>
      </c>
      <c r="AX23" s="294">
        <f t="shared" si="11"/>
        <v>0</v>
      </c>
      <c r="AY23" s="294">
        <f t="shared" si="11"/>
        <v>0</v>
      </c>
      <c r="AZ23" s="294">
        <f t="shared" si="11"/>
        <v>0</v>
      </c>
      <c r="BA23" s="294">
        <f t="shared" si="11"/>
        <v>0</v>
      </c>
      <c r="BB23" s="294">
        <f t="shared" si="11"/>
        <v>0</v>
      </c>
      <c r="BC23" s="294">
        <f t="shared" si="11"/>
        <v>0</v>
      </c>
      <c r="BD23" s="294">
        <f t="shared" si="11"/>
        <v>0</v>
      </c>
      <c r="BE23" s="294">
        <f t="shared" si="11"/>
        <v>0</v>
      </c>
      <c r="BF23" s="294">
        <f t="shared" si="11"/>
        <v>0</v>
      </c>
      <c r="BG23" s="314">
        <f t="shared" si="11"/>
        <v>0</v>
      </c>
    </row>
    <row r="24" spans="1:59" ht="15" customHeight="1" x14ac:dyDescent="0.2">
      <c r="A24" s="56" t="s">
        <v>326</v>
      </c>
      <c r="B24" s="57"/>
      <c r="C24" s="57"/>
      <c r="D24" s="57"/>
      <c r="E24" s="132">
        <f t="shared" ref="E24:Q24" si="12">(E20*0.75) + (E21*0.5) + (E22*0.25)</f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32">
        <f t="shared" si="12"/>
        <v>0</v>
      </c>
      <c r="P24" s="132">
        <f t="shared" si="12"/>
        <v>0</v>
      </c>
      <c r="Q24" s="188">
        <f t="shared" si="12"/>
        <v>0</v>
      </c>
      <c r="R24" s="8"/>
      <c r="S24" s="132">
        <f t="shared" ref="S24:AE24" si="13">(S20*0.75) + (S21*0.5) + (S22*0.25)</f>
        <v>0</v>
      </c>
      <c r="T24" s="132">
        <f t="shared" si="13"/>
        <v>0</v>
      </c>
      <c r="U24" s="132">
        <f t="shared" si="13"/>
        <v>0</v>
      </c>
      <c r="V24" s="315">
        <f t="shared" si="13"/>
        <v>0</v>
      </c>
      <c r="W24" s="315">
        <f t="shared" si="13"/>
        <v>0</v>
      </c>
      <c r="X24" s="315">
        <f t="shared" si="13"/>
        <v>0</v>
      </c>
      <c r="Y24" s="315">
        <f t="shared" si="13"/>
        <v>0</v>
      </c>
      <c r="Z24" s="315">
        <f t="shared" si="13"/>
        <v>0</v>
      </c>
      <c r="AA24" s="315">
        <f t="shared" si="13"/>
        <v>0</v>
      </c>
      <c r="AB24" s="315">
        <f t="shared" si="13"/>
        <v>0</v>
      </c>
      <c r="AC24" s="315">
        <f t="shared" si="13"/>
        <v>0</v>
      </c>
      <c r="AD24" s="315">
        <f t="shared" si="13"/>
        <v>0</v>
      </c>
      <c r="AE24" s="316">
        <f t="shared" si="13"/>
        <v>0</v>
      </c>
      <c r="AF24" s="8"/>
      <c r="AG24" s="132">
        <f t="shared" ref="AG24:AS24" si="14">(AG20*0.75) + (AG21*0.5) + (AG22*0.25)</f>
        <v>0</v>
      </c>
      <c r="AH24" s="132">
        <f t="shared" si="14"/>
        <v>0</v>
      </c>
      <c r="AI24" s="132">
        <f t="shared" si="14"/>
        <v>0</v>
      </c>
      <c r="AJ24" s="315">
        <f t="shared" si="14"/>
        <v>0</v>
      </c>
      <c r="AK24" s="315">
        <f t="shared" si="14"/>
        <v>0</v>
      </c>
      <c r="AL24" s="315">
        <f t="shared" si="14"/>
        <v>0</v>
      </c>
      <c r="AM24" s="315">
        <f t="shared" si="14"/>
        <v>0</v>
      </c>
      <c r="AN24" s="315">
        <f t="shared" si="14"/>
        <v>0</v>
      </c>
      <c r="AO24" s="315">
        <f t="shared" si="14"/>
        <v>0</v>
      </c>
      <c r="AP24" s="315">
        <f t="shared" si="14"/>
        <v>0</v>
      </c>
      <c r="AQ24" s="315">
        <f t="shared" si="14"/>
        <v>0</v>
      </c>
      <c r="AR24" s="315">
        <f t="shared" si="14"/>
        <v>0</v>
      </c>
      <c r="AS24" s="316">
        <f t="shared" si="14"/>
        <v>0</v>
      </c>
      <c r="AT24" s="8"/>
      <c r="AU24" s="132">
        <f t="shared" ref="AU24:BG24" si="15">(AU20*0.75) + (AU21*0.5) + (AU22*0.25)</f>
        <v>0</v>
      </c>
      <c r="AV24" s="132">
        <f t="shared" si="15"/>
        <v>0</v>
      </c>
      <c r="AW24" s="132">
        <f t="shared" si="15"/>
        <v>0</v>
      </c>
      <c r="AX24" s="315">
        <f t="shared" si="15"/>
        <v>0</v>
      </c>
      <c r="AY24" s="315">
        <f t="shared" si="15"/>
        <v>0</v>
      </c>
      <c r="AZ24" s="315">
        <f t="shared" si="15"/>
        <v>0</v>
      </c>
      <c r="BA24" s="315">
        <f t="shared" si="15"/>
        <v>0</v>
      </c>
      <c r="BB24" s="315">
        <f t="shared" si="15"/>
        <v>0</v>
      </c>
      <c r="BC24" s="315">
        <f t="shared" si="15"/>
        <v>0</v>
      </c>
      <c r="BD24" s="315">
        <f t="shared" si="15"/>
        <v>0</v>
      </c>
      <c r="BE24" s="315">
        <f t="shared" si="15"/>
        <v>0</v>
      </c>
      <c r="BF24" s="315">
        <f t="shared" si="15"/>
        <v>0</v>
      </c>
      <c r="BG24" s="316">
        <f t="shared" si="15"/>
        <v>0</v>
      </c>
    </row>
    <row r="25" spans="1:59" ht="15" customHeight="1" x14ac:dyDescent="0.2">
      <c r="A25" s="8" t="s">
        <v>327</v>
      </c>
      <c r="B25" s="41"/>
      <c r="C25" s="41"/>
      <c r="D25" s="41"/>
      <c r="E25" s="42">
        <f t="shared" ref="E25:Q25" si="16">E19+E24</f>
        <v>0</v>
      </c>
      <c r="F25" s="42">
        <f t="shared" si="16"/>
        <v>0</v>
      </c>
      <c r="G25" s="42">
        <f t="shared" si="16"/>
        <v>0</v>
      </c>
      <c r="H25" s="42">
        <f t="shared" si="16"/>
        <v>0</v>
      </c>
      <c r="I25" s="42">
        <f t="shared" si="16"/>
        <v>0</v>
      </c>
      <c r="J25" s="42">
        <f t="shared" si="16"/>
        <v>0</v>
      </c>
      <c r="K25" s="42">
        <f t="shared" si="16"/>
        <v>0</v>
      </c>
      <c r="L25" s="42">
        <f t="shared" si="16"/>
        <v>0</v>
      </c>
      <c r="M25" s="42">
        <f t="shared" si="16"/>
        <v>0</v>
      </c>
      <c r="N25" s="42">
        <f t="shared" si="16"/>
        <v>0</v>
      </c>
      <c r="O25" s="42">
        <f t="shared" si="16"/>
        <v>0</v>
      </c>
      <c r="P25" s="42">
        <f t="shared" si="16"/>
        <v>0</v>
      </c>
      <c r="Q25" s="167">
        <f t="shared" si="16"/>
        <v>0</v>
      </c>
      <c r="R25" s="8"/>
      <c r="S25" s="42">
        <f t="shared" ref="S25:AE25" si="17">S19+S24</f>
        <v>0</v>
      </c>
      <c r="T25" s="42">
        <f t="shared" si="17"/>
        <v>0</v>
      </c>
      <c r="U25" s="42">
        <f t="shared" si="17"/>
        <v>0</v>
      </c>
      <c r="V25" s="294">
        <f t="shared" si="17"/>
        <v>0</v>
      </c>
      <c r="W25" s="294">
        <f t="shared" si="17"/>
        <v>0</v>
      </c>
      <c r="X25" s="294">
        <f t="shared" si="17"/>
        <v>0</v>
      </c>
      <c r="Y25" s="294">
        <f t="shared" si="17"/>
        <v>0</v>
      </c>
      <c r="Z25" s="294">
        <f t="shared" si="17"/>
        <v>0</v>
      </c>
      <c r="AA25" s="294">
        <f t="shared" si="17"/>
        <v>0</v>
      </c>
      <c r="AB25" s="294">
        <f t="shared" si="17"/>
        <v>0</v>
      </c>
      <c r="AC25" s="294">
        <f t="shared" si="17"/>
        <v>0</v>
      </c>
      <c r="AD25" s="294">
        <f t="shared" si="17"/>
        <v>0</v>
      </c>
      <c r="AE25" s="314">
        <f t="shared" si="17"/>
        <v>0</v>
      </c>
      <c r="AF25" s="8"/>
      <c r="AG25" s="42">
        <f t="shared" ref="AG25:AS25" si="18">AG19+AG24</f>
        <v>0</v>
      </c>
      <c r="AH25" s="42">
        <f t="shared" si="18"/>
        <v>0</v>
      </c>
      <c r="AI25" s="42">
        <f t="shared" si="18"/>
        <v>0</v>
      </c>
      <c r="AJ25" s="294">
        <f t="shared" si="18"/>
        <v>0</v>
      </c>
      <c r="AK25" s="294">
        <f t="shared" si="18"/>
        <v>0</v>
      </c>
      <c r="AL25" s="294">
        <f t="shared" si="18"/>
        <v>0</v>
      </c>
      <c r="AM25" s="294">
        <f t="shared" si="18"/>
        <v>0</v>
      </c>
      <c r="AN25" s="294">
        <f t="shared" si="18"/>
        <v>0</v>
      </c>
      <c r="AO25" s="294">
        <f t="shared" si="18"/>
        <v>0</v>
      </c>
      <c r="AP25" s="294">
        <f t="shared" si="18"/>
        <v>0</v>
      </c>
      <c r="AQ25" s="294">
        <f t="shared" si="18"/>
        <v>0</v>
      </c>
      <c r="AR25" s="294">
        <f t="shared" si="18"/>
        <v>0</v>
      </c>
      <c r="AS25" s="314">
        <f t="shared" si="18"/>
        <v>0</v>
      </c>
      <c r="AT25" s="8"/>
      <c r="AU25" s="42">
        <f t="shared" ref="AU25:BG25" si="19">AU19+AU24</f>
        <v>0</v>
      </c>
      <c r="AV25" s="42">
        <f t="shared" si="19"/>
        <v>0</v>
      </c>
      <c r="AW25" s="42">
        <f t="shared" si="19"/>
        <v>0</v>
      </c>
      <c r="AX25" s="294">
        <f t="shared" si="19"/>
        <v>0</v>
      </c>
      <c r="AY25" s="294">
        <f t="shared" si="19"/>
        <v>0</v>
      </c>
      <c r="AZ25" s="294">
        <f t="shared" si="19"/>
        <v>0</v>
      </c>
      <c r="BA25" s="294">
        <f t="shared" si="19"/>
        <v>0</v>
      </c>
      <c r="BB25" s="294">
        <f t="shared" si="19"/>
        <v>0</v>
      </c>
      <c r="BC25" s="294">
        <f t="shared" si="19"/>
        <v>0</v>
      </c>
      <c r="BD25" s="294">
        <f t="shared" si="19"/>
        <v>0</v>
      </c>
      <c r="BE25" s="294">
        <f t="shared" si="19"/>
        <v>0</v>
      </c>
      <c r="BF25" s="294">
        <f t="shared" si="19"/>
        <v>0</v>
      </c>
      <c r="BG25" s="314">
        <f t="shared" si="19"/>
        <v>0</v>
      </c>
    </row>
    <row r="26" spans="1:59" ht="15" customHeight="1" x14ac:dyDescent="0.2">
      <c r="A26" s="8"/>
      <c r="B26" s="41"/>
      <c r="C26" s="41"/>
      <c r="D26" s="41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167"/>
      <c r="R26" s="8"/>
      <c r="S26" s="42"/>
      <c r="T26" s="42"/>
      <c r="U26" s="42"/>
      <c r="V26" s="294"/>
      <c r="W26" s="294"/>
      <c r="X26" s="294"/>
      <c r="Y26" s="294"/>
      <c r="Z26" s="294"/>
      <c r="AA26" s="294"/>
      <c r="AB26" s="294"/>
      <c r="AC26" s="294"/>
      <c r="AD26" s="294"/>
      <c r="AE26" s="314"/>
      <c r="AF26" s="8"/>
      <c r="AG26" s="42"/>
      <c r="AH26" s="42"/>
      <c r="AI26" s="42"/>
      <c r="AJ26" s="294"/>
      <c r="AK26" s="294"/>
      <c r="AL26" s="294"/>
      <c r="AM26" s="294"/>
      <c r="AN26" s="294"/>
      <c r="AO26" s="294"/>
      <c r="AP26" s="294"/>
      <c r="AQ26" s="294"/>
      <c r="AR26" s="294"/>
      <c r="AS26" s="314"/>
      <c r="AT26" s="8"/>
      <c r="AU26" s="42"/>
      <c r="AV26" s="42"/>
      <c r="AW26" s="42"/>
      <c r="AX26" s="294"/>
      <c r="AY26" s="294"/>
      <c r="AZ26" s="294"/>
      <c r="BA26" s="294"/>
      <c r="BB26" s="294"/>
      <c r="BC26" s="294"/>
      <c r="BD26" s="294"/>
      <c r="BE26" s="294"/>
      <c r="BF26" s="294"/>
      <c r="BG26" s="314"/>
    </row>
    <row r="27" spans="1:59" ht="15" customHeight="1" x14ac:dyDescent="0.2">
      <c r="A27" s="56" t="s">
        <v>328</v>
      </c>
      <c r="B27" s="57"/>
      <c r="C27" s="57"/>
      <c r="D27" s="57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88"/>
      <c r="R27" s="8"/>
      <c r="S27" s="132"/>
      <c r="T27" s="132"/>
      <c r="U27" s="132"/>
      <c r="V27" s="315"/>
      <c r="W27" s="315"/>
      <c r="X27" s="315"/>
      <c r="Y27" s="315"/>
      <c r="Z27" s="315"/>
      <c r="AA27" s="315"/>
      <c r="AB27" s="315"/>
      <c r="AC27" s="315"/>
      <c r="AD27" s="315"/>
      <c r="AE27" s="316"/>
      <c r="AF27" s="8"/>
      <c r="AG27" s="132"/>
      <c r="AH27" s="132"/>
      <c r="AI27" s="132"/>
      <c r="AJ27" s="315"/>
      <c r="AK27" s="315"/>
      <c r="AL27" s="315"/>
      <c r="AM27" s="315"/>
      <c r="AN27" s="315"/>
      <c r="AO27" s="315"/>
      <c r="AP27" s="315"/>
      <c r="AQ27" s="315"/>
      <c r="AR27" s="315"/>
      <c r="AS27" s="316"/>
      <c r="AT27" s="8"/>
      <c r="AU27" s="132"/>
      <c r="AV27" s="132"/>
      <c r="AW27" s="132"/>
      <c r="AX27" s="315"/>
      <c r="AY27" s="315"/>
      <c r="AZ27" s="315"/>
      <c r="BA27" s="315"/>
      <c r="BB27" s="315"/>
      <c r="BC27" s="315"/>
      <c r="BD27" s="315"/>
      <c r="BE27" s="315"/>
      <c r="BF27" s="315"/>
      <c r="BG27" s="316"/>
    </row>
    <row r="28" spans="1:59" ht="15" customHeight="1" x14ac:dyDescent="0.2">
      <c r="A28" s="8" t="s">
        <v>301</v>
      </c>
      <c r="B28" s="41"/>
      <c r="C28" s="41"/>
      <c r="D28" s="41"/>
      <c r="E28" s="42">
        <f>SUMIF($D$12:$D17,"DS",E$12:E17)</f>
        <v>0</v>
      </c>
      <c r="F28" s="42">
        <f>SUMIF($D$12:$D17,"DS",F$12:F17)</f>
        <v>0</v>
      </c>
      <c r="G28" s="42">
        <f>SUMIF($D$12:$D17,"DS",G$12:G17)</f>
        <v>0</v>
      </c>
      <c r="H28" s="42">
        <f>SUMIF($D$12:$D17,"DS",H$12:H17)</f>
        <v>0</v>
      </c>
      <c r="I28" s="42">
        <f>SUMIF($D$12:$D17,"DS",I$12:I17)</f>
        <v>0</v>
      </c>
      <c r="J28" s="42">
        <f>SUMIF($D$12:$D17,"DS",J$12:J17)</f>
        <v>0</v>
      </c>
      <c r="K28" s="42">
        <f>SUMIF($D$12:$D17,"DS",K$12:K17)</f>
        <v>0</v>
      </c>
      <c r="L28" s="42">
        <f>SUMIF($D$12:$D17,"DS",L$12:L17)</f>
        <v>0</v>
      </c>
      <c r="M28" s="42">
        <f>SUMIF($D$12:$D17,"DS",M$12:M17)</f>
        <v>0</v>
      </c>
      <c r="N28" s="42">
        <f>SUMIF($D$12:$D17,"DS",N$12:N17)</f>
        <v>0</v>
      </c>
      <c r="O28" s="42">
        <f>SUMIF($D$12:$D17,"DS",O$12:O17)</f>
        <v>0</v>
      </c>
      <c r="P28" s="42">
        <f>SUMIF($D$12:$D17,"DS",P$12:P17)</f>
        <v>0</v>
      </c>
      <c r="Q28" s="466">
        <f>SUMIF($D$12:$D17,"DS",Q$12:Q17)</f>
        <v>0</v>
      </c>
      <c r="R28" s="8"/>
      <c r="S28" s="42">
        <f>SUMIF($D$12:$D17,"DS",S$12:S17)</f>
        <v>0</v>
      </c>
      <c r="T28" s="42">
        <f>SUMIF($D$12:$D17,"DS",T$12:T17)</f>
        <v>0</v>
      </c>
      <c r="U28" s="42">
        <f>SUMIF($D$12:$D17,"DS",U$12:U17)</f>
        <v>0</v>
      </c>
      <c r="V28" s="294">
        <f>SUMIF($D$12:$D17,"DS",V$12:V17)</f>
        <v>0</v>
      </c>
      <c r="W28" s="294">
        <f>SUMIF($D$12:$D17,"DS",W$12:W17)</f>
        <v>0</v>
      </c>
      <c r="X28" s="294">
        <f>SUMIF($D$12:$D17,"DS",X$12:X17)</f>
        <v>0</v>
      </c>
      <c r="Y28" s="294">
        <f>SUMIF($D$12:$D17,"DS",Y$12:Y17)</f>
        <v>0</v>
      </c>
      <c r="Z28" s="294">
        <f>SUMIF($D$12:$D17,"DS",Z$12:Z17)</f>
        <v>0</v>
      </c>
      <c r="AA28" s="294">
        <f>SUMIF($D$12:$D17,"DS",AA$12:AA17)</f>
        <v>0</v>
      </c>
      <c r="AB28" s="294">
        <f>SUMIF($D$12:$D17,"DS",AB$12:AB17)</f>
        <v>0</v>
      </c>
      <c r="AC28" s="294">
        <f>SUMIF($D$12:$D17,"DS",AC$12:AC17)</f>
        <v>0</v>
      </c>
      <c r="AD28" s="294">
        <f>SUMIF($D$12:$D17,"DS",AD$12:AD17)</f>
        <v>0</v>
      </c>
      <c r="AE28" s="314">
        <f>SUMIF($D$12:$D17,"DS",AE$12:AE17)</f>
        <v>0</v>
      </c>
      <c r="AF28" s="8"/>
      <c r="AG28" s="42">
        <f>SUMIF($D$12:$D17,"DS",AG$12:AG17)</f>
        <v>0</v>
      </c>
      <c r="AH28" s="42">
        <f>SUMIF($D$12:$D17,"DS",AH$12:AH17)</f>
        <v>0</v>
      </c>
      <c r="AI28" s="42">
        <f>SUMIF($D$12:$D17,"DS",AI$12:AI17)</f>
        <v>0</v>
      </c>
      <c r="AJ28" s="294">
        <f>SUMIF($D$12:$D17,"DS",AJ$12:AJ17)</f>
        <v>0</v>
      </c>
      <c r="AK28" s="294">
        <f>SUMIF($D$12:$D17,"DS",AK$12:AK17)</f>
        <v>0</v>
      </c>
      <c r="AL28" s="294">
        <f>SUMIF($D$12:$D17,"DS",AL$12:AL17)</f>
        <v>0</v>
      </c>
      <c r="AM28" s="294">
        <f>SUMIF($D$12:$D17,"DS",AM$12:AM17)</f>
        <v>0</v>
      </c>
      <c r="AN28" s="294">
        <f>SUMIF($D$12:$D17,"DS",AN$12:AN17)</f>
        <v>0</v>
      </c>
      <c r="AO28" s="294">
        <f>SUMIF($D$12:$D17,"DS",AO$12:AO17)</f>
        <v>0</v>
      </c>
      <c r="AP28" s="294">
        <f>SUMIF($D$12:$D17,"DS",AP$12:AP17)</f>
        <v>0</v>
      </c>
      <c r="AQ28" s="294">
        <f>SUMIF($D$12:$D17,"DS",AQ$12:AQ17)</f>
        <v>0</v>
      </c>
      <c r="AR28" s="294">
        <f>SUMIF($D$12:$D17,"DS",AR$12:AR17)</f>
        <v>0</v>
      </c>
      <c r="AS28" s="314">
        <f>SUMIF($D$12:$D17,"DS",AS$12:AS17)</f>
        <v>0</v>
      </c>
      <c r="AT28" s="8"/>
      <c r="AU28" s="42">
        <f>SUMIF($D$12:$D17,"DS",AU$12:AU17)</f>
        <v>0</v>
      </c>
      <c r="AV28" s="42">
        <f>SUMIF($D$12:$D17,"DS",AV$12:AV17)</f>
        <v>0</v>
      </c>
      <c r="AW28" s="42">
        <f>SUMIF($D$12:$D17,"DS",AW$12:AW17)</f>
        <v>0</v>
      </c>
      <c r="AX28" s="294">
        <f>SUMIF($D$12:$D17,"DS",AX$12:AX17)</f>
        <v>0</v>
      </c>
      <c r="AY28" s="294">
        <f>SUMIF($D$12:$D17,"DS",AY$12:AY17)</f>
        <v>0</v>
      </c>
      <c r="AZ28" s="294">
        <f>SUMIF($D$12:$D17,"DS",AZ$12:AZ17)</f>
        <v>0</v>
      </c>
      <c r="BA28" s="294">
        <f>SUMIF($D$12:$D17,"DS",BA$12:BA17)</f>
        <v>0</v>
      </c>
      <c r="BB28" s="294">
        <f>SUMIF($D$12:$D17,"DS",BB$12:BB17)</f>
        <v>0</v>
      </c>
      <c r="BC28" s="294">
        <f>SUMIF($D$12:$D17,"DS",BC$12:BC17)</f>
        <v>0</v>
      </c>
      <c r="BD28" s="294">
        <f>SUMIF($D$12:$D17,"DS",BD$12:BD17)</f>
        <v>0</v>
      </c>
      <c r="BE28" s="294">
        <f>SUMIF($D$12:$D17,"DS",BE$12:BE17)</f>
        <v>0</v>
      </c>
      <c r="BF28" s="294">
        <f>SUMIF($D$12:$D17,"DS",BF$12:BF17)</f>
        <v>0</v>
      </c>
      <c r="BG28" s="314">
        <f>SUMIF($D$12:$D17,"DS",BG$12:BG17)</f>
        <v>0</v>
      </c>
    </row>
    <row r="29" spans="1:59" ht="15" customHeight="1" x14ac:dyDescent="0.2">
      <c r="A29" s="8" t="s">
        <v>329</v>
      </c>
      <c r="B29" s="41"/>
      <c r="C29" s="41"/>
      <c r="D29" s="41"/>
      <c r="E29" s="42">
        <f>SUMIF($D$12:$D17,"Adobe",E$12:E17)</f>
        <v>0</v>
      </c>
      <c r="F29" s="42">
        <f>SUMIF($D$12:$D17,"Adobe",F$12:F17)</f>
        <v>0</v>
      </c>
      <c r="G29" s="42">
        <f>SUMIF($D$12:$D17,"Adobe",G$12:G17)</f>
        <v>0</v>
      </c>
      <c r="H29" s="42">
        <f>SUMIF($D$12:$D17,"Adobe",H$12:H17)</f>
        <v>0</v>
      </c>
      <c r="I29" s="42">
        <f>SUMIF($D$12:$D17,"Adobe",I$12:I17)</f>
        <v>0</v>
      </c>
      <c r="J29" s="42">
        <f>SUMIF($D$12:$D17,"Adobe",J$12:J17)</f>
        <v>0</v>
      </c>
      <c r="K29" s="42">
        <f>SUMIF($D$12:$D17,"Adobe",K$12:K17)</f>
        <v>0</v>
      </c>
      <c r="L29" s="42">
        <f>SUMIF($D$12:$D17,"Adobe",L$12:L17)</f>
        <v>0</v>
      </c>
      <c r="M29" s="42">
        <f>SUMIF($D$12:$D17,"Adobe",M$12:M17)</f>
        <v>0</v>
      </c>
      <c r="N29" s="42">
        <f>SUMIF($D$12:$D17,"Adobe",N$12:N17)</f>
        <v>0</v>
      </c>
      <c r="O29" s="42">
        <f>SUMIF($D$12:$D17,"Adobe",O$12:O17)</f>
        <v>0</v>
      </c>
      <c r="P29" s="42">
        <f>SUMIF($D$12:$D17,"Adobe",P$12:P17)</f>
        <v>0</v>
      </c>
      <c r="Q29" s="167">
        <f>SUMIF($D$12:$D17,"Adobe",Q$12:Q17)</f>
        <v>0</v>
      </c>
      <c r="R29" s="8"/>
      <c r="S29" s="42">
        <f>SUMIF($D$12:$D17,"Adobe",S$12:S17)</f>
        <v>0</v>
      </c>
      <c r="T29" s="42">
        <f>SUMIF($D$12:$D17,"Adobe",T$12:T17)</f>
        <v>0</v>
      </c>
      <c r="U29" s="42">
        <f>SUMIF($D$12:$D17,"Adobe",U$12:U17)</f>
        <v>0</v>
      </c>
      <c r="V29" s="294">
        <f>SUMIF($D$12:$D17,"Adobe",V$12:V17)</f>
        <v>0</v>
      </c>
      <c r="W29" s="294">
        <f>SUMIF($D$12:$D17,"Adobe",W$12:W17)</f>
        <v>0</v>
      </c>
      <c r="X29" s="294">
        <f>SUMIF($D$12:$D17,"Adobe",X$12:X17)</f>
        <v>0</v>
      </c>
      <c r="Y29" s="294">
        <f>SUMIF($D$12:$D17,"Adobe",Y$12:Y17)</f>
        <v>0</v>
      </c>
      <c r="Z29" s="294">
        <f>SUMIF($D$12:$D17,"Adobe",Z$12:Z17)</f>
        <v>0</v>
      </c>
      <c r="AA29" s="294">
        <f>SUMIF($D$12:$D17,"Adobe",AA$12:AA17)</f>
        <v>0</v>
      </c>
      <c r="AB29" s="294">
        <f>SUMIF($D$12:$D17,"Adobe",AB$12:AB17)</f>
        <v>0</v>
      </c>
      <c r="AC29" s="294">
        <f>SUMIF($D$12:$D17,"Adobe",AC$12:AC17)</f>
        <v>0</v>
      </c>
      <c r="AD29" s="294">
        <f>SUMIF($D$12:$D17,"Adobe",AD$12:AD17)</f>
        <v>0</v>
      </c>
      <c r="AE29" s="314">
        <f>SUMIF($D$12:$D17,"Adobe",AE$12:AE17)</f>
        <v>0</v>
      </c>
      <c r="AF29" s="8"/>
      <c r="AG29" s="42">
        <f>SUMIF($D$12:$D17,"Adobe",AG$12:AG17)</f>
        <v>0</v>
      </c>
      <c r="AH29" s="42">
        <f>SUMIF($D$12:$D17,"Adobe",AH$12:AH17)</f>
        <v>0</v>
      </c>
      <c r="AI29" s="42">
        <f>SUMIF($D$12:$D17,"Adobe",AI$12:AI17)</f>
        <v>0</v>
      </c>
      <c r="AJ29" s="294">
        <f>SUMIF($D$12:$D17,"Adobe",AJ$12:AJ17)</f>
        <v>0</v>
      </c>
      <c r="AK29" s="294">
        <f>SUMIF($D$12:$D17,"Adobe",AK$12:AK17)</f>
        <v>0</v>
      </c>
      <c r="AL29" s="294">
        <f>SUMIF($D$12:$D17,"Adobe",AL$12:AL17)</f>
        <v>0</v>
      </c>
      <c r="AM29" s="294">
        <f>SUMIF($D$12:$D17,"Adobe",AM$12:AM17)</f>
        <v>0</v>
      </c>
      <c r="AN29" s="294">
        <f>SUMIF($D$12:$D17,"Adobe",AN$12:AN17)</f>
        <v>0</v>
      </c>
      <c r="AO29" s="294">
        <f>SUMIF($D$12:$D17,"Adobe",AO$12:AO17)</f>
        <v>0</v>
      </c>
      <c r="AP29" s="294">
        <f>SUMIF($D$12:$D17,"Adobe",AP$12:AP17)</f>
        <v>0</v>
      </c>
      <c r="AQ29" s="294">
        <f>SUMIF($D$12:$D17,"Adobe",AQ$12:AQ17)</f>
        <v>0</v>
      </c>
      <c r="AR29" s="294">
        <f>SUMIF($D$12:$D17,"Adobe",AR$12:AR17)</f>
        <v>0</v>
      </c>
      <c r="AS29" s="314">
        <f>SUMIF($D$12:$D17,"Adobe",AS$12:AS17)</f>
        <v>0</v>
      </c>
      <c r="AT29" s="8"/>
      <c r="AU29" s="42">
        <f>SUMIF($D$12:$D17,"Adobe",AU$12:AU17)</f>
        <v>0</v>
      </c>
      <c r="AV29" s="42">
        <f>SUMIF($D$12:$D17,"Adobe",AV$12:AV17)</f>
        <v>0</v>
      </c>
      <c r="AW29" s="42">
        <f>SUMIF($D$12:$D17,"Adobe",AW$12:AW17)</f>
        <v>0</v>
      </c>
      <c r="AX29" s="294">
        <f>SUMIF($D$12:$D17,"Adobe",AX$12:AX17)</f>
        <v>0</v>
      </c>
      <c r="AY29" s="294">
        <f>SUMIF($D$12:$D17,"Adobe",AY$12:AY17)</f>
        <v>0</v>
      </c>
      <c r="AZ29" s="294">
        <f>SUMIF($D$12:$D17,"Adobe",AZ$12:AZ17)</f>
        <v>0</v>
      </c>
      <c r="BA29" s="294">
        <f>SUMIF($D$12:$D17,"Adobe",BA$12:BA17)</f>
        <v>0</v>
      </c>
      <c r="BB29" s="294">
        <f>SUMIF($D$12:$D17,"Adobe",BB$12:BB17)</f>
        <v>0</v>
      </c>
      <c r="BC29" s="294">
        <f>SUMIF($D$12:$D17,"Adobe",BC$12:BC17)</f>
        <v>0</v>
      </c>
      <c r="BD29" s="294">
        <f>SUMIF($D$12:$D17,"Adobe",BD$12:BD17)</f>
        <v>0</v>
      </c>
      <c r="BE29" s="294">
        <f>SUMIF($D$12:$D17,"Adobe",BE$12:BE17)</f>
        <v>0</v>
      </c>
      <c r="BF29" s="294">
        <f>SUMIF($D$12:$D17,"Adobe",BF$12:BF17)</f>
        <v>0</v>
      </c>
      <c r="BG29" s="314">
        <f>SUMIF($D$12:$D17,"Adobe",BG$12:BG17)</f>
        <v>0</v>
      </c>
    </row>
    <row r="30" spans="1:59" ht="15" customHeight="1" x14ac:dyDescent="0.2">
      <c r="A30" s="8" t="s">
        <v>299</v>
      </c>
      <c r="B30" s="41"/>
      <c r="C30" s="41"/>
      <c r="D30" s="41"/>
      <c r="E30" s="42">
        <f>SUMIF($D$12:$D17,"Tech",E$12:E17)</f>
        <v>0</v>
      </c>
      <c r="F30" s="42">
        <f>SUMIF($D$12:$D17,"Tech",F$12:F17)</f>
        <v>0</v>
      </c>
      <c r="G30" s="42">
        <f>SUMIF($D$12:$D17,"Tech",G$12:G17)</f>
        <v>0</v>
      </c>
      <c r="H30" s="42">
        <f>SUMIF($D$12:$D17,"Tech",H$12:H17)</f>
        <v>0</v>
      </c>
      <c r="I30" s="42">
        <f>SUMIF($D$12:$D17,"Tech",I$12:I17)</f>
        <v>0</v>
      </c>
      <c r="J30" s="42">
        <f>SUMIF($D$12:$D17,"Tech",J$12:J17)</f>
        <v>0</v>
      </c>
      <c r="K30" s="42">
        <f>SUMIF($D$12:$D17,"Tech",K$12:K17)</f>
        <v>0</v>
      </c>
      <c r="L30" s="42">
        <f>SUMIF($D$12:$D17,"Tech",L$12:L17)</f>
        <v>0</v>
      </c>
      <c r="M30" s="42">
        <f>SUMIF($D$12:$D17,"Tech",M$12:M17)</f>
        <v>0</v>
      </c>
      <c r="N30" s="42">
        <f>SUMIF($D$12:$D17,"Tech",N$12:N17)</f>
        <v>0</v>
      </c>
      <c r="O30" s="42">
        <f>SUMIF($D$12:$D17,"Tech",O$12:O17)</f>
        <v>0</v>
      </c>
      <c r="P30" s="42">
        <f>SUMIF($D$12:$D17,"Tech",P$12:P17)</f>
        <v>0</v>
      </c>
      <c r="Q30" s="167">
        <f>SUMIF($D$12:$D17,"Tech",Q$12:Q17)</f>
        <v>0</v>
      </c>
      <c r="R30" s="8"/>
      <c r="S30" s="42">
        <f>SUMIF($D$12:$D17,"Tech",S$12:S17)</f>
        <v>0</v>
      </c>
      <c r="T30" s="42">
        <f>SUMIF($D$12:$D17,"Tech",T$12:T17)</f>
        <v>0</v>
      </c>
      <c r="U30" s="42">
        <f>SUMIF($D$12:$D17,"Tech",U$12:U17)</f>
        <v>0</v>
      </c>
      <c r="V30" s="294">
        <f>SUMIF($D$12:$D17,"Tech",V$12:V17)</f>
        <v>0</v>
      </c>
      <c r="W30" s="294">
        <f>SUMIF($D$12:$D17,"Tech",W$12:W17)</f>
        <v>0</v>
      </c>
      <c r="X30" s="294">
        <f>SUMIF($D$12:$D17,"Tech",X$12:X17)</f>
        <v>0</v>
      </c>
      <c r="Y30" s="294">
        <f>SUMIF($D$12:$D17,"Tech",Y$12:Y17)</f>
        <v>0</v>
      </c>
      <c r="Z30" s="294">
        <f>SUMIF($D$12:$D17,"Tech",Z$12:Z17)</f>
        <v>0</v>
      </c>
      <c r="AA30" s="294">
        <f>SUMIF($D$12:$D17,"Tech",AA$12:AA17)</f>
        <v>0</v>
      </c>
      <c r="AB30" s="294">
        <f>SUMIF($D$12:$D17,"Tech",AB$12:AB17)</f>
        <v>0</v>
      </c>
      <c r="AC30" s="294">
        <f>SUMIF($D$12:$D17,"Tech",AC$12:AC17)</f>
        <v>0</v>
      </c>
      <c r="AD30" s="294">
        <f>SUMIF($D$12:$D17,"Tech",AD$12:AD17)</f>
        <v>0</v>
      </c>
      <c r="AE30" s="314">
        <f>SUMIF($D$12:$D17,"Tech",AE$12:AE17)</f>
        <v>0</v>
      </c>
      <c r="AF30" s="8"/>
      <c r="AG30" s="42">
        <f>SUMIF($D$12:$D17,"Tech",AG$12:AG17)</f>
        <v>0</v>
      </c>
      <c r="AH30" s="42">
        <f>SUMIF($D$12:$D17,"Tech",AH$12:AH17)</f>
        <v>0</v>
      </c>
      <c r="AI30" s="42">
        <f>SUMIF($D$12:$D17,"Tech",AI$12:AI17)</f>
        <v>0</v>
      </c>
      <c r="AJ30" s="294">
        <f>SUMIF($D$12:$D17,"Tech",AJ$12:AJ17)</f>
        <v>0</v>
      </c>
      <c r="AK30" s="294">
        <f>SUMIF($D$12:$D17,"Tech",AK$12:AK17)</f>
        <v>0</v>
      </c>
      <c r="AL30" s="294">
        <f>SUMIF($D$12:$D17,"Tech",AL$12:AL17)</f>
        <v>0</v>
      </c>
      <c r="AM30" s="294">
        <f>SUMIF($D$12:$D17,"Tech",AM$12:AM17)</f>
        <v>0</v>
      </c>
      <c r="AN30" s="294">
        <f>SUMIF($D$12:$D17,"Tech",AN$12:AN17)</f>
        <v>0</v>
      </c>
      <c r="AO30" s="294">
        <f>SUMIF($D$12:$D17,"Tech",AO$12:AO17)</f>
        <v>0</v>
      </c>
      <c r="AP30" s="294">
        <f>SUMIF($D$12:$D17,"Tech",AP$12:AP17)</f>
        <v>0</v>
      </c>
      <c r="AQ30" s="294">
        <f>SUMIF($D$12:$D17,"Tech",AQ$12:AQ17)</f>
        <v>0</v>
      </c>
      <c r="AR30" s="294">
        <f>SUMIF($D$12:$D17,"Tech",AR$12:AR17)</f>
        <v>0</v>
      </c>
      <c r="AS30" s="314">
        <f>SUMIF($D$12:$D17,"Tech",AS$12:AS17)</f>
        <v>0</v>
      </c>
      <c r="AT30" s="8"/>
      <c r="AU30" s="42">
        <f>SUMIF($D$12:$D17,"Tech",AU$12:AU17)</f>
        <v>0</v>
      </c>
      <c r="AV30" s="42">
        <f>SUMIF($D$12:$D17,"Tech",AV$12:AV17)</f>
        <v>0</v>
      </c>
      <c r="AW30" s="42">
        <f>SUMIF($D$12:$D17,"Tech",AW$12:AW17)</f>
        <v>0</v>
      </c>
      <c r="AX30" s="294">
        <f>SUMIF($D$12:$D17,"Tech",AX$12:AX17)</f>
        <v>0</v>
      </c>
      <c r="AY30" s="294">
        <f>SUMIF($D$12:$D17,"Tech",AY$12:AY17)</f>
        <v>0</v>
      </c>
      <c r="AZ30" s="294">
        <f>SUMIF($D$12:$D17,"Tech",AZ$12:AZ17)</f>
        <v>0</v>
      </c>
      <c r="BA30" s="294">
        <f>SUMIF($D$12:$D17,"Tech",BA$12:BA17)</f>
        <v>0</v>
      </c>
      <c r="BB30" s="294">
        <f>SUMIF($D$12:$D17,"Tech",BB$12:BB17)</f>
        <v>0</v>
      </c>
      <c r="BC30" s="294">
        <f>SUMIF($D$12:$D17,"Tech",BC$12:BC17)</f>
        <v>0</v>
      </c>
      <c r="BD30" s="294">
        <f>SUMIF($D$12:$D17,"Tech",BD$12:BD17)</f>
        <v>0</v>
      </c>
      <c r="BE30" s="294">
        <f>SUMIF($D$12:$D17,"Tech",BE$12:BE17)</f>
        <v>0</v>
      </c>
      <c r="BF30" s="294">
        <f>SUMIF($D$12:$D17,"Tech",BF$12:BF17)</f>
        <v>0</v>
      </c>
      <c r="BG30" s="314">
        <f>SUMIF($D$12:$D17,"Tech",BG$12:BG17)</f>
        <v>0</v>
      </c>
    </row>
    <row r="31" spans="1:59" ht="15" customHeight="1" x14ac:dyDescent="0.2">
      <c r="A31" s="256" t="s">
        <v>330</v>
      </c>
      <c r="B31" s="257"/>
      <c r="C31" s="257"/>
      <c r="D31" s="257"/>
      <c r="E31" s="260">
        <f t="shared" ref="E31:Q31" si="20">SUM(E28:E30)</f>
        <v>0</v>
      </c>
      <c r="F31" s="260">
        <f t="shared" si="20"/>
        <v>0</v>
      </c>
      <c r="G31" s="260">
        <f t="shared" si="20"/>
        <v>0</v>
      </c>
      <c r="H31" s="260">
        <f t="shared" si="20"/>
        <v>0</v>
      </c>
      <c r="I31" s="260">
        <f t="shared" si="20"/>
        <v>0</v>
      </c>
      <c r="J31" s="260">
        <f t="shared" si="20"/>
        <v>0</v>
      </c>
      <c r="K31" s="260">
        <f t="shared" si="20"/>
        <v>0</v>
      </c>
      <c r="L31" s="260">
        <f t="shared" si="20"/>
        <v>0</v>
      </c>
      <c r="M31" s="260">
        <f t="shared" si="20"/>
        <v>0</v>
      </c>
      <c r="N31" s="260">
        <f t="shared" si="20"/>
        <v>0</v>
      </c>
      <c r="O31" s="260">
        <f t="shared" si="20"/>
        <v>0</v>
      </c>
      <c r="P31" s="260">
        <f t="shared" si="20"/>
        <v>0</v>
      </c>
      <c r="Q31" s="466">
        <f t="shared" si="20"/>
        <v>0</v>
      </c>
      <c r="R31" s="8"/>
      <c r="S31" s="260">
        <f t="shared" ref="S31:AE31" si="21">SUM(S28:S30)</f>
        <v>0</v>
      </c>
      <c r="T31" s="260">
        <f t="shared" si="21"/>
        <v>0</v>
      </c>
      <c r="U31" s="260">
        <f t="shared" si="21"/>
        <v>0</v>
      </c>
      <c r="V31" s="286">
        <f t="shared" si="21"/>
        <v>0</v>
      </c>
      <c r="W31" s="286">
        <f t="shared" si="21"/>
        <v>0</v>
      </c>
      <c r="X31" s="286">
        <f t="shared" si="21"/>
        <v>0</v>
      </c>
      <c r="Y31" s="286">
        <f t="shared" si="21"/>
        <v>0</v>
      </c>
      <c r="Z31" s="286">
        <f t="shared" si="21"/>
        <v>0</v>
      </c>
      <c r="AA31" s="286">
        <f t="shared" si="21"/>
        <v>0</v>
      </c>
      <c r="AB31" s="286">
        <f t="shared" si="21"/>
        <v>0</v>
      </c>
      <c r="AC31" s="286">
        <f t="shared" si="21"/>
        <v>0</v>
      </c>
      <c r="AD31" s="286">
        <f t="shared" si="21"/>
        <v>0</v>
      </c>
      <c r="AE31" s="467">
        <f t="shared" si="21"/>
        <v>0</v>
      </c>
      <c r="AF31" s="8"/>
      <c r="AG31" s="260">
        <f t="shared" ref="AG31:AS31" si="22">SUM(AG28:AG30)</f>
        <v>0</v>
      </c>
      <c r="AH31" s="260">
        <f t="shared" si="22"/>
        <v>0</v>
      </c>
      <c r="AI31" s="260">
        <f t="shared" si="22"/>
        <v>0</v>
      </c>
      <c r="AJ31" s="286">
        <f t="shared" si="22"/>
        <v>0</v>
      </c>
      <c r="AK31" s="286">
        <f t="shared" si="22"/>
        <v>0</v>
      </c>
      <c r="AL31" s="286">
        <f t="shared" si="22"/>
        <v>0</v>
      </c>
      <c r="AM31" s="286">
        <f t="shared" si="22"/>
        <v>0</v>
      </c>
      <c r="AN31" s="286">
        <f t="shared" si="22"/>
        <v>0</v>
      </c>
      <c r="AO31" s="286">
        <f t="shared" si="22"/>
        <v>0</v>
      </c>
      <c r="AP31" s="286">
        <f t="shared" si="22"/>
        <v>0</v>
      </c>
      <c r="AQ31" s="286">
        <f t="shared" si="22"/>
        <v>0</v>
      </c>
      <c r="AR31" s="286">
        <f t="shared" si="22"/>
        <v>0</v>
      </c>
      <c r="AS31" s="467">
        <f t="shared" si="22"/>
        <v>0</v>
      </c>
      <c r="AT31" s="8"/>
      <c r="AU31" s="260">
        <f t="shared" ref="AU31:BG31" si="23">SUM(AU28:AU30)</f>
        <v>0</v>
      </c>
      <c r="AV31" s="260">
        <f t="shared" si="23"/>
        <v>0</v>
      </c>
      <c r="AW31" s="260">
        <f t="shared" si="23"/>
        <v>0</v>
      </c>
      <c r="AX31" s="286">
        <f t="shared" si="23"/>
        <v>0</v>
      </c>
      <c r="AY31" s="286">
        <f t="shared" si="23"/>
        <v>0</v>
      </c>
      <c r="AZ31" s="286">
        <f t="shared" si="23"/>
        <v>0</v>
      </c>
      <c r="BA31" s="286">
        <f t="shared" si="23"/>
        <v>0</v>
      </c>
      <c r="BB31" s="286">
        <f t="shared" si="23"/>
        <v>0</v>
      </c>
      <c r="BC31" s="286">
        <f t="shared" si="23"/>
        <v>0</v>
      </c>
      <c r="BD31" s="286">
        <f t="shared" si="23"/>
        <v>0</v>
      </c>
      <c r="BE31" s="286">
        <f t="shared" si="23"/>
        <v>0</v>
      </c>
      <c r="BF31" s="286">
        <f t="shared" si="23"/>
        <v>0</v>
      </c>
      <c r="BG31" s="467">
        <f t="shared" si="23"/>
        <v>0</v>
      </c>
    </row>
    <row r="32" spans="1:59" ht="15" customHeight="1" x14ac:dyDescent="0.2">
      <c r="A32" s="8"/>
      <c r="B32" s="41"/>
      <c r="C32" s="41"/>
      <c r="D32" s="41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167"/>
      <c r="R32" s="8"/>
      <c r="S32" s="42"/>
      <c r="T32" s="42"/>
      <c r="U32" s="42"/>
      <c r="V32" s="294"/>
      <c r="W32" s="294"/>
      <c r="X32" s="294"/>
      <c r="Y32" s="294"/>
      <c r="Z32" s="294"/>
      <c r="AA32" s="294"/>
      <c r="AB32" s="294"/>
      <c r="AC32" s="294"/>
      <c r="AD32" s="294"/>
      <c r="AE32" s="314"/>
      <c r="AF32" s="8"/>
      <c r="AG32" s="42"/>
      <c r="AH32" s="42"/>
      <c r="AI32" s="42"/>
      <c r="AJ32" s="294"/>
      <c r="AK32" s="294"/>
      <c r="AL32" s="294"/>
      <c r="AM32" s="294"/>
      <c r="AN32" s="294"/>
      <c r="AO32" s="294"/>
      <c r="AP32" s="294"/>
      <c r="AQ32" s="294"/>
      <c r="AR32" s="294"/>
      <c r="AS32" s="314"/>
      <c r="AT32" s="8"/>
      <c r="AU32" s="42"/>
      <c r="AV32" s="42"/>
      <c r="AW32" s="42"/>
      <c r="AX32" s="294"/>
      <c r="AY32" s="294"/>
      <c r="AZ32" s="294"/>
      <c r="BA32" s="294"/>
      <c r="BB32" s="294"/>
      <c r="BC32" s="294"/>
      <c r="BD32" s="294"/>
      <c r="BE32" s="294"/>
      <c r="BF32" s="294"/>
      <c r="BG32" s="314"/>
    </row>
    <row r="33" spans="1:59" ht="15" customHeight="1" x14ac:dyDescent="0.2">
      <c r="A33" s="38" t="s">
        <v>331</v>
      </c>
      <c r="B33" s="514"/>
      <c r="C33" s="514"/>
      <c r="D33" s="514"/>
      <c r="E33" s="143"/>
      <c r="F33" s="143"/>
      <c r="G33" s="143"/>
      <c r="H33" s="143"/>
      <c r="I33" s="143"/>
      <c r="J33" s="144"/>
      <c r="K33" s="143"/>
      <c r="L33" s="143"/>
      <c r="M33" s="143"/>
      <c r="N33" s="254"/>
      <c r="O33" s="254"/>
      <c r="P33" s="255"/>
      <c r="Q33" s="68">
        <f>SUM(E33:P33)</f>
        <v>0</v>
      </c>
      <c r="R33" s="8"/>
      <c r="S33" s="261"/>
      <c r="T33" s="261"/>
      <c r="U33" s="261"/>
      <c r="V33" s="305"/>
      <c r="W33" s="305"/>
      <c r="X33" s="305"/>
      <c r="Y33" s="305"/>
      <c r="Z33" s="305"/>
      <c r="AA33" s="305"/>
      <c r="AB33" s="305"/>
      <c r="AC33" s="305"/>
      <c r="AD33" s="306">
        <v>0</v>
      </c>
      <c r="AE33" s="288">
        <f>SUM(S33:AD33)</f>
        <v>0</v>
      </c>
      <c r="AF33" s="8"/>
      <c r="AG33" s="261">
        <v>0</v>
      </c>
      <c r="AH33" s="261">
        <v>0</v>
      </c>
      <c r="AI33" s="261">
        <v>17622</v>
      </c>
      <c r="AJ33" s="305">
        <v>20511</v>
      </c>
      <c r="AK33" s="305">
        <v>23137</v>
      </c>
      <c r="AL33" s="305">
        <v>29945</v>
      </c>
      <c r="AM33" s="305">
        <v>37787</v>
      </c>
      <c r="AN33" s="305">
        <v>45903</v>
      </c>
      <c r="AO33" s="305">
        <v>52869</v>
      </c>
      <c r="AP33" s="305">
        <v>60073</v>
      </c>
      <c r="AQ33" s="305">
        <v>67787</v>
      </c>
      <c r="AR33" s="305">
        <v>76875</v>
      </c>
      <c r="AS33" s="288">
        <f>SUM(AG33:AR33)</f>
        <v>432509</v>
      </c>
      <c r="AT33" s="8"/>
      <c r="AU33" s="261"/>
      <c r="AV33" s="261"/>
      <c r="AW33" s="261"/>
      <c r="AX33" s="305"/>
      <c r="AY33" s="305"/>
      <c r="AZ33" s="305"/>
      <c r="BA33" s="305"/>
      <c r="BB33" s="305"/>
      <c r="BC33" s="305"/>
      <c r="BD33" s="305"/>
      <c r="BE33" s="305"/>
      <c r="BF33" s="305"/>
      <c r="BG33" s="288">
        <f>SUM(AU33:BF33)</f>
        <v>0</v>
      </c>
    </row>
    <row r="34" spans="1:59" ht="15" customHeight="1" x14ac:dyDescent="0.2">
      <c r="A34" s="8"/>
      <c r="B34" s="41"/>
      <c r="C34" s="41"/>
      <c r="D34" s="41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167"/>
      <c r="R34" s="8"/>
      <c r="S34" s="42"/>
      <c r="T34" s="42"/>
      <c r="U34" s="42"/>
      <c r="V34" s="294"/>
      <c r="W34" s="294"/>
      <c r="X34" s="294"/>
      <c r="Y34" s="294"/>
      <c r="Z34" s="294"/>
      <c r="AA34" s="294"/>
      <c r="AB34" s="294"/>
      <c r="AC34" s="294"/>
      <c r="AD34" s="294"/>
      <c r="AE34" s="314"/>
      <c r="AF34" s="8"/>
      <c r="AG34" s="42"/>
      <c r="AH34" s="42"/>
      <c r="AI34" s="42"/>
      <c r="AJ34" s="294"/>
      <c r="AK34" s="294"/>
      <c r="AL34" s="294"/>
      <c r="AM34" s="294"/>
      <c r="AN34" s="294"/>
      <c r="AO34" s="294"/>
      <c r="AP34" s="294"/>
      <c r="AQ34" s="294"/>
      <c r="AR34" s="294"/>
      <c r="AS34" s="314"/>
      <c r="AT34" s="8"/>
      <c r="AU34" s="42"/>
      <c r="AV34" s="42"/>
      <c r="AW34" s="42"/>
      <c r="AX34" s="294"/>
      <c r="AY34" s="294"/>
      <c r="AZ34" s="294"/>
      <c r="BA34" s="294"/>
      <c r="BB34" s="294"/>
      <c r="BC34" s="294"/>
      <c r="BD34" s="294"/>
      <c r="BE34" s="294"/>
      <c r="BF34" s="294"/>
      <c r="BG34" s="314"/>
    </row>
    <row r="35" spans="1:59" ht="15" customHeight="1" x14ac:dyDescent="0.2">
      <c r="A35" s="5" t="s">
        <v>333</v>
      </c>
      <c r="B35" s="8"/>
      <c r="C35" s="8"/>
      <c r="D35" s="8"/>
      <c r="E35" s="47">
        <f t="shared" ref="E35:Q35" si="24">E19-E33</f>
        <v>0</v>
      </c>
      <c r="F35" s="47">
        <f t="shared" si="24"/>
        <v>0</v>
      </c>
      <c r="G35" s="47">
        <f t="shared" si="24"/>
        <v>0</v>
      </c>
      <c r="H35" s="47">
        <f t="shared" si="24"/>
        <v>0</v>
      </c>
      <c r="I35" s="47">
        <f t="shared" si="24"/>
        <v>0</v>
      </c>
      <c r="J35" s="47">
        <f t="shared" si="24"/>
        <v>0</v>
      </c>
      <c r="K35" s="47">
        <f t="shared" si="24"/>
        <v>0</v>
      </c>
      <c r="L35" s="47">
        <f t="shared" si="24"/>
        <v>0</v>
      </c>
      <c r="M35" s="47">
        <f t="shared" si="24"/>
        <v>0</v>
      </c>
      <c r="N35" s="47">
        <f t="shared" si="24"/>
        <v>0</v>
      </c>
      <c r="O35" s="47">
        <f t="shared" si="24"/>
        <v>0</v>
      </c>
      <c r="P35" s="47">
        <f t="shared" si="24"/>
        <v>0</v>
      </c>
      <c r="Q35" s="69">
        <f t="shared" si="24"/>
        <v>0</v>
      </c>
      <c r="R35" s="8"/>
      <c r="S35" s="47">
        <f t="shared" ref="S35:AE35" si="25">S19-S33</f>
        <v>0</v>
      </c>
      <c r="T35" s="47">
        <f t="shared" si="25"/>
        <v>0</v>
      </c>
      <c r="U35" s="47">
        <f t="shared" si="25"/>
        <v>0</v>
      </c>
      <c r="V35" s="289">
        <f t="shared" si="25"/>
        <v>0</v>
      </c>
      <c r="W35" s="289">
        <f t="shared" si="25"/>
        <v>0</v>
      </c>
      <c r="X35" s="289">
        <f t="shared" si="25"/>
        <v>0</v>
      </c>
      <c r="Y35" s="289">
        <f t="shared" si="25"/>
        <v>0</v>
      </c>
      <c r="Z35" s="289">
        <f t="shared" si="25"/>
        <v>0</v>
      </c>
      <c r="AA35" s="289">
        <f t="shared" si="25"/>
        <v>0</v>
      </c>
      <c r="AB35" s="289">
        <f t="shared" si="25"/>
        <v>0</v>
      </c>
      <c r="AC35" s="289">
        <f t="shared" si="25"/>
        <v>0</v>
      </c>
      <c r="AD35" s="289">
        <f t="shared" si="25"/>
        <v>0</v>
      </c>
      <c r="AE35" s="290">
        <f t="shared" si="25"/>
        <v>0</v>
      </c>
      <c r="AF35" s="8"/>
      <c r="AG35" s="47">
        <f t="shared" ref="AG35:AS35" si="26">AG19-AG33</f>
        <v>0</v>
      </c>
      <c r="AH35" s="47">
        <f t="shared" si="26"/>
        <v>0</v>
      </c>
      <c r="AI35" s="47">
        <f t="shared" si="26"/>
        <v>-17622</v>
      </c>
      <c r="AJ35" s="289">
        <f t="shared" si="26"/>
        <v>-20511</v>
      </c>
      <c r="AK35" s="289">
        <f t="shared" si="26"/>
        <v>-23137</v>
      </c>
      <c r="AL35" s="289">
        <f t="shared" si="26"/>
        <v>-29945</v>
      </c>
      <c r="AM35" s="289">
        <f t="shared" si="26"/>
        <v>-37787</v>
      </c>
      <c r="AN35" s="289">
        <f t="shared" si="26"/>
        <v>-45903</v>
      </c>
      <c r="AO35" s="289">
        <f t="shared" si="26"/>
        <v>-52869</v>
      </c>
      <c r="AP35" s="289">
        <f t="shared" si="26"/>
        <v>-60073</v>
      </c>
      <c r="AQ35" s="289">
        <f t="shared" si="26"/>
        <v>-67787</v>
      </c>
      <c r="AR35" s="289">
        <f t="shared" si="26"/>
        <v>-76875</v>
      </c>
      <c r="AS35" s="290">
        <f t="shared" si="26"/>
        <v>-432509</v>
      </c>
      <c r="AT35" s="8"/>
      <c r="AU35" s="47">
        <f t="shared" ref="AU35:BG35" si="27">AU19-AU33</f>
        <v>0</v>
      </c>
      <c r="AV35" s="47">
        <f t="shared" si="27"/>
        <v>0</v>
      </c>
      <c r="AW35" s="47">
        <f t="shared" si="27"/>
        <v>0</v>
      </c>
      <c r="AX35" s="289">
        <f t="shared" si="27"/>
        <v>0</v>
      </c>
      <c r="AY35" s="289">
        <f t="shared" si="27"/>
        <v>0</v>
      </c>
      <c r="AZ35" s="289">
        <f t="shared" si="27"/>
        <v>0</v>
      </c>
      <c r="BA35" s="289">
        <f t="shared" si="27"/>
        <v>0</v>
      </c>
      <c r="BB35" s="289">
        <f t="shared" si="27"/>
        <v>0</v>
      </c>
      <c r="BC35" s="289">
        <f t="shared" si="27"/>
        <v>0</v>
      </c>
      <c r="BD35" s="289">
        <f t="shared" si="27"/>
        <v>0</v>
      </c>
      <c r="BE35" s="289">
        <f t="shared" si="27"/>
        <v>0</v>
      </c>
      <c r="BF35" s="289">
        <f t="shared" si="27"/>
        <v>0</v>
      </c>
      <c r="BG35" s="290">
        <f t="shared" si="27"/>
        <v>0</v>
      </c>
    </row>
    <row r="36" spans="1:59" ht="15" customHeight="1" x14ac:dyDescent="0.2">
      <c r="A36" s="5"/>
      <c r="B36" s="8"/>
      <c r="C36" s="8"/>
      <c r="D36" s="8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70"/>
      <c r="R36" s="8"/>
      <c r="S36" s="81"/>
      <c r="T36" s="81"/>
      <c r="U36" s="81"/>
      <c r="V36" s="468"/>
      <c r="W36" s="468"/>
      <c r="X36" s="468"/>
      <c r="Y36" s="468"/>
      <c r="Z36" s="468"/>
      <c r="AA36" s="468"/>
      <c r="AB36" s="468"/>
      <c r="AC36" s="468"/>
      <c r="AD36" s="468"/>
      <c r="AE36" s="292"/>
      <c r="AF36" s="8"/>
      <c r="AG36" s="81"/>
      <c r="AH36" s="81"/>
      <c r="AI36" s="81"/>
      <c r="AJ36" s="468"/>
      <c r="AK36" s="468"/>
      <c r="AL36" s="468"/>
      <c r="AM36" s="468"/>
      <c r="AN36" s="468"/>
      <c r="AO36" s="468"/>
      <c r="AP36" s="468"/>
      <c r="AQ36" s="468"/>
      <c r="AR36" s="468"/>
      <c r="AS36" s="292"/>
      <c r="AT36" s="8"/>
      <c r="AU36" s="81"/>
      <c r="AV36" s="81"/>
      <c r="AW36" s="81"/>
      <c r="AX36" s="468"/>
      <c r="AY36" s="468"/>
      <c r="AZ36" s="468"/>
      <c r="BA36" s="468"/>
      <c r="BB36" s="468"/>
      <c r="BC36" s="468"/>
      <c r="BD36" s="468"/>
      <c r="BE36" s="468"/>
      <c r="BF36" s="468"/>
      <c r="BG36" s="292"/>
    </row>
    <row r="37" spans="1:59" ht="15" customHeight="1" x14ac:dyDescent="0.2">
      <c r="A37" s="5" t="s">
        <v>334</v>
      </c>
      <c r="B37" s="8"/>
      <c r="C37" s="8"/>
      <c r="D37" s="8"/>
      <c r="E37" s="47">
        <f t="shared" ref="E37:Q37" si="28">E25-E33</f>
        <v>0</v>
      </c>
      <c r="F37" s="47">
        <f t="shared" si="28"/>
        <v>0</v>
      </c>
      <c r="G37" s="47">
        <f t="shared" si="28"/>
        <v>0</v>
      </c>
      <c r="H37" s="47">
        <f t="shared" si="28"/>
        <v>0</v>
      </c>
      <c r="I37" s="47">
        <f t="shared" si="28"/>
        <v>0</v>
      </c>
      <c r="J37" s="47">
        <f t="shared" si="28"/>
        <v>0</v>
      </c>
      <c r="K37" s="47">
        <f t="shared" si="28"/>
        <v>0</v>
      </c>
      <c r="L37" s="47">
        <f t="shared" si="28"/>
        <v>0</v>
      </c>
      <c r="M37" s="47">
        <f t="shared" si="28"/>
        <v>0</v>
      </c>
      <c r="N37" s="47">
        <f t="shared" si="28"/>
        <v>0</v>
      </c>
      <c r="O37" s="47">
        <f t="shared" si="28"/>
        <v>0</v>
      </c>
      <c r="P37" s="47">
        <f t="shared" si="28"/>
        <v>0</v>
      </c>
      <c r="Q37" s="69">
        <f t="shared" si="28"/>
        <v>0</v>
      </c>
      <c r="R37" s="8"/>
      <c r="S37" s="47">
        <f t="shared" ref="S37:AE37" si="29">S25-S33</f>
        <v>0</v>
      </c>
      <c r="T37" s="47">
        <f t="shared" si="29"/>
        <v>0</v>
      </c>
      <c r="U37" s="47">
        <f t="shared" si="29"/>
        <v>0</v>
      </c>
      <c r="V37" s="289">
        <f t="shared" si="29"/>
        <v>0</v>
      </c>
      <c r="W37" s="289">
        <f t="shared" si="29"/>
        <v>0</v>
      </c>
      <c r="X37" s="289">
        <f t="shared" si="29"/>
        <v>0</v>
      </c>
      <c r="Y37" s="289">
        <f t="shared" si="29"/>
        <v>0</v>
      </c>
      <c r="Z37" s="289">
        <f t="shared" si="29"/>
        <v>0</v>
      </c>
      <c r="AA37" s="289">
        <f t="shared" si="29"/>
        <v>0</v>
      </c>
      <c r="AB37" s="289">
        <f t="shared" si="29"/>
        <v>0</v>
      </c>
      <c r="AC37" s="289">
        <f t="shared" si="29"/>
        <v>0</v>
      </c>
      <c r="AD37" s="289">
        <f t="shared" si="29"/>
        <v>0</v>
      </c>
      <c r="AE37" s="290">
        <f t="shared" si="29"/>
        <v>0</v>
      </c>
      <c r="AF37" s="8"/>
      <c r="AG37" s="47">
        <f t="shared" ref="AG37:AS37" si="30">AG25-AG33</f>
        <v>0</v>
      </c>
      <c r="AH37" s="47">
        <f t="shared" si="30"/>
        <v>0</v>
      </c>
      <c r="AI37" s="47">
        <f t="shared" si="30"/>
        <v>-17622</v>
      </c>
      <c r="AJ37" s="289">
        <f t="shared" si="30"/>
        <v>-20511</v>
      </c>
      <c r="AK37" s="289">
        <f t="shared" si="30"/>
        <v>-23137</v>
      </c>
      <c r="AL37" s="289">
        <f t="shared" si="30"/>
        <v>-29945</v>
      </c>
      <c r="AM37" s="289">
        <f t="shared" si="30"/>
        <v>-37787</v>
      </c>
      <c r="AN37" s="289">
        <f t="shared" si="30"/>
        <v>-45903</v>
      </c>
      <c r="AO37" s="289">
        <f t="shared" si="30"/>
        <v>-52869</v>
      </c>
      <c r="AP37" s="289">
        <f t="shared" si="30"/>
        <v>-60073</v>
      </c>
      <c r="AQ37" s="289">
        <f t="shared" si="30"/>
        <v>-67787</v>
      </c>
      <c r="AR37" s="289">
        <f t="shared" si="30"/>
        <v>-76875</v>
      </c>
      <c r="AS37" s="290">
        <f t="shared" si="30"/>
        <v>-432509</v>
      </c>
      <c r="AT37" s="8"/>
      <c r="AU37" s="47">
        <f t="shared" ref="AU37:BG37" si="31">AU25-AU33</f>
        <v>0</v>
      </c>
      <c r="AV37" s="47">
        <f t="shared" si="31"/>
        <v>0</v>
      </c>
      <c r="AW37" s="47">
        <f t="shared" si="31"/>
        <v>0</v>
      </c>
      <c r="AX37" s="289">
        <f t="shared" si="31"/>
        <v>0</v>
      </c>
      <c r="AY37" s="289">
        <f t="shared" si="31"/>
        <v>0</v>
      </c>
      <c r="AZ37" s="289">
        <f t="shared" si="31"/>
        <v>0</v>
      </c>
      <c r="BA37" s="289">
        <f t="shared" si="31"/>
        <v>0</v>
      </c>
      <c r="BB37" s="289">
        <f t="shared" si="31"/>
        <v>0</v>
      </c>
      <c r="BC37" s="289">
        <f t="shared" si="31"/>
        <v>0</v>
      </c>
      <c r="BD37" s="289">
        <f t="shared" si="31"/>
        <v>0</v>
      </c>
      <c r="BE37" s="289">
        <f t="shared" si="31"/>
        <v>0</v>
      </c>
      <c r="BF37" s="289">
        <f t="shared" si="31"/>
        <v>0</v>
      </c>
      <c r="BG37" s="290">
        <f t="shared" si="31"/>
        <v>0</v>
      </c>
    </row>
    <row r="38" spans="1:59" ht="15" customHeight="1" x14ac:dyDescent="0.2">
      <c r="A38" s="5"/>
      <c r="B38" s="8"/>
      <c r="C38" s="8"/>
      <c r="D38" s="8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70"/>
      <c r="R38" s="8"/>
      <c r="S38" s="81"/>
      <c r="T38" s="81"/>
      <c r="U38" s="81"/>
      <c r="V38" s="468"/>
      <c r="W38" s="468"/>
      <c r="X38" s="468"/>
      <c r="Y38" s="468"/>
      <c r="Z38" s="468"/>
      <c r="AA38" s="468"/>
      <c r="AB38" s="468"/>
      <c r="AC38" s="468"/>
      <c r="AD38" s="468"/>
      <c r="AE38" s="292"/>
      <c r="AF38" s="8"/>
      <c r="AG38" s="81"/>
      <c r="AH38" s="81"/>
      <c r="AI38" s="81"/>
      <c r="AJ38" s="468"/>
      <c r="AK38" s="468"/>
      <c r="AL38" s="468"/>
      <c r="AM38" s="468"/>
      <c r="AN38" s="468"/>
      <c r="AO38" s="468"/>
      <c r="AP38" s="468"/>
      <c r="AQ38" s="468"/>
      <c r="AR38" s="468"/>
      <c r="AS38" s="292"/>
      <c r="AT38" s="8"/>
      <c r="AU38" s="81"/>
      <c r="AV38" s="81"/>
      <c r="AW38" s="81"/>
      <c r="AX38" s="468"/>
      <c r="AY38" s="468"/>
      <c r="AZ38" s="468"/>
      <c r="BA38" s="468"/>
      <c r="BB38" s="468"/>
      <c r="BC38" s="468"/>
      <c r="BD38" s="468"/>
      <c r="BE38" s="468"/>
      <c r="BF38" s="468"/>
      <c r="BG38" s="292"/>
    </row>
    <row r="39" spans="1:59" ht="15" customHeight="1" thickBot="1" x14ac:dyDescent="0.25">
      <c r="A39" s="5" t="s">
        <v>335</v>
      </c>
      <c r="B39" s="8"/>
      <c r="C39" s="8"/>
      <c r="D39" s="8"/>
      <c r="E39" s="47">
        <f t="shared" ref="E39:Q39" si="32">E18-E33</f>
        <v>0</v>
      </c>
      <c r="F39" s="47">
        <f t="shared" si="32"/>
        <v>0</v>
      </c>
      <c r="G39" s="47">
        <f t="shared" si="32"/>
        <v>0</v>
      </c>
      <c r="H39" s="47">
        <f t="shared" si="32"/>
        <v>0</v>
      </c>
      <c r="I39" s="47">
        <f t="shared" si="32"/>
        <v>0</v>
      </c>
      <c r="J39" s="47">
        <f t="shared" si="32"/>
        <v>0</v>
      </c>
      <c r="K39" s="47">
        <f t="shared" si="32"/>
        <v>0</v>
      </c>
      <c r="L39" s="47">
        <f t="shared" si="32"/>
        <v>0</v>
      </c>
      <c r="M39" s="47">
        <f t="shared" si="32"/>
        <v>0</v>
      </c>
      <c r="N39" s="47">
        <f t="shared" si="32"/>
        <v>0</v>
      </c>
      <c r="O39" s="47">
        <f t="shared" si="32"/>
        <v>0</v>
      </c>
      <c r="P39" s="47">
        <f t="shared" si="32"/>
        <v>0</v>
      </c>
      <c r="Q39" s="71" t="e">
        <f t="shared" si="32"/>
        <v>#REF!</v>
      </c>
      <c r="R39" s="8"/>
      <c r="S39" s="47">
        <f t="shared" ref="S39:AE39" si="33">S18-S33</f>
        <v>0</v>
      </c>
      <c r="T39" s="47">
        <f t="shared" si="33"/>
        <v>0</v>
      </c>
      <c r="U39" s="47">
        <f t="shared" si="33"/>
        <v>0</v>
      </c>
      <c r="V39" s="289">
        <f t="shared" si="33"/>
        <v>0</v>
      </c>
      <c r="W39" s="289">
        <f t="shared" si="33"/>
        <v>0</v>
      </c>
      <c r="X39" s="289">
        <f t="shared" si="33"/>
        <v>0</v>
      </c>
      <c r="Y39" s="289">
        <f t="shared" si="33"/>
        <v>0</v>
      </c>
      <c r="Z39" s="289">
        <f t="shared" si="33"/>
        <v>0</v>
      </c>
      <c r="AA39" s="289">
        <f t="shared" si="33"/>
        <v>0</v>
      </c>
      <c r="AB39" s="289">
        <f t="shared" si="33"/>
        <v>0</v>
      </c>
      <c r="AC39" s="289">
        <f t="shared" si="33"/>
        <v>0</v>
      </c>
      <c r="AD39" s="289">
        <f t="shared" si="33"/>
        <v>0</v>
      </c>
      <c r="AE39" s="293">
        <f t="shared" si="33"/>
        <v>0</v>
      </c>
      <c r="AF39" s="8"/>
      <c r="AG39" s="47">
        <f t="shared" ref="AG39:AS39" si="34">AG18-AG33</f>
        <v>0</v>
      </c>
      <c r="AH39" s="47">
        <f t="shared" si="34"/>
        <v>0</v>
      </c>
      <c r="AI39" s="47">
        <f t="shared" si="34"/>
        <v>-17622</v>
      </c>
      <c r="AJ39" s="289">
        <f t="shared" si="34"/>
        <v>-20511</v>
      </c>
      <c r="AK39" s="289">
        <f t="shared" si="34"/>
        <v>-23137</v>
      </c>
      <c r="AL39" s="289">
        <f t="shared" si="34"/>
        <v>-29945</v>
      </c>
      <c r="AM39" s="289">
        <f t="shared" si="34"/>
        <v>-37787</v>
      </c>
      <c r="AN39" s="289">
        <f t="shared" si="34"/>
        <v>-45903</v>
      </c>
      <c r="AO39" s="289">
        <f t="shared" si="34"/>
        <v>-52869</v>
      </c>
      <c r="AP39" s="289">
        <f t="shared" si="34"/>
        <v>-60073</v>
      </c>
      <c r="AQ39" s="289">
        <f t="shared" si="34"/>
        <v>-67787</v>
      </c>
      <c r="AR39" s="289">
        <f t="shared" si="34"/>
        <v>-76875</v>
      </c>
      <c r="AS39" s="293">
        <f t="shared" si="34"/>
        <v>-432509</v>
      </c>
      <c r="AT39" s="8"/>
      <c r="AU39" s="47">
        <f t="shared" ref="AU39:BG39" si="35">AU18-AU33</f>
        <v>0</v>
      </c>
      <c r="AV39" s="47">
        <f t="shared" si="35"/>
        <v>0</v>
      </c>
      <c r="AW39" s="47">
        <f t="shared" si="35"/>
        <v>0</v>
      </c>
      <c r="AX39" s="289">
        <f t="shared" si="35"/>
        <v>0</v>
      </c>
      <c r="AY39" s="289">
        <f t="shared" si="35"/>
        <v>0</v>
      </c>
      <c r="AZ39" s="289">
        <f t="shared" si="35"/>
        <v>0</v>
      </c>
      <c r="BA39" s="289">
        <f t="shared" si="35"/>
        <v>0</v>
      </c>
      <c r="BB39" s="289">
        <f t="shared" si="35"/>
        <v>0</v>
      </c>
      <c r="BC39" s="289">
        <f t="shared" si="35"/>
        <v>0</v>
      </c>
      <c r="BD39" s="289">
        <f t="shared" si="35"/>
        <v>0</v>
      </c>
      <c r="BE39" s="289">
        <f t="shared" si="35"/>
        <v>0</v>
      </c>
      <c r="BF39" s="289">
        <f t="shared" si="35"/>
        <v>0</v>
      </c>
      <c r="BG39" s="293">
        <f t="shared" si="35"/>
        <v>0</v>
      </c>
    </row>
    <row r="40" spans="1:59" ht="15" customHeight="1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295"/>
      <c r="W40" s="295"/>
      <c r="X40" s="295"/>
      <c r="Y40" s="295"/>
      <c r="Z40" s="295"/>
      <c r="AA40" s="295"/>
      <c r="AB40" s="295"/>
      <c r="AC40" s="295"/>
      <c r="AD40" s="295"/>
      <c r="AE40" s="295"/>
      <c r="AF40" s="8"/>
      <c r="AG40" s="8"/>
      <c r="AH40" s="8"/>
      <c r="AI40" s="8"/>
      <c r="AJ40" s="295"/>
      <c r="AK40" s="295"/>
      <c r="AL40" s="295"/>
      <c r="AM40" s="295"/>
      <c r="AN40" s="295"/>
      <c r="AO40" s="295"/>
      <c r="AP40" s="295"/>
      <c r="AQ40" s="295"/>
      <c r="AR40" s="295"/>
      <c r="AS40" s="295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</row>
    <row r="41" spans="1:59" ht="15" customHeight="1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</row>
    <row r="42" spans="1:59" ht="15" customHeight="1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</row>
    <row r="43" spans="1:59" ht="15" customHeight="1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</row>
    <row r="44" spans="1:59" ht="15" customHeight="1" x14ac:dyDescent="0.2">
      <c r="A44" s="8"/>
      <c r="B44" s="8"/>
      <c r="C44" s="8"/>
      <c r="D44" s="8"/>
      <c r="E44" s="11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</row>
    <row r="45" spans="1:59" ht="15" customHeight="1" x14ac:dyDescent="0.2">
      <c r="A45" s="8"/>
      <c r="B45" s="8"/>
      <c r="C45" s="8"/>
      <c r="D45" s="8"/>
      <c r="E45" s="11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</row>
    <row r="46" spans="1:59" ht="15" customHeight="1" x14ac:dyDescent="0.2">
      <c r="A46" s="8"/>
      <c r="B46" s="8"/>
      <c r="C46" s="8"/>
      <c r="D46" s="8"/>
      <c r="E46" s="11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</row>
    <row r="47" spans="1:59" ht="15" customHeight="1" x14ac:dyDescent="0.2">
      <c r="A47" s="8"/>
      <c r="B47" s="8"/>
      <c r="C47" s="8"/>
      <c r="D47" s="8"/>
      <c r="E47" s="11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</row>
    <row r="48" spans="1:59" ht="15" customHeight="1" x14ac:dyDescent="0.2">
      <c r="A48" s="8"/>
      <c r="B48" s="8"/>
      <c r="C48" s="8"/>
      <c r="D48" s="8"/>
      <c r="E48" s="8"/>
      <c r="F48" s="8"/>
      <c r="G48" s="14"/>
      <c r="H48" s="190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</row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hidden="1" customHeight="1" x14ac:dyDescent="0.2"/>
    <row r="982" ht="15" hidden="1" customHeight="1" x14ac:dyDescent="0.2"/>
    <row r="983" ht="15" hidden="1" customHeight="1" x14ac:dyDescent="0.2"/>
    <row r="984" ht="15" hidden="1" customHeight="1" x14ac:dyDescent="0.2"/>
    <row r="985" ht="15" hidden="1" customHeight="1" x14ac:dyDescent="0.2"/>
    <row r="986" ht="15" hidden="1" customHeight="1" x14ac:dyDescent="0.2"/>
    <row r="987" ht="15" hidden="1" customHeight="1" x14ac:dyDescent="0.2"/>
    <row r="988" ht="15" hidden="1" customHeight="1" x14ac:dyDescent="0.2"/>
    <row r="989" ht="15" hidden="1" customHeight="1" x14ac:dyDescent="0.2"/>
    <row r="990" ht="15" hidden="1" customHeight="1" x14ac:dyDescent="0.2"/>
    <row r="991" ht="15" hidden="1" customHeight="1" x14ac:dyDescent="0.2"/>
    <row r="992" ht="15" hidden="1" customHeight="1" x14ac:dyDescent="0.2"/>
    <row r="993" ht="15" hidden="1" customHeight="1" x14ac:dyDescent="0.2"/>
    <row r="994" ht="15" hidden="1" customHeight="1" x14ac:dyDescent="0.2"/>
    <row r="995" ht="15" hidden="1" customHeight="1" x14ac:dyDescent="0.2"/>
    <row r="996" ht="15" hidden="1" customHeight="1" x14ac:dyDescent="0.2"/>
    <row r="997" ht="15" hidden="1" customHeight="1" x14ac:dyDescent="0.2"/>
    <row r="998" ht="15" hidden="1" customHeight="1" x14ac:dyDescent="0.2"/>
    <row r="999" ht="15" hidden="1" customHeight="1" x14ac:dyDescent="0.2"/>
    <row r="1000" ht="15" hidden="1" customHeight="1" x14ac:dyDescent="0.2"/>
    <row r="1001" ht="15" hidden="1" customHeight="1" x14ac:dyDescent="0.2"/>
    <row r="1002" ht="15" hidden="1" customHeight="1" x14ac:dyDescent="0.2"/>
    <row r="1003" ht="15" hidden="1" customHeight="1" x14ac:dyDescent="0.2"/>
    <row r="1004" ht="15" hidden="1" customHeight="1" x14ac:dyDescent="0.2"/>
    <row r="1005" ht="15" hidden="1" customHeight="1" x14ac:dyDescent="0.2"/>
    <row r="1006" ht="15" hidden="1" customHeight="1" x14ac:dyDescent="0.2"/>
    <row r="1007" ht="15" hidden="1" customHeight="1" x14ac:dyDescent="0.2"/>
    <row r="1008" ht="15" hidden="1" customHeight="1" x14ac:dyDescent="0.2"/>
    <row r="1009" ht="15" hidden="1" customHeight="1" x14ac:dyDescent="0.2"/>
    <row r="1010" ht="15" hidden="1" customHeight="1" x14ac:dyDescent="0.2"/>
    <row r="1011" ht="15" hidden="1" customHeight="1" x14ac:dyDescent="0.2"/>
    <row r="1012" ht="15" hidden="1" customHeight="1" x14ac:dyDescent="0.2"/>
    <row r="1013" ht="15" hidden="1" customHeight="1" x14ac:dyDescent="0.2"/>
    <row r="1014" ht="15" hidden="1" customHeight="1" x14ac:dyDescent="0.2"/>
    <row r="1015" ht="15" hidden="1" customHeight="1" x14ac:dyDescent="0.2"/>
    <row r="1016" ht="15" hidden="1" customHeight="1" x14ac:dyDescent="0.2"/>
    <row r="1017" ht="15" hidden="1" customHeight="1" x14ac:dyDescent="0.2"/>
    <row r="1018" ht="15" hidden="1" customHeight="1" x14ac:dyDescent="0.2"/>
    <row r="1019" ht="15" hidden="1" customHeight="1" x14ac:dyDescent="0.2"/>
    <row r="1020" ht="15" hidden="1" customHeight="1" x14ac:dyDescent="0.2"/>
    <row r="1021" ht="15" hidden="1" customHeight="1" x14ac:dyDescent="0.2"/>
    <row r="1022" ht="15" hidden="1" customHeight="1" x14ac:dyDescent="0.2"/>
    <row r="1023" ht="15" hidden="1" customHeight="1" x14ac:dyDescent="0.2"/>
    <row r="1024" ht="15" hidden="1" customHeight="1" x14ac:dyDescent="0.2"/>
    <row r="1025" ht="15" hidden="1" customHeight="1" x14ac:dyDescent="0.2"/>
    <row r="1026" ht="15" hidden="1" customHeight="1" x14ac:dyDescent="0.2"/>
    <row r="1027" ht="15" hidden="1" customHeight="1" x14ac:dyDescent="0.2"/>
    <row r="1028" ht="15" hidden="1" customHeight="1" x14ac:dyDescent="0.2"/>
    <row r="1029" ht="15" hidden="1" customHeight="1" x14ac:dyDescent="0.2"/>
    <row r="1030" ht="15" hidden="1" customHeight="1" x14ac:dyDescent="0.2"/>
    <row r="1031" ht="15" hidden="1" customHeight="1" x14ac:dyDescent="0.2"/>
    <row r="1032" ht="15" hidden="1" customHeight="1" x14ac:dyDescent="0.2"/>
    <row r="1033" ht="15" hidden="1" customHeight="1" x14ac:dyDescent="0.2"/>
    <row r="1034" ht="15" hidden="1" customHeight="1" x14ac:dyDescent="0.2"/>
    <row r="1035" ht="15" hidden="1" customHeight="1" x14ac:dyDescent="0.2"/>
    <row r="1036" ht="15" hidden="1" customHeight="1" x14ac:dyDescent="0.2"/>
    <row r="1037" ht="15" hidden="1" customHeight="1" x14ac:dyDescent="0.2"/>
    <row r="1038" ht="15" hidden="1" customHeight="1" x14ac:dyDescent="0.2"/>
    <row r="1039" ht="15" hidden="1" customHeight="1" x14ac:dyDescent="0.2"/>
    <row r="1040" ht="15" hidden="1" customHeight="1" x14ac:dyDescent="0.2"/>
    <row r="1041" ht="15" hidden="1" customHeight="1" x14ac:dyDescent="0.2"/>
    <row r="1042" ht="15" hidden="1" customHeight="1" x14ac:dyDescent="0.2"/>
    <row r="1043" ht="15" hidden="1" customHeight="1" x14ac:dyDescent="0.2"/>
    <row r="1044" ht="15" hidden="1" customHeight="1" x14ac:dyDescent="0.2"/>
    <row r="1045" ht="15" hidden="1" customHeight="1" x14ac:dyDescent="0.2"/>
    <row r="1046" ht="15" hidden="1" customHeight="1" x14ac:dyDescent="0.2"/>
    <row r="1047" ht="15" hidden="1" customHeight="1" x14ac:dyDescent="0.2"/>
    <row r="1048" ht="15" hidden="1" customHeight="1" x14ac:dyDescent="0.2"/>
    <row r="1049" ht="15" hidden="1" customHeight="1" x14ac:dyDescent="0.2"/>
    <row r="1050" ht="15" hidden="1" customHeight="1" x14ac:dyDescent="0.2"/>
    <row r="1051" ht="15" hidden="1" customHeight="1" x14ac:dyDescent="0.2"/>
    <row r="1052" ht="15" hidden="1" customHeight="1" x14ac:dyDescent="0.2"/>
    <row r="1053" ht="15" hidden="1" customHeight="1" x14ac:dyDescent="0.2"/>
    <row r="1054" ht="15" hidden="1" customHeight="1" x14ac:dyDescent="0.2"/>
    <row r="1055" ht="15" hidden="1" customHeight="1" x14ac:dyDescent="0.2"/>
    <row r="1056" ht="15" hidden="1" customHeight="1" x14ac:dyDescent="0.2"/>
    <row r="1057" ht="15" hidden="1" customHeight="1" x14ac:dyDescent="0.2"/>
    <row r="1058" ht="15" hidden="1" customHeight="1" x14ac:dyDescent="0.2"/>
    <row r="1059" ht="15" hidden="1" customHeight="1" x14ac:dyDescent="0.2"/>
    <row r="1060" ht="15" hidden="1" customHeight="1" x14ac:dyDescent="0.2"/>
    <row r="1061" ht="15" hidden="1" customHeight="1" x14ac:dyDescent="0.2"/>
    <row r="1062" ht="15" hidden="1" customHeight="1" x14ac:dyDescent="0.2"/>
    <row r="1063" ht="15" hidden="1" customHeight="1" x14ac:dyDescent="0.2"/>
    <row r="1064" ht="15" hidden="1" customHeight="1" x14ac:dyDescent="0.2"/>
    <row r="1065" ht="15" hidden="1" customHeight="1" x14ac:dyDescent="0.2"/>
    <row r="1066" ht="15" hidden="1" customHeight="1" x14ac:dyDescent="0.2"/>
    <row r="1067" ht="15" hidden="1" customHeight="1" x14ac:dyDescent="0.2"/>
    <row r="1068" ht="15" hidden="1" customHeight="1" x14ac:dyDescent="0.2"/>
    <row r="1069" ht="15" hidden="1" customHeight="1" x14ac:dyDescent="0.2"/>
    <row r="1070" ht="15" hidden="1" customHeight="1" x14ac:dyDescent="0.2"/>
    <row r="1071" ht="15" hidden="1" customHeight="1" x14ac:dyDescent="0.2"/>
    <row r="1072" ht="15" hidden="1" customHeight="1" x14ac:dyDescent="0.2"/>
    <row r="1073" ht="15" hidden="1" customHeight="1" x14ac:dyDescent="0.2"/>
    <row r="1074" ht="15" hidden="1" customHeight="1" x14ac:dyDescent="0.2"/>
    <row r="1075" ht="15" hidden="1" customHeight="1" x14ac:dyDescent="0.2"/>
    <row r="1076" ht="15" hidden="1" customHeight="1" x14ac:dyDescent="0.2"/>
    <row r="1077" ht="15" hidden="1" customHeight="1" x14ac:dyDescent="0.2"/>
    <row r="1078" ht="15" hidden="1" customHeight="1" x14ac:dyDescent="0.2"/>
    <row r="1079" ht="15" hidden="1" customHeight="1" x14ac:dyDescent="0.2"/>
    <row r="1080" ht="15" hidden="1" customHeight="1" x14ac:dyDescent="0.2"/>
    <row r="1081" ht="15" hidden="1" customHeight="1" x14ac:dyDescent="0.2"/>
    <row r="1082" ht="15" hidden="1" customHeight="1" x14ac:dyDescent="0.2"/>
    <row r="1083" ht="15" hidden="1" customHeight="1" x14ac:dyDescent="0.2"/>
    <row r="1084" ht="15" hidden="1" customHeight="1" x14ac:dyDescent="0.2"/>
    <row r="1085" ht="15" hidden="1" customHeight="1" x14ac:dyDescent="0.2"/>
    <row r="1086" ht="15" hidden="1" customHeight="1" x14ac:dyDescent="0.2"/>
    <row r="1087" ht="15" hidden="1" customHeight="1" x14ac:dyDescent="0.2"/>
    <row r="1088" ht="15" hidden="1" customHeight="1" x14ac:dyDescent="0.2"/>
    <row r="1089" ht="15" hidden="1" customHeight="1" x14ac:dyDescent="0.2"/>
    <row r="1090" ht="15" hidden="1" customHeight="1" x14ac:dyDescent="0.2"/>
    <row r="1091" ht="15" hidden="1" customHeight="1" x14ac:dyDescent="0.2"/>
    <row r="1092" ht="15" hidden="1" customHeight="1" x14ac:dyDescent="0.2"/>
    <row r="1093" ht="15" hidden="1" customHeight="1" x14ac:dyDescent="0.2"/>
    <row r="1094" ht="15" hidden="1" customHeight="1" x14ac:dyDescent="0.2"/>
    <row r="1095" ht="15" hidden="1" customHeight="1" x14ac:dyDescent="0.2"/>
    <row r="1096" ht="15" hidden="1" customHeight="1" x14ac:dyDescent="0.2"/>
    <row r="1097" ht="15" hidden="1" customHeight="1" x14ac:dyDescent="0.2"/>
    <row r="1098" ht="15" hidden="1" customHeight="1" x14ac:dyDescent="0.2"/>
    <row r="1099" ht="15" hidden="1" customHeight="1" x14ac:dyDescent="0.2"/>
    <row r="1100" ht="15" hidden="1" customHeight="1" x14ac:dyDescent="0.2"/>
    <row r="1101" ht="15" hidden="1" customHeight="1" x14ac:dyDescent="0.2"/>
    <row r="1102" ht="15" hidden="1" customHeight="1" x14ac:dyDescent="0.2"/>
    <row r="1103" ht="15" hidden="1" customHeight="1" x14ac:dyDescent="0.2"/>
    <row r="1104" ht="15" hidden="1" customHeight="1" x14ac:dyDescent="0.2"/>
    <row r="1105" ht="15" hidden="1" customHeight="1" x14ac:dyDescent="0.2"/>
    <row r="1106" ht="15" hidden="1" customHeight="1" x14ac:dyDescent="0.2"/>
    <row r="1107" ht="15" hidden="1" customHeight="1" x14ac:dyDescent="0.2"/>
    <row r="1108" ht="15" hidden="1" customHeight="1" x14ac:dyDescent="0.2"/>
    <row r="1109" ht="15" hidden="1" customHeight="1" x14ac:dyDescent="0.2"/>
    <row r="1110" ht="15" hidden="1" customHeight="1" x14ac:dyDescent="0.2"/>
    <row r="1111" ht="15" hidden="1" customHeight="1" x14ac:dyDescent="0.2"/>
    <row r="1112" ht="15" hidden="1" customHeight="1" x14ac:dyDescent="0.2"/>
    <row r="1113" ht="15" hidden="1" customHeight="1" x14ac:dyDescent="0.2"/>
    <row r="1114" ht="15" hidden="1" customHeight="1" x14ac:dyDescent="0.2"/>
    <row r="1115" ht="15" hidden="1" customHeight="1" x14ac:dyDescent="0.2"/>
    <row r="1116" ht="15" hidden="1" customHeight="1" x14ac:dyDescent="0.2"/>
    <row r="1117" ht="15" hidden="1" customHeight="1" x14ac:dyDescent="0.2"/>
    <row r="1118" ht="15" hidden="1" customHeight="1" x14ac:dyDescent="0.2"/>
    <row r="1119" ht="15" hidden="1" customHeight="1" x14ac:dyDescent="0.2"/>
    <row r="1120" ht="15" hidden="1" customHeight="1" x14ac:dyDescent="0.2"/>
    <row r="1121" ht="15" hidden="1" customHeight="1" x14ac:dyDescent="0.2"/>
    <row r="1122" ht="15" hidden="1" customHeight="1" x14ac:dyDescent="0.2"/>
    <row r="1123" ht="15" hidden="1" customHeight="1" x14ac:dyDescent="0.2"/>
    <row r="1124" ht="15" hidden="1" customHeight="1" x14ac:dyDescent="0.2"/>
    <row r="1125" ht="15" hidden="1" customHeight="1" x14ac:dyDescent="0.2"/>
    <row r="1126" ht="15" hidden="1" customHeight="1" x14ac:dyDescent="0.2"/>
    <row r="1127" ht="15" hidden="1" customHeight="1" x14ac:dyDescent="0.2"/>
    <row r="1128" ht="15" hidden="1" customHeight="1" x14ac:dyDescent="0.2"/>
    <row r="1129" ht="15" hidden="1" customHeight="1" x14ac:dyDescent="0.2"/>
    <row r="1130" ht="15" hidden="1" customHeight="1" x14ac:dyDescent="0.2"/>
    <row r="1131" ht="15" hidden="1" customHeight="1" x14ac:dyDescent="0.2"/>
    <row r="1132" ht="15" hidden="1" customHeight="1" x14ac:dyDescent="0.2"/>
    <row r="1133" ht="15" hidden="1" customHeight="1" x14ac:dyDescent="0.2"/>
    <row r="1134" ht="15" hidden="1" customHeight="1" x14ac:dyDescent="0.2"/>
    <row r="1135" ht="15" hidden="1" customHeight="1" x14ac:dyDescent="0.2"/>
    <row r="1136" ht="15" hidden="1" customHeight="1" x14ac:dyDescent="0.2"/>
    <row r="1137" ht="15" hidden="1" customHeight="1" x14ac:dyDescent="0.2"/>
    <row r="1138" ht="15" hidden="1" customHeight="1" x14ac:dyDescent="0.2"/>
    <row r="1139" ht="15" hidden="1" customHeight="1" x14ac:dyDescent="0.2"/>
    <row r="1140" ht="15" hidden="1" customHeight="1" x14ac:dyDescent="0.2"/>
    <row r="1141" ht="15" hidden="1" customHeight="1" x14ac:dyDescent="0.2"/>
    <row r="1142" ht="15" hidden="1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spans="1:1" ht="15" hidden="1" customHeight="1" x14ac:dyDescent="0.2">
      <c r="A2449" s="8"/>
    </row>
    <row r="2450" spans="1:1" ht="15" hidden="1" customHeight="1" x14ac:dyDescent="0.2">
      <c r="A2450" s="8"/>
    </row>
    <row r="2451" spans="1:1" ht="15" hidden="1" customHeight="1" x14ac:dyDescent="0.2">
      <c r="A2451" s="8"/>
    </row>
    <row r="2452" spans="1:1" ht="15" hidden="1" customHeight="1" x14ac:dyDescent="0.2">
      <c r="A2452" s="8"/>
    </row>
    <row r="2453" spans="1:1" ht="15" hidden="1" customHeight="1" x14ac:dyDescent="0.2">
      <c r="A2453" s="8"/>
    </row>
    <row r="2454" spans="1:1" ht="15" hidden="1" customHeight="1" x14ac:dyDescent="0.2">
      <c r="A2454" s="8"/>
    </row>
    <row r="2455" spans="1:1" ht="15" hidden="1" customHeight="1" x14ac:dyDescent="0.2">
      <c r="A2455" s="8"/>
    </row>
    <row r="2456" spans="1:1" ht="15" hidden="1" customHeight="1" x14ac:dyDescent="0.2">
      <c r="A2456" s="8"/>
    </row>
    <row r="2457" spans="1:1" ht="15" hidden="1" customHeight="1" x14ac:dyDescent="0.2">
      <c r="A2457" s="8"/>
    </row>
    <row r="2458" spans="1:1" ht="15" hidden="1" customHeight="1" x14ac:dyDescent="0.2">
      <c r="A2458" s="8"/>
    </row>
    <row r="2459" spans="1:1" ht="15" hidden="1" customHeight="1" x14ac:dyDescent="0.2">
      <c r="A2459" s="8"/>
    </row>
    <row r="2460" spans="1:1" ht="15" hidden="1" customHeight="1" x14ac:dyDescent="0.2">
      <c r="A2460" s="8"/>
    </row>
    <row r="2461" spans="1:1" ht="15" hidden="1" customHeight="1" x14ac:dyDescent="0.2">
      <c r="A2461" s="8"/>
    </row>
    <row r="2462" spans="1:1" ht="15" hidden="1" customHeight="1" x14ac:dyDescent="0.2">
      <c r="A2462" s="8" t="s">
        <v>337</v>
      </c>
    </row>
    <row r="2463" spans="1:1" ht="15" hidden="1" customHeight="1" x14ac:dyDescent="0.2">
      <c r="A2463" s="8"/>
    </row>
    <row r="2464" spans="1:1" ht="15" hidden="1" customHeight="1" x14ac:dyDescent="0.2">
      <c r="A2464" s="8"/>
    </row>
    <row r="2465" spans="1:1" ht="15" hidden="1" customHeight="1" x14ac:dyDescent="0.2">
      <c r="A2465" s="8"/>
    </row>
    <row r="2466" spans="1:1" ht="15" hidden="1" customHeight="1" x14ac:dyDescent="0.2">
      <c r="A2466" s="8"/>
    </row>
    <row r="2467" spans="1:1" ht="15" hidden="1" customHeight="1" x14ac:dyDescent="0.2">
      <c r="A2467" s="8"/>
    </row>
    <row r="2468" spans="1:1" ht="15" hidden="1" customHeight="1" x14ac:dyDescent="0.2">
      <c r="A2468" s="8"/>
    </row>
    <row r="2469" spans="1:1" ht="15" hidden="1" customHeight="1" x14ac:dyDescent="0.2">
      <c r="A2469" s="8" t="s">
        <v>37</v>
      </c>
    </row>
    <row r="2470" spans="1:1" ht="15" hidden="1" customHeight="1" x14ac:dyDescent="0.2">
      <c r="A2470" s="8" t="s">
        <v>338</v>
      </c>
    </row>
    <row r="2471" spans="1:1" ht="15" hidden="1" customHeight="1" x14ac:dyDescent="0.2">
      <c r="A2471" s="8" t="s">
        <v>37</v>
      </c>
    </row>
    <row r="2472" spans="1:1" ht="15" hidden="1" customHeight="1" x14ac:dyDescent="0.2">
      <c r="A2472" s="8"/>
    </row>
    <row r="2473" spans="1:1" ht="15" hidden="1" customHeight="1" x14ac:dyDescent="0.2">
      <c r="A2473" s="8" t="s">
        <v>37</v>
      </c>
    </row>
    <row r="2474" spans="1:1" ht="15" hidden="1" customHeight="1" x14ac:dyDescent="0.2">
      <c r="A2474" s="8"/>
    </row>
    <row r="2475" spans="1:1" ht="15" hidden="1" customHeight="1" x14ac:dyDescent="0.2">
      <c r="A2475" s="8"/>
    </row>
    <row r="2476" spans="1:1" ht="15" hidden="1" customHeight="1" x14ac:dyDescent="0.2">
      <c r="A2476" s="8" t="s">
        <v>113</v>
      </c>
    </row>
    <row r="2477" spans="1:1" ht="15" hidden="1" customHeight="1" x14ac:dyDescent="0.2">
      <c r="A2477" s="8" t="s">
        <v>78</v>
      </c>
    </row>
    <row r="2478" spans="1:1" ht="15" hidden="1" customHeight="1" x14ac:dyDescent="0.2">
      <c r="A2478" s="8" t="s">
        <v>37</v>
      </c>
    </row>
    <row r="2479" spans="1:1" ht="15" hidden="1" customHeight="1" x14ac:dyDescent="0.2">
      <c r="A2479" s="8" t="s">
        <v>78</v>
      </c>
    </row>
    <row r="2480" spans="1:1" ht="15" hidden="1" customHeight="1" x14ac:dyDescent="0.2">
      <c r="A2480" s="8" t="s">
        <v>38</v>
      </c>
    </row>
    <row r="2481" spans="1:1" ht="15" hidden="1" customHeight="1" x14ac:dyDescent="0.2">
      <c r="A2481" s="8" t="s">
        <v>39</v>
      </c>
    </row>
    <row r="2482" spans="1:1" ht="15" hidden="1" customHeight="1" x14ac:dyDescent="0.2">
      <c r="A2482" s="8" t="s">
        <v>38</v>
      </c>
    </row>
    <row r="2483" spans="1:1" ht="15" hidden="1" customHeight="1" x14ac:dyDescent="0.2">
      <c r="A2483" s="8"/>
    </row>
    <row r="2484" spans="1:1" ht="15" hidden="1" customHeight="1" x14ac:dyDescent="0.2">
      <c r="A2484" s="8"/>
    </row>
    <row r="2485" spans="1:1" ht="15" hidden="1" customHeight="1" x14ac:dyDescent="0.2">
      <c r="A2485" s="8"/>
    </row>
    <row r="2486" spans="1:1" ht="15" hidden="1" customHeight="1" x14ac:dyDescent="0.2">
      <c r="A2486" s="8"/>
    </row>
    <row r="2487" spans="1:1" ht="15" hidden="1" customHeight="1" x14ac:dyDescent="0.2">
      <c r="A2487" s="8"/>
    </row>
    <row r="2488" spans="1:1" ht="15" hidden="1" customHeight="1" x14ac:dyDescent="0.2">
      <c r="A2488" s="8"/>
    </row>
    <row r="2489" spans="1:1" ht="15" hidden="1" customHeight="1" x14ac:dyDescent="0.2">
      <c r="A2489" s="8"/>
    </row>
    <row r="2490" spans="1:1" ht="15" hidden="1" customHeight="1" x14ac:dyDescent="0.2">
      <c r="A2490" s="8"/>
    </row>
    <row r="2491" spans="1:1" ht="15" hidden="1" customHeight="1" x14ac:dyDescent="0.2">
      <c r="A2491" s="8"/>
    </row>
    <row r="2492" spans="1:1" ht="15" hidden="1" customHeight="1" x14ac:dyDescent="0.2">
      <c r="A2492" s="8"/>
    </row>
    <row r="2493" spans="1:1" ht="15" hidden="1" customHeight="1" x14ac:dyDescent="0.2">
      <c r="A2493" s="8"/>
    </row>
    <row r="2494" spans="1:1" ht="15" hidden="1" customHeight="1" x14ac:dyDescent="0.2">
      <c r="A2494" s="8"/>
    </row>
    <row r="2495" spans="1:1" ht="15" hidden="1" customHeight="1" x14ac:dyDescent="0.2">
      <c r="A2495" s="8"/>
    </row>
    <row r="2496" spans="1:1" ht="15" hidden="1" customHeight="1" x14ac:dyDescent="0.2">
      <c r="A2496" s="8"/>
    </row>
    <row r="2497" spans="1:1" ht="15" hidden="1" customHeight="1" x14ac:dyDescent="0.2">
      <c r="A2497" s="8"/>
    </row>
    <row r="2498" spans="1:1" ht="15" hidden="1" customHeight="1" x14ac:dyDescent="0.2">
      <c r="A2498" s="8"/>
    </row>
    <row r="2499" spans="1:1" ht="15" hidden="1" customHeight="1" x14ac:dyDescent="0.2">
      <c r="A2499" s="8"/>
    </row>
    <row r="2500" spans="1:1" ht="15" customHeight="1" x14ac:dyDescent="0.2">
      <c r="A2500" s="8"/>
    </row>
    <row r="2501" spans="1:1" ht="15" customHeight="1" x14ac:dyDescent="0.2">
      <c r="A2501" s="8"/>
    </row>
    <row r="2502" spans="1:1" ht="15" customHeight="1" x14ac:dyDescent="0.2">
      <c r="A2502" s="8"/>
    </row>
    <row r="2503" spans="1:1" ht="15" customHeight="1" x14ac:dyDescent="0.2">
      <c r="A2503" s="8"/>
    </row>
    <row r="2504" spans="1:1" ht="15" customHeight="1" x14ac:dyDescent="0.2">
      <c r="A2504" s="8"/>
    </row>
    <row r="2505" spans="1:1" ht="15" customHeight="1" x14ac:dyDescent="0.2">
      <c r="A2505" s="8"/>
    </row>
    <row r="2506" spans="1:1" ht="15" customHeight="1" x14ac:dyDescent="0.2">
      <c r="A2506" s="8"/>
    </row>
    <row r="2507" spans="1:1" ht="15" customHeight="1" x14ac:dyDescent="0.2">
      <c r="A2507" s="8"/>
    </row>
    <row r="2508" spans="1:1" ht="15" customHeight="1" x14ac:dyDescent="0.2">
      <c r="A2508" s="8" t="s">
        <v>336</v>
      </c>
    </row>
    <row r="2509" spans="1:1" ht="15" customHeight="1" x14ac:dyDescent="0.2">
      <c r="A2509" s="8"/>
    </row>
    <row r="2510" spans="1:1" ht="15" customHeight="1" x14ac:dyDescent="0.2">
      <c r="A2510" s="8"/>
    </row>
    <row r="2511" spans="1:1" ht="15" customHeight="1" x14ac:dyDescent="0.2">
      <c r="A2511" s="8"/>
    </row>
    <row r="2512" spans="1:1" ht="15" customHeight="1" x14ac:dyDescent="0.2">
      <c r="A2512" s="8"/>
    </row>
    <row r="2513" ht="15" customHeight="1" x14ac:dyDescent="0.2"/>
    <row r="2514" ht="15" customHeight="1" x14ac:dyDescent="0.2"/>
    <row r="2515" ht="15" customHeight="1" x14ac:dyDescent="0.2"/>
    <row r="2516" ht="15" customHeight="1" x14ac:dyDescent="0.2"/>
    <row r="2517" ht="15" customHeight="1" x14ac:dyDescent="0.2"/>
    <row r="2518" ht="15" customHeight="1" x14ac:dyDescent="0.2"/>
    <row r="2519" ht="15" customHeight="1" x14ac:dyDescent="0.2"/>
    <row r="2520" ht="15" customHeight="1" x14ac:dyDescent="0.2"/>
    <row r="2521" ht="15" customHeight="1" x14ac:dyDescent="0.2"/>
    <row r="2522" ht="15" customHeight="1" x14ac:dyDescent="0.2"/>
    <row r="2523" ht="15" customHeight="1" x14ac:dyDescent="0.2"/>
    <row r="2524" ht="15" customHeight="1" x14ac:dyDescent="0.2"/>
    <row r="2525" ht="15" customHeight="1" x14ac:dyDescent="0.2"/>
    <row r="2526" ht="15" customHeight="1" x14ac:dyDescent="0.2"/>
    <row r="2527" ht="15" customHeight="1" x14ac:dyDescent="0.2"/>
    <row r="2528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  <row r="2536" ht="15" customHeight="1" x14ac:dyDescent="0.2"/>
    <row r="2537" ht="15" customHeight="1" x14ac:dyDescent="0.2"/>
    <row r="2538" ht="15" customHeight="1" x14ac:dyDescent="0.2"/>
    <row r="2539" ht="15" customHeight="1" x14ac:dyDescent="0.2"/>
    <row r="2540" ht="15" customHeight="1" x14ac:dyDescent="0.2"/>
    <row r="2541" ht="15" customHeight="1" x14ac:dyDescent="0.2"/>
    <row r="2542" ht="15" customHeight="1" x14ac:dyDescent="0.2"/>
    <row r="2543" ht="15" customHeight="1" x14ac:dyDescent="0.2"/>
    <row r="2544" ht="15" customHeight="1" x14ac:dyDescent="0.2"/>
    <row r="2545" ht="15" customHeight="1" x14ac:dyDescent="0.2"/>
    <row r="2546" ht="15" customHeight="1" x14ac:dyDescent="0.2"/>
    <row r="2547" ht="15" customHeight="1" x14ac:dyDescent="0.2"/>
    <row r="2548" ht="15" customHeight="1" x14ac:dyDescent="0.2"/>
    <row r="2549" ht="15" customHeight="1" x14ac:dyDescent="0.2"/>
    <row r="2550" ht="15" customHeight="1" x14ac:dyDescent="0.2"/>
    <row r="2551" ht="15" customHeight="1" x14ac:dyDescent="0.2"/>
    <row r="2552" ht="15" customHeight="1" x14ac:dyDescent="0.2"/>
    <row r="2553" ht="15" customHeight="1" x14ac:dyDescent="0.2"/>
    <row r="2554" ht="15" customHeight="1" x14ac:dyDescent="0.2"/>
    <row r="2555" ht="15" customHeight="1" x14ac:dyDescent="0.2"/>
    <row r="2556" ht="15" customHeight="1" x14ac:dyDescent="0.2"/>
    <row r="2557" ht="15" customHeight="1" x14ac:dyDescent="0.2"/>
    <row r="2558" ht="15" customHeight="1" x14ac:dyDescent="0.2"/>
    <row r="2559" ht="15" customHeight="1" x14ac:dyDescent="0.2"/>
    <row r="2560" ht="15" customHeight="1" x14ac:dyDescent="0.2"/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  <row r="2592" ht="15" customHeight="1" x14ac:dyDescent="0.2"/>
    <row r="2593" ht="15" customHeight="1" x14ac:dyDescent="0.2"/>
    <row r="2594" ht="15" customHeight="1" x14ac:dyDescent="0.2"/>
    <row r="2595" ht="15" customHeight="1" x14ac:dyDescent="0.2"/>
    <row r="2596" ht="15" customHeight="1" x14ac:dyDescent="0.2"/>
    <row r="2597" ht="15" customHeight="1" x14ac:dyDescent="0.2"/>
    <row r="2598" ht="15" customHeight="1" x14ac:dyDescent="0.2"/>
    <row r="2599" ht="15" customHeight="1" x14ac:dyDescent="0.2"/>
    <row r="2600" ht="15" customHeight="1" x14ac:dyDescent="0.2"/>
    <row r="2601" ht="15" customHeight="1" x14ac:dyDescent="0.2"/>
    <row r="2602" ht="15" customHeight="1" x14ac:dyDescent="0.2"/>
    <row r="2603" ht="15" customHeight="1" x14ac:dyDescent="0.2"/>
    <row r="2604" ht="15" customHeight="1" x14ac:dyDescent="0.2"/>
    <row r="2605" ht="15" customHeight="1" x14ac:dyDescent="0.2"/>
    <row r="2606" ht="15" customHeight="1" x14ac:dyDescent="0.2"/>
    <row r="2607" ht="15" customHeight="1" x14ac:dyDescent="0.2"/>
    <row r="2608" ht="15" customHeight="1" x14ac:dyDescent="0.2"/>
    <row r="2609" ht="15" customHeight="1" x14ac:dyDescent="0.2"/>
    <row r="2610" ht="15" customHeight="1" x14ac:dyDescent="0.2"/>
    <row r="2611" ht="15" customHeight="1" x14ac:dyDescent="0.2"/>
    <row r="2612" ht="15" customHeight="1" x14ac:dyDescent="0.2"/>
    <row r="2613" ht="15" customHeight="1" x14ac:dyDescent="0.2"/>
    <row r="2614" ht="15" customHeight="1" x14ac:dyDescent="0.2"/>
    <row r="2615" ht="15" customHeight="1" x14ac:dyDescent="0.2"/>
    <row r="2616" ht="15" customHeight="1" x14ac:dyDescent="0.2"/>
    <row r="2617" ht="15" customHeight="1" x14ac:dyDescent="0.2"/>
    <row r="2618" ht="15" customHeight="1" x14ac:dyDescent="0.2"/>
    <row r="2619" ht="15" customHeight="1" x14ac:dyDescent="0.2"/>
    <row r="2620" ht="15" customHeight="1" x14ac:dyDescent="0.2"/>
    <row r="2621" ht="15" customHeight="1" x14ac:dyDescent="0.2"/>
    <row r="2622" ht="15" customHeight="1" x14ac:dyDescent="0.2"/>
    <row r="2623" ht="15" customHeight="1" x14ac:dyDescent="0.2"/>
    <row r="2624" ht="15" customHeight="1" x14ac:dyDescent="0.2"/>
    <row r="2625" ht="15" customHeight="1" x14ac:dyDescent="0.2"/>
    <row r="2626" ht="15" customHeight="1" x14ac:dyDescent="0.2"/>
    <row r="2627" ht="15" customHeight="1" x14ac:dyDescent="0.2"/>
    <row r="2628" ht="15" customHeight="1" x14ac:dyDescent="0.2"/>
    <row r="2629" ht="15" customHeight="1" x14ac:dyDescent="0.2"/>
    <row r="2630" ht="15" customHeight="1" x14ac:dyDescent="0.2"/>
    <row r="2631" ht="15" customHeight="1" x14ac:dyDescent="0.2"/>
    <row r="2632" ht="15" customHeight="1" x14ac:dyDescent="0.2"/>
    <row r="2633" ht="15" customHeight="1" x14ac:dyDescent="0.2"/>
    <row r="2634" ht="15" customHeight="1" x14ac:dyDescent="0.2"/>
    <row r="2635" ht="15" customHeight="1" x14ac:dyDescent="0.2"/>
    <row r="2636" ht="15" customHeight="1" x14ac:dyDescent="0.2"/>
    <row r="2637" ht="15" customHeight="1" x14ac:dyDescent="0.2"/>
    <row r="2638" ht="15" customHeight="1" x14ac:dyDescent="0.2"/>
    <row r="2639" ht="15" customHeight="1" x14ac:dyDescent="0.2"/>
    <row r="2640" ht="15" customHeight="1" x14ac:dyDescent="0.2"/>
    <row r="2641" ht="15" customHeight="1" x14ac:dyDescent="0.2"/>
    <row r="2642" ht="15" customHeight="1" x14ac:dyDescent="0.2"/>
    <row r="2643" ht="15" customHeight="1" x14ac:dyDescent="0.2"/>
    <row r="2644" ht="15" customHeight="1" x14ac:dyDescent="0.2"/>
    <row r="2645" ht="15" customHeight="1" x14ac:dyDescent="0.2"/>
    <row r="2646" ht="15" customHeight="1" x14ac:dyDescent="0.2"/>
    <row r="2647" ht="15" customHeight="1" x14ac:dyDescent="0.2"/>
    <row r="2648" ht="15" customHeight="1" x14ac:dyDescent="0.2"/>
    <row r="2649" ht="15" customHeight="1" x14ac:dyDescent="0.2"/>
    <row r="2650" ht="15" customHeight="1" x14ac:dyDescent="0.2"/>
    <row r="2651" ht="15" customHeight="1" x14ac:dyDescent="0.2"/>
    <row r="2652" ht="15" customHeight="1" x14ac:dyDescent="0.2"/>
    <row r="2653" ht="15" customHeight="1" x14ac:dyDescent="0.2"/>
    <row r="2654" ht="15" customHeight="1" x14ac:dyDescent="0.2"/>
    <row r="2655" ht="15" customHeight="1" x14ac:dyDescent="0.2"/>
    <row r="2656" ht="15" customHeight="1" x14ac:dyDescent="0.2"/>
    <row r="2657" ht="15" customHeight="1" x14ac:dyDescent="0.2"/>
    <row r="2658" ht="15" customHeight="1" x14ac:dyDescent="0.2"/>
    <row r="2659" ht="15" customHeight="1" x14ac:dyDescent="0.2"/>
    <row r="2660" ht="15" customHeight="1" x14ac:dyDescent="0.2"/>
    <row r="2661" ht="15" customHeight="1" x14ac:dyDescent="0.2"/>
    <row r="2662" ht="15" customHeight="1" x14ac:dyDescent="0.2"/>
    <row r="2663" ht="15" customHeight="1" x14ac:dyDescent="0.2"/>
    <row r="2664" ht="15" customHeight="1" x14ac:dyDescent="0.2"/>
    <row r="2665" ht="15" customHeight="1" x14ac:dyDescent="0.2"/>
    <row r="2666" ht="15" customHeight="1" x14ac:dyDescent="0.2"/>
    <row r="2667" ht="15" customHeight="1" x14ac:dyDescent="0.2"/>
    <row r="2668" ht="15" customHeight="1" x14ac:dyDescent="0.2"/>
    <row r="2669" ht="15" customHeight="1" x14ac:dyDescent="0.2"/>
    <row r="2670" ht="15" customHeight="1" x14ac:dyDescent="0.2"/>
    <row r="2671" ht="15" customHeight="1" x14ac:dyDescent="0.2"/>
    <row r="2672" ht="15" customHeight="1" x14ac:dyDescent="0.2"/>
    <row r="2673" ht="15" customHeight="1" x14ac:dyDescent="0.2"/>
    <row r="2674" ht="15" customHeight="1" x14ac:dyDescent="0.2"/>
    <row r="2675" ht="15" customHeight="1" x14ac:dyDescent="0.2"/>
    <row r="2676" ht="15" customHeight="1" x14ac:dyDescent="0.2"/>
    <row r="2677" ht="15" customHeight="1" x14ac:dyDescent="0.2"/>
    <row r="2678" ht="15" customHeight="1" x14ac:dyDescent="0.2"/>
    <row r="2679" ht="15" customHeight="1" x14ac:dyDescent="0.2"/>
    <row r="2680" ht="15" customHeight="1" x14ac:dyDescent="0.2"/>
    <row r="2681" ht="15" customHeight="1" x14ac:dyDescent="0.2"/>
    <row r="2682" ht="15" customHeight="1" x14ac:dyDescent="0.2"/>
    <row r="2683" ht="15" customHeight="1" x14ac:dyDescent="0.2"/>
    <row r="2684" ht="15" customHeight="1" x14ac:dyDescent="0.2"/>
    <row r="2685" ht="15" customHeight="1" x14ac:dyDescent="0.2"/>
    <row r="2686" ht="15" customHeight="1" x14ac:dyDescent="0.2"/>
    <row r="2687" ht="15" customHeight="1" x14ac:dyDescent="0.2"/>
    <row r="2688" ht="15" customHeight="1" x14ac:dyDescent="0.2"/>
    <row r="2689" ht="15" customHeight="1" x14ac:dyDescent="0.2"/>
    <row r="2690" ht="15" customHeight="1" x14ac:dyDescent="0.2"/>
    <row r="2691" ht="15" customHeight="1" x14ac:dyDescent="0.2"/>
    <row r="2692" ht="15" customHeight="1" x14ac:dyDescent="0.2"/>
    <row r="2693" ht="15" customHeight="1" x14ac:dyDescent="0.2"/>
    <row r="2694" ht="15" customHeight="1" x14ac:dyDescent="0.2"/>
    <row r="2695" ht="15" customHeight="1" x14ac:dyDescent="0.2"/>
    <row r="2696" ht="15" customHeight="1" x14ac:dyDescent="0.2"/>
    <row r="2697" ht="15" customHeight="1" x14ac:dyDescent="0.2"/>
    <row r="2698" ht="15" customHeight="1" x14ac:dyDescent="0.2"/>
    <row r="2699" ht="15" customHeight="1" x14ac:dyDescent="0.2"/>
    <row r="2700" ht="15" customHeight="1" x14ac:dyDescent="0.2"/>
    <row r="2701" ht="15" customHeight="1" x14ac:dyDescent="0.2"/>
    <row r="2702" ht="15" customHeight="1" x14ac:dyDescent="0.2"/>
    <row r="2703" ht="15" customHeight="1" x14ac:dyDescent="0.2"/>
    <row r="2704" ht="15" customHeight="1" x14ac:dyDescent="0.2"/>
    <row r="2705" ht="15" customHeight="1" x14ac:dyDescent="0.2"/>
    <row r="2706" ht="15" customHeight="1" x14ac:dyDescent="0.2"/>
    <row r="2707" ht="15" customHeight="1" x14ac:dyDescent="0.2"/>
    <row r="2708" ht="15" customHeight="1" x14ac:dyDescent="0.2"/>
    <row r="2709" ht="15" customHeight="1" x14ac:dyDescent="0.2"/>
    <row r="2710" ht="15" customHeight="1" x14ac:dyDescent="0.2"/>
    <row r="2711" ht="15" customHeight="1" x14ac:dyDescent="0.2"/>
    <row r="2712" ht="15" customHeight="1" x14ac:dyDescent="0.2"/>
    <row r="2713" ht="15" customHeight="1" x14ac:dyDescent="0.2"/>
    <row r="2714" ht="15" customHeight="1" x14ac:dyDescent="0.2"/>
    <row r="2715" ht="15" customHeight="1" x14ac:dyDescent="0.2"/>
    <row r="2716" ht="15" customHeight="1" x14ac:dyDescent="0.2"/>
    <row r="2717" ht="15" customHeight="1" x14ac:dyDescent="0.2"/>
    <row r="2718" ht="15" customHeight="1" x14ac:dyDescent="0.2"/>
    <row r="2719" ht="15" customHeight="1" x14ac:dyDescent="0.2"/>
    <row r="2720" ht="15" customHeight="1" x14ac:dyDescent="0.2"/>
    <row r="2721" ht="15" customHeight="1" x14ac:dyDescent="0.2"/>
    <row r="2722" ht="15" customHeight="1" x14ac:dyDescent="0.2"/>
    <row r="2723" ht="15" customHeight="1" x14ac:dyDescent="0.2"/>
    <row r="2724" ht="15" customHeight="1" x14ac:dyDescent="0.2"/>
    <row r="2725" ht="15" customHeight="1" x14ac:dyDescent="0.2"/>
    <row r="2726" ht="15" customHeight="1" x14ac:dyDescent="0.2"/>
    <row r="2727" ht="15" customHeight="1" x14ac:dyDescent="0.2"/>
    <row r="2728" ht="15" customHeight="1" x14ac:dyDescent="0.2"/>
    <row r="2729" ht="15" customHeight="1" x14ac:dyDescent="0.2"/>
    <row r="2730" ht="15" customHeight="1" x14ac:dyDescent="0.2"/>
    <row r="2731" ht="15" customHeight="1" x14ac:dyDescent="0.2"/>
    <row r="2732" ht="15" customHeight="1" x14ac:dyDescent="0.2"/>
    <row r="2733" ht="15" customHeight="1" x14ac:dyDescent="0.2"/>
    <row r="2734" ht="15" customHeight="1" x14ac:dyDescent="0.2"/>
    <row r="2735" ht="15" customHeight="1" x14ac:dyDescent="0.2"/>
    <row r="2736" ht="15" customHeight="1" x14ac:dyDescent="0.2"/>
    <row r="2737" ht="15" customHeight="1" x14ac:dyDescent="0.2"/>
    <row r="2738" ht="15" customHeight="1" x14ac:dyDescent="0.2"/>
    <row r="2739" ht="15" customHeight="1" x14ac:dyDescent="0.2"/>
    <row r="2740" ht="15" customHeight="1" x14ac:dyDescent="0.2"/>
    <row r="2741" ht="15" customHeight="1" x14ac:dyDescent="0.2"/>
    <row r="2742" ht="15" customHeight="1" x14ac:dyDescent="0.2"/>
    <row r="2743" ht="15" customHeight="1" x14ac:dyDescent="0.2"/>
    <row r="2744" ht="15" customHeight="1" x14ac:dyDescent="0.2"/>
    <row r="2745" ht="15" customHeight="1" x14ac:dyDescent="0.2"/>
    <row r="2746" ht="15" customHeight="1" x14ac:dyDescent="0.2"/>
    <row r="2747" ht="15" customHeight="1" x14ac:dyDescent="0.2"/>
    <row r="2748" ht="15" customHeight="1" x14ac:dyDescent="0.2"/>
    <row r="2749" ht="15" customHeight="1" x14ac:dyDescent="0.2"/>
    <row r="2750" ht="15" customHeight="1" x14ac:dyDescent="0.2"/>
    <row r="2751" ht="15" customHeight="1" x14ac:dyDescent="0.2"/>
    <row r="2752" ht="15" customHeight="1" x14ac:dyDescent="0.2"/>
    <row r="2753" ht="15" customHeight="1" x14ac:dyDescent="0.2"/>
    <row r="2754" ht="15" customHeight="1" x14ac:dyDescent="0.2"/>
    <row r="2755" ht="15" customHeight="1" x14ac:dyDescent="0.2"/>
    <row r="2756" ht="15" customHeight="1" x14ac:dyDescent="0.2"/>
    <row r="2757" ht="15" customHeight="1" x14ac:dyDescent="0.2"/>
    <row r="2758" ht="15" customHeight="1" x14ac:dyDescent="0.2"/>
    <row r="2759" ht="15" customHeight="1" x14ac:dyDescent="0.2"/>
    <row r="2760" ht="15" customHeight="1" x14ac:dyDescent="0.2"/>
    <row r="2761" ht="15" customHeight="1" x14ac:dyDescent="0.2"/>
    <row r="2762" ht="15" customHeight="1" x14ac:dyDescent="0.2"/>
    <row r="2763" ht="15" customHeight="1" x14ac:dyDescent="0.2"/>
    <row r="2764" ht="15" customHeight="1" x14ac:dyDescent="0.2"/>
    <row r="2765" ht="15" customHeight="1" x14ac:dyDescent="0.2"/>
    <row r="2766" ht="15" customHeight="1" x14ac:dyDescent="0.2"/>
    <row r="2767" ht="15" customHeight="1" x14ac:dyDescent="0.2"/>
    <row r="2768" ht="15" customHeight="1" x14ac:dyDescent="0.2"/>
    <row r="2769" ht="15" customHeight="1" x14ac:dyDescent="0.2"/>
    <row r="2770" ht="15" customHeight="1" x14ac:dyDescent="0.2"/>
    <row r="2771" ht="15" customHeight="1" x14ac:dyDescent="0.2"/>
    <row r="2772" ht="15" customHeight="1" x14ac:dyDescent="0.2"/>
    <row r="2773" ht="15" customHeight="1" x14ac:dyDescent="0.2"/>
    <row r="2774" ht="15" customHeight="1" x14ac:dyDescent="0.2"/>
    <row r="2775" ht="15" customHeight="1" x14ac:dyDescent="0.2"/>
    <row r="2776" ht="15" customHeight="1" x14ac:dyDescent="0.2"/>
    <row r="2777" ht="15" customHeight="1" x14ac:dyDescent="0.2"/>
    <row r="2778" ht="15" customHeight="1" x14ac:dyDescent="0.2"/>
    <row r="2779" ht="15" customHeight="1" x14ac:dyDescent="0.2"/>
    <row r="2780" ht="15" customHeight="1" x14ac:dyDescent="0.2"/>
    <row r="2781" ht="15" customHeight="1" x14ac:dyDescent="0.2"/>
    <row r="2782" ht="15" customHeight="1" x14ac:dyDescent="0.2"/>
    <row r="2783" ht="15" customHeight="1" x14ac:dyDescent="0.2"/>
    <row r="2784" ht="15" customHeight="1" x14ac:dyDescent="0.2"/>
    <row r="2785" ht="15" customHeight="1" x14ac:dyDescent="0.2"/>
    <row r="2786" ht="15" customHeight="1" x14ac:dyDescent="0.2"/>
    <row r="2787" ht="15" customHeight="1" x14ac:dyDescent="0.2"/>
    <row r="2788" ht="15" customHeight="1" x14ac:dyDescent="0.2"/>
    <row r="2789" ht="15" customHeight="1" x14ac:dyDescent="0.2"/>
    <row r="2790" ht="15" customHeight="1" x14ac:dyDescent="0.2"/>
    <row r="2791" ht="15" customHeight="1" x14ac:dyDescent="0.2"/>
    <row r="2792" ht="15" customHeight="1" x14ac:dyDescent="0.2"/>
    <row r="2793" ht="15" customHeight="1" x14ac:dyDescent="0.2"/>
    <row r="2794" ht="15" customHeight="1" x14ac:dyDescent="0.2"/>
    <row r="2795" ht="15" customHeight="1" x14ac:dyDescent="0.2"/>
    <row r="2796" ht="15" customHeight="1" x14ac:dyDescent="0.2"/>
    <row r="2797" ht="15" customHeight="1" x14ac:dyDescent="0.2"/>
    <row r="2798" ht="15" customHeight="1" x14ac:dyDescent="0.2"/>
    <row r="2799" ht="15" customHeight="1" x14ac:dyDescent="0.2"/>
    <row r="2800" ht="15" customHeight="1" x14ac:dyDescent="0.2"/>
    <row r="2801" ht="15" customHeight="1" x14ac:dyDescent="0.2"/>
    <row r="2802" ht="15" customHeight="1" x14ac:dyDescent="0.2"/>
    <row r="2803" ht="15" customHeight="1" x14ac:dyDescent="0.2"/>
    <row r="2804" ht="15" customHeight="1" x14ac:dyDescent="0.2"/>
    <row r="2805" ht="15" customHeight="1" x14ac:dyDescent="0.2"/>
    <row r="2806" ht="15" customHeight="1" x14ac:dyDescent="0.2"/>
    <row r="2807" ht="15" customHeight="1" x14ac:dyDescent="0.2"/>
    <row r="2808" ht="15" customHeight="1" x14ac:dyDescent="0.2"/>
    <row r="2809" ht="15" customHeight="1" x14ac:dyDescent="0.2"/>
    <row r="2810" ht="15" customHeight="1" x14ac:dyDescent="0.2"/>
    <row r="2811" ht="15" customHeight="1" x14ac:dyDescent="0.2"/>
    <row r="2812" ht="15" customHeight="1" x14ac:dyDescent="0.2"/>
    <row r="2813" ht="15" customHeight="1" x14ac:dyDescent="0.2"/>
    <row r="2814" ht="15" customHeight="1" x14ac:dyDescent="0.2"/>
    <row r="2815" ht="15" customHeight="1" x14ac:dyDescent="0.2"/>
    <row r="2816" ht="15" customHeight="1" x14ac:dyDescent="0.2"/>
    <row r="2817" ht="15" customHeight="1" x14ac:dyDescent="0.2"/>
    <row r="2818" ht="15" customHeight="1" x14ac:dyDescent="0.2"/>
    <row r="2819" ht="15" customHeight="1" x14ac:dyDescent="0.2"/>
    <row r="2820" ht="15" customHeight="1" x14ac:dyDescent="0.2"/>
    <row r="2821" ht="15" customHeight="1" x14ac:dyDescent="0.2"/>
    <row r="2822" ht="15" customHeight="1" x14ac:dyDescent="0.2"/>
    <row r="2823" ht="15" customHeight="1" x14ac:dyDescent="0.2"/>
    <row r="2824" ht="15" customHeight="1" x14ac:dyDescent="0.2"/>
    <row r="2825" ht="15" customHeight="1" x14ac:dyDescent="0.2"/>
    <row r="2826" ht="15" customHeight="1" x14ac:dyDescent="0.2"/>
    <row r="2827" ht="15" customHeight="1" x14ac:dyDescent="0.2"/>
    <row r="2828" ht="15" customHeight="1" x14ac:dyDescent="0.2"/>
    <row r="2829" ht="15" customHeight="1" x14ac:dyDescent="0.2"/>
    <row r="2830" ht="15" customHeight="1" x14ac:dyDescent="0.2"/>
    <row r="2831" ht="15" customHeight="1" x14ac:dyDescent="0.2"/>
    <row r="2832" ht="15" customHeight="1" x14ac:dyDescent="0.2"/>
    <row r="2833" ht="15" customHeight="1" x14ac:dyDescent="0.2"/>
    <row r="2834" ht="15" customHeight="1" x14ac:dyDescent="0.2"/>
    <row r="2835" ht="15" customHeight="1" x14ac:dyDescent="0.2"/>
    <row r="2836" ht="15" customHeight="1" x14ac:dyDescent="0.2"/>
    <row r="2837" ht="15" customHeight="1" x14ac:dyDescent="0.2"/>
    <row r="2838" ht="15" customHeight="1" x14ac:dyDescent="0.2"/>
    <row r="2839" ht="15" customHeight="1" x14ac:dyDescent="0.2"/>
    <row r="2840" ht="15" customHeight="1" x14ac:dyDescent="0.2"/>
    <row r="2841" ht="15" customHeight="1" x14ac:dyDescent="0.2"/>
    <row r="2842" ht="15" customHeight="1" x14ac:dyDescent="0.2"/>
    <row r="2843" ht="15" customHeight="1" x14ac:dyDescent="0.2"/>
    <row r="2844" ht="15" customHeight="1" x14ac:dyDescent="0.2"/>
    <row r="2845" ht="15" customHeight="1" x14ac:dyDescent="0.2"/>
    <row r="2846" ht="15" customHeight="1" x14ac:dyDescent="0.2"/>
    <row r="2847" ht="15" customHeight="1" x14ac:dyDescent="0.2"/>
    <row r="2848" ht="15" customHeight="1" x14ac:dyDescent="0.2"/>
    <row r="2849" ht="15" customHeight="1" x14ac:dyDescent="0.2"/>
    <row r="2850" ht="15" customHeight="1" x14ac:dyDescent="0.2"/>
    <row r="2851" ht="15" customHeight="1" x14ac:dyDescent="0.2"/>
    <row r="2852" ht="15" customHeight="1" x14ac:dyDescent="0.2"/>
    <row r="2853" ht="15" customHeight="1" x14ac:dyDescent="0.2"/>
    <row r="2854" ht="15" customHeight="1" x14ac:dyDescent="0.2"/>
    <row r="2855" ht="15" customHeight="1" x14ac:dyDescent="0.2"/>
    <row r="2856" ht="15" customHeight="1" x14ac:dyDescent="0.2"/>
    <row r="2857" ht="15" customHeight="1" x14ac:dyDescent="0.2"/>
    <row r="2858" ht="15" customHeight="1" x14ac:dyDescent="0.2"/>
    <row r="2859" ht="15" customHeight="1" x14ac:dyDescent="0.2"/>
    <row r="2860" ht="15" customHeight="1" x14ac:dyDescent="0.2"/>
    <row r="2861" ht="15" customHeight="1" x14ac:dyDescent="0.2"/>
    <row r="2862" ht="15" customHeight="1" x14ac:dyDescent="0.2"/>
    <row r="2863" ht="15" customHeight="1" x14ac:dyDescent="0.2"/>
    <row r="2864" ht="15" customHeight="1" x14ac:dyDescent="0.2"/>
  </sheetData>
  <mergeCells count="4">
    <mergeCell ref="E2:P2"/>
    <mergeCell ref="S2:AD2"/>
    <mergeCell ref="AG2:AR2"/>
    <mergeCell ref="AU2:BF2"/>
  </mergeCells>
  <conditionalFormatting sqref="E35:Q36">
    <cfRule type="cellIs" dxfId="91" priority="65" operator="greaterThan">
      <formula>0</formula>
    </cfRule>
    <cfRule type="cellIs" dxfId="90" priority="66" operator="lessThan">
      <formula>0</formula>
    </cfRule>
  </conditionalFormatting>
  <conditionalFormatting sqref="E37:Q37">
    <cfRule type="cellIs" dxfId="89" priority="63" operator="greaterThan">
      <formula>0</formula>
    </cfRule>
    <cfRule type="cellIs" dxfId="88" priority="64" operator="lessThan">
      <formula>0</formula>
    </cfRule>
  </conditionalFormatting>
  <conditionalFormatting sqref="E39:Q39">
    <cfRule type="cellIs" dxfId="87" priority="61" operator="greaterThan">
      <formula>0</formula>
    </cfRule>
    <cfRule type="cellIs" dxfId="86" priority="62" operator="lessThan">
      <formula>0</formula>
    </cfRule>
  </conditionalFormatting>
  <conditionalFormatting sqref="E38:Q38">
    <cfRule type="cellIs" dxfId="85" priority="59" operator="greaterThan">
      <formula>0</formula>
    </cfRule>
    <cfRule type="cellIs" dxfId="84" priority="60" operator="lessThan">
      <formula>0</formula>
    </cfRule>
  </conditionalFormatting>
  <conditionalFormatting sqref="AE35:AE36">
    <cfRule type="cellIs" dxfId="83" priority="57" operator="greaterThan">
      <formula>0</formula>
    </cfRule>
    <cfRule type="cellIs" dxfId="82" priority="58" operator="lessThan">
      <formula>0</formula>
    </cfRule>
  </conditionalFormatting>
  <conditionalFormatting sqref="AE37">
    <cfRule type="cellIs" dxfId="81" priority="55" operator="greaterThan">
      <formula>0</formula>
    </cfRule>
    <cfRule type="cellIs" dxfId="80" priority="56" operator="lessThan">
      <formula>0</formula>
    </cfRule>
  </conditionalFormatting>
  <conditionalFormatting sqref="AE39">
    <cfRule type="cellIs" dxfId="79" priority="53" operator="greaterThan">
      <formula>0</formula>
    </cfRule>
    <cfRule type="cellIs" dxfId="78" priority="54" operator="lessThan">
      <formula>0</formula>
    </cfRule>
  </conditionalFormatting>
  <conditionalFormatting sqref="AE38">
    <cfRule type="cellIs" dxfId="77" priority="51" operator="greaterThan">
      <formula>0</formula>
    </cfRule>
    <cfRule type="cellIs" dxfId="76" priority="52" operator="lessThan">
      <formula>0</formula>
    </cfRule>
  </conditionalFormatting>
  <conditionalFormatting sqref="S35:AD36">
    <cfRule type="cellIs" dxfId="75" priority="49" operator="greaterThan">
      <formula>0</formula>
    </cfRule>
    <cfRule type="cellIs" dxfId="74" priority="50" operator="lessThan">
      <formula>0</formula>
    </cfRule>
  </conditionalFormatting>
  <conditionalFormatting sqref="S37:AD37">
    <cfRule type="cellIs" dxfId="73" priority="47" operator="greaterThan">
      <formula>0</formula>
    </cfRule>
    <cfRule type="cellIs" dxfId="72" priority="48" operator="lessThan">
      <formula>0</formula>
    </cfRule>
  </conditionalFormatting>
  <conditionalFormatting sqref="S39:AD39">
    <cfRule type="cellIs" dxfId="71" priority="45" operator="greaterThan">
      <formula>0</formula>
    </cfRule>
    <cfRule type="cellIs" dxfId="70" priority="46" operator="lessThan">
      <formula>0</formula>
    </cfRule>
  </conditionalFormatting>
  <conditionalFormatting sqref="S38:AD38">
    <cfRule type="cellIs" dxfId="69" priority="43" operator="greaterThan">
      <formula>0</formula>
    </cfRule>
    <cfRule type="cellIs" dxfId="68" priority="44" operator="lessThan">
      <formula>0</formula>
    </cfRule>
  </conditionalFormatting>
  <conditionalFormatting sqref="E13:M14 O13:R14 AC13:AF14 AQ13:AT14 BH13:XFD14">
    <cfRule type="cellIs" dxfId="67" priority="41" operator="greaterThan">
      <formula>0</formula>
    </cfRule>
  </conditionalFormatting>
  <conditionalFormatting sqref="S13:AA14">
    <cfRule type="cellIs" dxfId="66" priority="42" operator="greaterThan">
      <formula>0</formula>
    </cfRule>
  </conditionalFormatting>
  <conditionalFormatting sqref="AS35:AS36">
    <cfRule type="cellIs" dxfId="65" priority="39" operator="greaterThan">
      <formula>0</formula>
    </cfRule>
    <cfRule type="cellIs" dxfId="64" priority="40" operator="lessThan">
      <formula>0</formula>
    </cfRule>
  </conditionalFormatting>
  <conditionalFormatting sqref="AS37">
    <cfRule type="cellIs" dxfId="63" priority="37" operator="greaterThan">
      <formula>0</formula>
    </cfRule>
    <cfRule type="cellIs" dxfId="62" priority="38" operator="lessThan">
      <formula>0</formula>
    </cfRule>
  </conditionalFormatting>
  <conditionalFormatting sqref="AS39">
    <cfRule type="cellIs" dxfId="61" priority="35" operator="greaterThan">
      <formula>0</formula>
    </cfRule>
    <cfRule type="cellIs" dxfId="60" priority="36" operator="lessThan">
      <formula>0</formula>
    </cfRule>
  </conditionalFormatting>
  <conditionalFormatting sqref="AS38">
    <cfRule type="cellIs" dxfId="59" priority="33" operator="greaterThan">
      <formula>0</formula>
    </cfRule>
    <cfRule type="cellIs" dxfId="58" priority="34" operator="lessThan">
      <formula>0</formula>
    </cfRule>
  </conditionalFormatting>
  <conditionalFormatting sqref="AG35:AR36">
    <cfRule type="cellIs" dxfId="57" priority="31" operator="greaterThan">
      <formula>0</formula>
    </cfRule>
    <cfRule type="cellIs" dxfId="56" priority="32" operator="lessThan">
      <formula>0</formula>
    </cfRule>
  </conditionalFormatting>
  <conditionalFormatting sqref="AG37:AR37">
    <cfRule type="cellIs" dxfId="55" priority="29" operator="greaterThan">
      <formula>0</formula>
    </cfRule>
    <cfRule type="cellIs" dxfId="54" priority="30" operator="lessThan">
      <formula>0</formula>
    </cfRule>
  </conditionalFormatting>
  <conditionalFormatting sqref="AG39:AR39">
    <cfRule type="cellIs" dxfId="53" priority="27" operator="greaterThan">
      <formula>0</formula>
    </cfRule>
    <cfRule type="cellIs" dxfId="52" priority="28" operator="lessThan">
      <formula>0</formula>
    </cfRule>
  </conditionalFormatting>
  <conditionalFormatting sqref="AG38:AR38">
    <cfRule type="cellIs" dxfId="51" priority="25" operator="greaterThan">
      <formula>0</formula>
    </cfRule>
    <cfRule type="cellIs" dxfId="50" priority="26" operator="lessThan">
      <formula>0</formula>
    </cfRule>
  </conditionalFormatting>
  <conditionalFormatting sqref="AG13:AO14">
    <cfRule type="cellIs" dxfId="49" priority="24" operator="greaterThan">
      <formula>0</formula>
    </cfRule>
  </conditionalFormatting>
  <conditionalFormatting sqref="E6:M7 O6:R7 AC6:AF7 AQ6:AT7 BH6:XFD7">
    <cfRule type="cellIs" dxfId="48" priority="22" operator="greaterThan">
      <formula>0</formula>
    </cfRule>
  </conditionalFormatting>
  <conditionalFormatting sqref="S6:AA7">
    <cfRule type="cellIs" dxfId="47" priority="23" operator="greaterThan">
      <formula>0</formula>
    </cfRule>
  </conditionalFormatting>
  <conditionalFormatting sqref="AG6:AO7">
    <cfRule type="cellIs" dxfId="46" priority="21" operator="greaterThan">
      <formula>0</formula>
    </cfRule>
  </conditionalFormatting>
  <conditionalFormatting sqref="BE13:BG14">
    <cfRule type="cellIs" dxfId="45" priority="20" operator="greaterThan">
      <formula>0</formula>
    </cfRule>
  </conditionalFormatting>
  <conditionalFormatting sqref="BG35:BG36">
    <cfRule type="cellIs" dxfId="44" priority="18" operator="greaterThan">
      <formula>0</formula>
    </cfRule>
    <cfRule type="cellIs" dxfId="43" priority="19" operator="lessThan">
      <formula>0</formula>
    </cfRule>
  </conditionalFormatting>
  <conditionalFormatting sqref="BG37">
    <cfRule type="cellIs" dxfId="42" priority="16" operator="greaterThan">
      <formula>0</formula>
    </cfRule>
    <cfRule type="cellIs" dxfId="41" priority="17" operator="lessThan">
      <formula>0</formula>
    </cfRule>
  </conditionalFormatting>
  <conditionalFormatting sqref="BG39">
    <cfRule type="cellIs" dxfId="40" priority="14" operator="greaterThan">
      <formula>0</formula>
    </cfRule>
    <cfRule type="cellIs" dxfId="39" priority="15" operator="lessThan">
      <formula>0</formula>
    </cfRule>
  </conditionalFormatting>
  <conditionalFormatting sqref="BG38">
    <cfRule type="cellIs" dxfId="38" priority="12" operator="greaterThan">
      <formula>0</formula>
    </cfRule>
    <cfRule type="cellIs" dxfId="37" priority="13" operator="lessThan">
      <formula>0</formula>
    </cfRule>
  </conditionalFormatting>
  <conditionalFormatting sqref="AU35:BF36">
    <cfRule type="cellIs" dxfId="36" priority="10" operator="greaterThan">
      <formula>0</formula>
    </cfRule>
    <cfRule type="cellIs" dxfId="35" priority="11" operator="lessThan">
      <formula>0</formula>
    </cfRule>
  </conditionalFormatting>
  <conditionalFormatting sqref="AU37:BF37">
    <cfRule type="cellIs" dxfId="34" priority="8" operator="greaterThan">
      <formula>0</formula>
    </cfRule>
    <cfRule type="cellIs" dxfId="33" priority="9" operator="lessThan">
      <formula>0</formula>
    </cfRule>
  </conditionalFormatting>
  <conditionalFormatting sqref="AU39:BF39">
    <cfRule type="cellIs" dxfId="32" priority="6" operator="greaterThan">
      <formula>0</formula>
    </cfRule>
    <cfRule type="cellIs" dxfId="31" priority="7" operator="lessThan">
      <formula>0</formula>
    </cfRule>
  </conditionalFormatting>
  <conditionalFormatting sqref="AU38:BF38">
    <cfRule type="cellIs" dxfId="30" priority="4" operator="greaterThan">
      <formula>0</formula>
    </cfRule>
    <cfRule type="cellIs" dxfId="29" priority="5" operator="lessThan">
      <formula>0</formula>
    </cfRule>
  </conditionalFormatting>
  <conditionalFormatting sqref="AU13:BC14">
    <cfRule type="cellIs" dxfId="28" priority="3" operator="greaterThan">
      <formula>0</formula>
    </cfRule>
  </conditionalFormatting>
  <conditionalFormatting sqref="BE6:BG7">
    <cfRule type="cellIs" dxfId="27" priority="2" operator="greaterThan">
      <formula>0</formula>
    </cfRule>
  </conditionalFormatting>
  <conditionalFormatting sqref="AU6:BC7">
    <cfRule type="cellIs" dxfId="26" priority="1" operator="greater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50D3-EB1B-4C44-9915-723A5D8F2EE8}">
  <sheetPr>
    <tabColor rgb="FFFFC000"/>
  </sheetPr>
  <dimension ref="A1:V76"/>
  <sheetViews>
    <sheetView topLeftCell="F16" workbookViewId="0">
      <selection activeCell="C34" sqref="C34"/>
    </sheetView>
  </sheetViews>
  <sheetFormatPr baseColWidth="10" defaultColWidth="9" defaultRowHeight="15" x14ac:dyDescent="0.2"/>
  <cols>
    <col min="1" max="1" width="34" bestFit="1" customWidth="1"/>
    <col min="2" max="2" width="15" style="18" bestFit="1" customWidth="1"/>
    <col min="3" max="3" width="12" style="18" bestFit="1" customWidth="1"/>
    <col min="4" max="4" width="11" style="18" customWidth="1"/>
    <col min="5" max="5" width="12" style="18" bestFit="1" customWidth="1"/>
    <col min="6" max="6" width="14" style="18" customWidth="1"/>
    <col min="7" max="7" width="22" style="18" customWidth="1"/>
    <col min="8" max="8" width="15" style="18" bestFit="1" customWidth="1"/>
    <col min="9" max="9" width="8" style="18" bestFit="1" customWidth="1"/>
    <col min="10" max="10" width="15" style="18" bestFit="1" customWidth="1"/>
    <col min="11" max="11" width="13" style="18" customWidth="1"/>
    <col min="12" max="13" width="11.5" style="18" bestFit="1" customWidth="1"/>
    <col min="14" max="14" width="14" style="18" customWidth="1"/>
    <col min="15" max="15" width="8" style="18" bestFit="1" customWidth="1"/>
    <col min="16" max="16" width="10" customWidth="1"/>
    <col min="17" max="17" width="12.5" bestFit="1" customWidth="1"/>
    <col min="18" max="18" width="17.5" bestFit="1" customWidth="1"/>
    <col min="19" max="19" width="21.5" customWidth="1"/>
    <col min="20" max="22" width="18.5" bestFit="1" customWidth="1"/>
  </cols>
  <sheetData>
    <row r="1" spans="1:22" ht="19" x14ac:dyDescent="0.25">
      <c r="A1" s="165" t="s">
        <v>585</v>
      </c>
      <c r="R1" s="164" t="s">
        <v>586</v>
      </c>
      <c r="S1" s="164"/>
    </row>
    <row r="2" spans="1:22" ht="48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  <c r="R2" s="156"/>
      <c r="S2" s="164" t="s">
        <v>594</v>
      </c>
      <c r="T2" s="164" t="s">
        <v>595</v>
      </c>
      <c r="U2" s="164" t="s">
        <v>596</v>
      </c>
      <c r="V2" s="164" t="s">
        <v>597</v>
      </c>
    </row>
    <row r="3" spans="1:22" x14ac:dyDescent="0.2">
      <c r="A3" s="5" t="s">
        <v>16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  <c r="R3" s="5" t="s">
        <v>16</v>
      </c>
      <c r="S3" s="265" t="e">
        <f>(B3-'2020 BoB Performance'!B3)/'2020 BoB Performance'!B3</f>
        <v>#REF!</v>
      </c>
      <c r="T3" s="265" t="e">
        <f>(C3-'2020 BoB Performance'!C3)/'2020 BoB Performance'!C3</f>
        <v>#REF!</v>
      </c>
      <c r="U3" s="265" t="e">
        <f>(D3-'2020 BoB Performance'!D3)/'2020 BoB Performance'!D3</f>
        <v>#REF!</v>
      </c>
      <c r="V3" s="265" t="e">
        <f>(E3-'2020 BoB Performance'!E3)/'2020 BoB Performance'!E3</f>
        <v>#REF!</v>
      </c>
    </row>
    <row r="4" spans="1:22" x14ac:dyDescent="0.2">
      <c r="A4" s="5" t="s">
        <v>18</v>
      </c>
      <c r="B4" s="157" t="e">
        <f>SUM(#REF!)</f>
        <v>#REF!</v>
      </c>
      <c r="C4" s="157" t="e">
        <f>SUM(#REF!)</f>
        <v>#REF!</v>
      </c>
      <c r="D4" s="157" t="e">
        <f>SUM(#REF!)</f>
        <v>#REF!</v>
      </c>
      <c r="E4" s="157" t="e">
        <f>SUM(#REF!)</f>
        <v>#REF!</v>
      </c>
      <c r="F4" s="157" t="e">
        <f t="shared" ref="F4:F8" si="0">SUM(B4:E4)</f>
        <v>#REF!</v>
      </c>
      <c r="H4" s="158" t="e">
        <f>C4/B4-1</f>
        <v>#REF!</v>
      </c>
      <c r="I4" s="158" t="e">
        <f t="shared" ref="I4:I8" si="1">D4/B4-1</f>
        <v>#REF!</v>
      </c>
      <c r="J4" s="158" t="e">
        <f t="shared" ref="J4:J8" si="2">E4/B4-1</f>
        <v>#REF!</v>
      </c>
      <c r="K4" s="158" t="e">
        <f t="shared" ref="K4:K8" si="3">D4/C4-1</f>
        <v>#REF!</v>
      </c>
      <c r="L4" s="158" t="e">
        <f t="shared" ref="L4:L8" si="4">E4/C4-1</f>
        <v>#REF!</v>
      </c>
      <c r="M4" s="158" t="e">
        <f t="shared" ref="M4:M8" si="5">E4/D4-1</f>
        <v>#REF!</v>
      </c>
      <c r="N4" s="158"/>
      <c r="O4" s="158" t="e">
        <f t="shared" ref="O4:O8" si="6">SUM(D4:E4)/SUM(B4:C4)-1</f>
        <v>#REF!</v>
      </c>
      <c r="R4" s="5" t="s">
        <v>18</v>
      </c>
      <c r="S4" s="265" t="e">
        <f>(B4-'2020 BoB Performance'!B4)/'2020 BoB Performance'!B4</f>
        <v>#REF!</v>
      </c>
      <c r="T4" s="265" t="e">
        <f>(C4-'2020 BoB Performance'!C4)/'2020 BoB Performance'!C4</f>
        <v>#REF!</v>
      </c>
      <c r="U4" s="265" t="e">
        <f>(D4-'2020 BoB Performance'!D4)/'2020 BoB Performance'!D4</f>
        <v>#REF!</v>
      </c>
      <c r="V4" s="265" t="e">
        <f>(E4-'2020 BoB Performance'!E4)/'2020 BoB Performance'!E4</f>
        <v>#REF!</v>
      </c>
    </row>
    <row r="5" spans="1:22" x14ac:dyDescent="0.2">
      <c r="A5" s="5" t="s">
        <v>598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 t="shared" si="0"/>
        <v>#REF!</v>
      </c>
      <c r="H5" s="158" t="e">
        <f>C5/B5-1</f>
        <v>#REF!</v>
      </c>
      <c r="I5" s="158" t="e">
        <f t="shared" si="1"/>
        <v>#REF!</v>
      </c>
      <c r="J5" s="158" t="e">
        <f t="shared" si="2"/>
        <v>#REF!</v>
      </c>
      <c r="K5" s="158" t="e">
        <f t="shared" si="3"/>
        <v>#REF!</v>
      </c>
      <c r="L5" s="158" t="e">
        <f t="shared" si="4"/>
        <v>#REF!</v>
      </c>
      <c r="M5" s="158" t="e">
        <f t="shared" si="5"/>
        <v>#REF!</v>
      </c>
      <c r="N5" s="158"/>
      <c r="O5" s="158" t="e">
        <f t="shared" si="6"/>
        <v>#REF!</v>
      </c>
      <c r="R5" s="5" t="s">
        <v>598</v>
      </c>
      <c r="S5" s="265" t="e">
        <f>(B5-'2020 BoB Performance'!B5)/'2020 BoB Performance'!B5</f>
        <v>#REF!</v>
      </c>
      <c r="T5" s="265" t="e">
        <f>(C5-'2020 BoB Performance'!C5)/'2020 BoB Performance'!C5</f>
        <v>#REF!</v>
      </c>
      <c r="U5" s="265" t="e">
        <f>(D5-'2020 BoB Performance'!D5)/'2020 BoB Performance'!D5</f>
        <v>#REF!</v>
      </c>
      <c r="V5" s="265" t="e">
        <f>(E5-'2020 BoB Performance'!E5)/'2020 BoB Performance'!E5</f>
        <v>#REF!</v>
      </c>
    </row>
    <row r="6" spans="1:22" x14ac:dyDescent="0.2">
      <c r="A6" s="5" t="s">
        <v>43</v>
      </c>
      <c r="B6" s="157" t="e">
        <f>SUM(#REF!)</f>
        <v>#REF!</v>
      </c>
      <c r="C6" s="157" t="e">
        <f>SUM(#REF!)</f>
        <v>#REF!</v>
      </c>
      <c r="D6" s="157" t="e">
        <f>SUM(#REF!)</f>
        <v>#REF!</v>
      </c>
      <c r="E6" s="157" t="e">
        <f>SUM(#REF!)</f>
        <v>#REF!</v>
      </c>
      <c r="F6" s="157" t="e">
        <f t="shared" si="0"/>
        <v>#REF!</v>
      </c>
      <c r="H6" s="158" t="e">
        <f>C6/B6-1</f>
        <v>#REF!</v>
      </c>
      <c r="I6" s="158" t="e">
        <f t="shared" si="1"/>
        <v>#REF!</v>
      </c>
      <c r="J6" s="158" t="e">
        <f t="shared" si="2"/>
        <v>#REF!</v>
      </c>
      <c r="K6" s="158" t="e">
        <f t="shared" si="3"/>
        <v>#REF!</v>
      </c>
      <c r="L6" s="158" t="e">
        <f t="shared" si="4"/>
        <v>#REF!</v>
      </c>
      <c r="M6" s="158" t="e">
        <f t="shared" si="5"/>
        <v>#REF!</v>
      </c>
      <c r="N6" s="158"/>
      <c r="O6" s="158" t="e">
        <f t="shared" si="6"/>
        <v>#REF!</v>
      </c>
      <c r="R6" s="5" t="s">
        <v>43</v>
      </c>
      <c r="S6" s="265" t="e">
        <f>(B6-'2020 BoB Performance'!B6)/'2020 BoB Performance'!B6</f>
        <v>#REF!</v>
      </c>
      <c r="T6" s="265" t="e">
        <f>(C6-'2020 BoB Performance'!C6)/'2020 BoB Performance'!C6</f>
        <v>#REF!</v>
      </c>
      <c r="U6" s="265" t="e">
        <f>(D6-'2020 BoB Performance'!D6)/'2020 BoB Performance'!D6</f>
        <v>#REF!</v>
      </c>
      <c r="V6" s="265" t="e">
        <f>(E6-'2020 BoB Performance'!E6)/'2020 BoB Performance'!E6</f>
        <v>#REF!</v>
      </c>
    </row>
    <row r="7" spans="1:22" x14ac:dyDescent="0.2">
      <c r="A7" s="156" t="s">
        <v>45</v>
      </c>
      <c r="B7" s="157" t="e">
        <f>SUM(#REF!)</f>
        <v>#REF!</v>
      </c>
      <c r="C7" s="157" t="e">
        <f>SUM(#REF!)</f>
        <v>#REF!</v>
      </c>
      <c r="D7" s="157" t="e">
        <f>SUM(#REF!)</f>
        <v>#REF!</v>
      </c>
      <c r="E7" s="157" t="e">
        <f>SUM(#REF!)</f>
        <v>#REF!</v>
      </c>
      <c r="F7" s="157" t="e">
        <f t="shared" si="0"/>
        <v>#REF!</v>
      </c>
      <c r="H7" s="158" t="e">
        <f t="shared" ref="H7:H8" si="7">C7/B7-1</f>
        <v>#REF!</v>
      </c>
      <c r="I7" s="158" t="e">
        <f t="shared" si="1"/>
        <v>#REF!</v>
      </c>
      <c r="J7" s="158" t="e">
        <f t="shared" si="2"/>
        <v>#REF!</v>
      </c>
      <c r="K7" s="158" t="e">
        <f t="shared" si="3"/>
        <v>#REF!</v>
      </c>
      <c r="L7" s="158" t="e">
        <f t="shared" si="4"/>
        <v>#REF!</v>
      </c>
      <c r="M7" s="158" t="e">
        <f t="shared" si="5"/>
        <v>#REF!</v>
      </c>
      <c r="N7" s="158"/>
      <c r="O7" s="158" t="e">
        <f t="shared" si="6"/>
        <v>#REF!</v>
      </c>
      <c r="R7" s="156" t="s">
        <v>45</v>
      </c>
      <c r="S7" s="265" t="e">
        <f>(B7-'2020 BoB Performance'!B7)/'2020 BoB Performance'!B7</f>
        <v>#REF!</v>
      </c>
      <c r="T7" s="265" t="e">
        <f>(C7-'2020 BoB Performance'!C7)/'2020 BoB Performance'!C7</f>
        <v>#REF!</v>
      </c>
      <c r="U7" s="265" t="e">
        <f>(D7-'2020 BoB Performance'!D7)/'2020 BoB Performance'!D7</f>
        <v>#REF!</v>
      </c>
      <c r="V7" s="265" t="e">
        <f>(E7-'2020 BoB Performance'!E7)/'2020 BoB Performance'!E7</f>
        <v>#REF!</v>
      </c>
    </row>
    <row r="8" spans="1:22" x14ac:dyDescent="0.2">
      <c r="A8" s="156" t="s">
        <v>599</v>
      </c>
      <c r="B8" s="157" t="e">
        <f>SUM(#REF!)</f>
        <v>#REF!</v>
      </c>
      <c r="C8" s="157" t="e">
        <f>SUM(#REF!)</f>
        <v>#REF!</v>
      </c>
      <c r="D8" s="157" t="e">
        <f>SUM(#REF!)</f>
        <v>#REF!</v>
      </c>
      <c r="E8" s="157" t="e">
        <f>SUM(#REF!)</f>
        <v>#REF!</v>
      </c>
      <c r="F8" s="157" t="e">
        <f t="shared" si="0"/>
        <v>#REF!</v>
      </c>
      <c r="H8" s="158" t="e">
        <f t="shared" si="7"/>
        <v>#REF!</v>
      </c>
      <c r="I8" s="158" t="e">
        <f t="shared" si="1"/>
        <v>#REF!</v>
      </c>
      <c r="J8" s="158" t="e">
        <f t="shared" si="2"/>
        <v>#REF!</v>
      </c>
      <c r="K8" s="158" t="e">
        <f t="shared" si="3"/>
        <v>#REF!</v>
      </c>
      <c r="L8" s="158" t="e">
        <f t="shared" si="4"/>
        <v>#REF!</v>
      </c>
      <c r="M8" s="158" t="e">
        <f t="shared" si="5"/>
        <v>#REF!</v>
      </c>
      <c r="N8" s="158"/>
      <c r="O8" s="158" t="e">
        <f t="shared" si="6"/>
        <v>#REF!</v>
      </c>
      <c r="R8" s="156" t="s">
        <v>599</v>
      </c>
      <c r="S8" s="265" t="e">
        <f>(B8-'2020 BoB Performance'!B8)/'2020 BoB Performance'!B8</f>
        <v>#REF!</v>
      </c>
      <c r="T8" s="265" t="e">
        <f>(C8-'2020 BoB Performance'!C8)/'2020 BoB Performance'!C8</f>
        <v>#REF!</v>
      </c>
      <c r="U8" s="265" t="e">
        <f>(D8-'2020 BoB Performance'!D8)/'2020 BoB Performance'!D8</f>
        <v>#REF!</v>
      </c>
      <c r="V8" s="265" t="e">
        <f>(E8-'2020 BoB Performance'!E8)/'2020 BoB Performance'!E8</f>
        <v>#REF!</v>
      </c>
    </row>
    <row r="9" spans="1:22" x14ac:dyDescent="0.2">
      <c r="A9" s="156"/>
      <c r="F9" s="157"/>
      <c r="H9" s="158"/>
      <c r="I9" s="158"/>
      <c r="J9" s="158"/>
      <c r="K9" s="158"/>
      <c r="L9" s="158"/>
      <c r="M9" s="158"/>
      <c r="N9" s="158"/>
      <c r="O9" s="158"/>
      <c r="R9" s="156"/>
    </row>
    <row r="10" spans="1:22" x14ac:dyDescent="0.2">
      <c r="A10" s="156" t="s">
        <v>14</v>
      </c>
      <c r="B10" s="159" t="e">
        <f>SUM(B3:B8)</f>
        <v>#REF!</v>
      </c>
      <c r="C10" s="159" t="e">
        <f t="shared" ref="C10:E10" si="8">SUM(C3:C8)</f>
        <v>#REF!</v>
      </c>
      <c r="D10" s="159" t="e">
        <f t="shared" si="8"/>
        <v>#REF!</v>
      </c>
      <c r="E10" s="159" t="e">
        <f t="shared" si="8"/>
        <v>#REF!</v>
      </c>
      <c r="F10" s="157" t="e">
        <f>SUM(B10:E10)</f>
        <v>#REF!</v>
      </c>
      <c r="H10" s="158" t="e">
        <f>C10/B10-1</f>
        <v>#REF!</v>
      </c>
      <c r="I10" s="158" t="e">
        <f>D10/B10-1</f>
        <v>#REF!</v>
      </c>
      <c r="J10" s="158" t="e">
        <f>E10/B10-1</f>
        <v>#REF!</v>
      </c>
      <c r="K10" s="158" t="e">
        <f>D10/C10-1</f>
        <v>#REF!</v>
      </c>
      <c r="L10" s="158" t="e">
        <f>E10/C10-1</f>
        <v>#REF!</v>
      </c>
      <c r="M10" s="158" t="e">
        <f>E10/D10-1</f>
        <v>#REF!</v>
      </c>
      <c r="N10" s="158"/>
      <c r="O10" s="158" t="e">
        <f>SUM(D10:E10)/SUM(B10:C10)-1</f>
        <v>#REF!</v>
      </c>
      <c r="R10" s="156" t="s">
        <v>14</v>
      </c>
      <c r="S10" s="210" t="e">
        <f>(B10-'2020 BoB Performance'!B9)/'2020 BoB Performance'!B9</f>
        <v>#REF!</v>
      </c>
      <c r="T10" s="210" t="e">
        <f>(C10-'2020 BoB Performance'!C9)/'2020 BoB Performance'!C9</f>
        <v>#REF!</v>
      </c>
      <c r="U10" s="210" t="e">
        <f>(D10-'2020 BoB Performance'!D9)/'2020 BoB Performance'!D9</f>
        <v>#REF!</v>
      </c>
      <c r="V10" s="210" t="e">
        <f>(E10-'2020 BoB Performance'!E9)/'2020 BoB Performance'!E9</f>
        <v>#REF!</v>
      </c>
    </row>
    <row r="11" spans="1:22" x14ac:dyDescent="0.2">
      <c r="A11" s="156"/>
      <c r="B11" s="159"/>
      <c r="C11" s="159"/>
      <c r="D11" s="159"/>
      <c r="E11" s="159"/>
      <c r="F11" s="157"/>
      <c r="I11" s="158"/>
      <c r="J11" s="158"/>
      <c r="K11" s="158"/>
      <c r="L11" s="158"/>
      <c r="M11" s="158"/>
      <c r="N11" s="158"/>
      <c r="O11" s="158"/>
    </row>
    <row r="12" spans="1:22" x14ac:dyDescent="0.2">
      <c r="A12" s="191" t="s">
        <v>600</v>
      </c>
      <c r="B12" s="197" t="e">
        <f>B10/B15-1</f>
        <v>#REF!</v>
      </c>
      <c r="C12" s="197" t="e">
        <f>C10/C15-1</f>
        <v>#REF!</v>
      </c>
      <c r="D12" s="197" t="e">
        <f>D10/D15-1</f>
        <v>#REF!</v>
      </c>
      <c r="E12" s="197" t="e">
        <f>E10/E15-1</f>
        <v>#REF!</v>
      </c>
      <c r="F12" s="197" t="e">
        <f>F10/F15-1</f>
        <v>#REF!</v>
      </c>
      <c r="H12" s="197"/>
    </row>
    <row r="14" spans="1:22" x14ac:dyDescent="0.2">
      <c r="B14" s="18" t="s">
        <v>220</v>
      </c>
      <c r="C14" s="18" t="s">
        <v>221</v>
      </c>
      <c r="D14" s="18" t="s">
        <v>222</v>
      </c>
      <c r="E14" s="18" t="s">
        <v>223</v>
      </c>
      <c r="F14" s="18" t="s">
        <v>14</v>
      </c>
    </row>
    <row r="15" spans="1:22" x14ac:dyDescent="0.2">
      <c r="A15" s="166">
        <v>2020</v>
      </c>
      <c r="B15" s="159" t="e">
        <f>'2020 BoB Performance'!B9</f>
        <v>#REF!</v>
      </c>
      <c r="C15" s="159">
        <f>'2020 BoB Performance'!C9</f>
        <v>1660523</v>
      </c>
      <c r="D15" s="159" t="e">
        <f>'2020 BoB Performance'!D9</f>
        <v>#REF!</v>
      </c>
      <c r="E15" s="159" t="e">
        <f>'2020 BoB Performance'!E9</f>
        <v>#REF!</v>
      </c>
      <c r="F15" s="157" t="e">
        <f>SUM(B15:E15)</f>
        <v>#REF!</v>
      </c>
      <c r="H15" s="158" t="e">
        <f>C15/B15-1</f>
        <v>#REF!</v>
      </c>
      <c r="I15" s="158" t="e">
        <f>D15/B15-1</f>
        <v>#REF!</v>
      </c>
      <c r="J15" s="158" t="e">
        <f>E15/B15-1</f>
        <v>#REF!</v>
      </c>
      <c r="K15" s="158" t="e">
        <f>D15/C15-1</f>
        <v>#REF!</v>
      </c>
      <c r="L15" s="158" t="e">
        <f>E15/C15-1</f>
        <v>#REF!</v>
      </c>
      <c r="M15" s="158" t="e">
        <f>E15/D15-1</f>
        <v>#REF!</v>
      </c>
      <c r="N15" s="158"/>
      <c r="O15" s="158" t="e">
        <f>SUM(D15:E15)/SUM(B15:C15)-1</f>
        <v>#REF!</v>
      </c>
    </row>
    <row r="16" spans="1:22" x14ac:dyDescent="0.2">
      <c r="C16" s="269"/>
      <c r="F16" s="159"/>
    </row>
    <row r="18" spans="1:17" ht="19" x14ac:dyDescent="0.25">
      <c r="A18" s="165" t="s">
        <v>601</v>
      </c>
    </row>
    <row r="19" spans="1:17" x14ac:dyDescent="0.2">
      <c r="A19" s="156"/>
      <c r="B19" s="163" t="s">
        <v>220</v>
      </c>
      <c r="C19" s="163" t="s">
        <v>221</v>
      </c>
      <c r="D19" s="163" t="s">
        <v>222</v>
      </c>
      <c r="E19" s="163" t="s">
        <v>223</v>
      </c>
      <c r="F19" s="163" t="s">
        <v>14</v>
      </c>
      <c r="J19" s="163" t="s">
        <v>220</v>
      </c>
      <c r="K19" s="163" t="s">
        <v>221</v>
      </c>
      <c r="L19" s="163" t="s">
        <v>222</v>
      </c>
      <c r="M19" s="163" t="s">
        <v>223</v>
      </c>
      <c r="N19" s="163"/>
      <c r="Q19" s="163" t="s">
        <v>14</v>
      </c>
    </row>
    <row r="20" spans="1:17" x14ac:dyDescent="0.2">
      <c r="A20" s="5" t="s">
        <v>16</v>
      </c>
      <c r="B20" s="157" t="e">
        <f>SUM(#REF!)</f>
        <v>#REF!</v>
      </c>
      <c r="C20" s="157" t="e">
        <f>SUM(#REF!)</f>
        <v>#REF!</v>
      </c>
      <c r="D20" s="157" t="e">
        <f>SUM(#REF!)</f>
        <v>#REF!</v>
      </c>
      <c r="E20" s="157" t="e">
        <f>SUM(#REF!)</f>
        <v>#REF!</v>
      </c>
      <c r="F20" s="157" t="e">
        <f>SUM(B20:E20)</f>
        <v>#REF!</v>
      </c>
      <c r="I20" s="18" t="s">
        <v>602</v>
      </c>
      <c r="J20" s="159" t="e">
        <f>B15</f>
        <v>#REF!</v>
      </c>
      <c r="K20" s="159">
        <f t="shared" ref="K20:L20" si="9">C15</f>
        <v>1660523</v>
      </c>
      <c r="L20" s="159" t="e">
        <f t="shared" si="9"/>
        <v>#REF!</v>
      </c>
      <c r="M20" s="159" t="e">
        <f>E15</f>
        <v>#REF!</v>
      </c>
      <c r="N20" s="159"/>
      <c r="Q20" s="159" t="e">
        <f>F15</f>
        <v>#REF!</v>
      </c>
    </row>
    <row r="21" spans="1:17" x14ac:dyDescent="0.2">
      <c r="A21" s="5" t="s">
        <v>18</v>
      </c>
      <c r="B21" s="157" t="e">
        <f>SUM(#REF!)</f>
        <v>#REF!</v>
      </c>
      <c r="C21" s="157" t="e">
        <f>SUM(#REF!)</f>
        <v>#REF!</v>
      </c>
      <c r="D21" s="157" t="e">
        <f>SUM(#REF!)</f>
        <v>#REF!</v>
      </c>
      <c r="E21" s="157" t="e">
        <f>SUM(#REF!)</f>
        <v>#REF!</v>
      </c>
      <c r="F21" s="157" t="e">
        <f t="shared" ref="F21:F25" si="10">SUM(B21:E21)</f>
        <v>#REF!</v>
      </c>
      <c r="I21" s="18" t="s">
        <v>603</v>
      </c>
      <c r="J21" s="159" t="e">
        <f>B10</f>
        <v>#REF!</v>
      </c>
      <c r="K21" s="159" t="e">
        <f t="shared" ref="K21:L21" si="11">C10</f>
        <v>#REF!</v>
      </c>
      <c r="L21" s="159" t="e">
        <f t="shared" si="11"/>
        <v>#REF!</v>
      </c>
      <c r="M21" s="159" t="e">
        <f>E10</f>
        <v>#REF!</v>
      </c>
      <c r="N21" s="159"/>
      <c r="Q21" s="159" t="e">
        <f>F10</f>
        <v>#REF!</v>
      </c>
    </row>
    <row r="22" spans="1:17" x14ac:dyDescent="0.2">
      <c r="A22" s="5" t="s">
        <v>598</v>
      </c>
      <c r="B22" s="157" t="e">
        <f>SUM(#REF!)</f>
        <v>#REF!</v>
      </c>
      <c r="C22" s="157" t="e">
        <f>SUM(#REF!)</f>
        <v>#REF!</v>
      </c>
      <c r="D22" s="157" t="e">
        <f>SUM(#REF!)</f>
        <v>#REF!</v>
      </c>
      <c r="E22" s="157" t="e">
        <f>SUM(#REF!)</f>
        <v>#REF!</v>
      </c>
      <c r="F22" s="157" t="e">
        <f t="shared" si="10"/>
        <v>#REF!</v>
      </c>
      <c r="I22" s="18" t="s">
        <v>600</v>
      </c>
      <c r="J22" s="158" t="e">
        <f>J21/J20-1</f>
        <v>#REF!</v>
      </c>
      <c r="K22" s="158" t="e">
        <f t="shared" ref="K22:M22" si="12">K21/K20-1</f>
        <v>#REF!</v>
      </c>
      <c r="L22" s="158" t="e">
        <f t="shared" si="12"/>
        <v>#REF!</v>
      </c>
      <c r="M22" s="158" t="e">
        <f t="shared" si="12"/>
        <v>#REF!</v>
      </c>
      <c r="N22" s="158"/>
      <c r="Q22" s="158" t="e">
        <f>Q21/Q20-1</f>
        <v>#REF!</v>
      </c>
    </row>
    <row r="23" spans="1:17" x14ac:dyDescent="0.2">
      <c r="A23" s="5" t="s">
        <v>43</v>
      </c>
      <c r="B23" s="157" t="e">
        <f>SUM(#REF!)</f>
        <v>#REF!</v>
      </c>
      <c r="C23" s="157" t="e">
        <f>SUM(#REF!)</f>
        <v>#REF!</v>
      </c>
      <c r="D23" s="157" t="e">
        <f>SUM(#REF!)</f>
        <v>#REF!</v>
      </c>
      <c r="E23" s="157" t="e">
        <f>SUM(#REF!)</f>
        <v>#REF!</v>
      </c>
      <c r="F23" s="157" t="e">
        <f t="shared" si="10"/>
        <v>#REF!</v>
      </c>
    </row>
    <row r="24" spans="1:17" x14ac:dyDescent="0.2">
      <c r="A24" s="156" t="s">
        <v>45</v>
      </c>
      <c r="B24" s="157" t="e">
        <f>SUM(#REF!)</f>
        <v>#REF!</v>
      </c>
      <c r="C24" s="157" t="e">
        <f>SUM(#REF!)</f>
        <v>#REF!</v>
      </c>
      <c r="D24" s="157" t="e">
        <f>SUM(#REF!)</f>
        <v>#REF!</v>
      </c>
      <c r="E24" s="157" t="e">
        <f>SUM(#REF!)</f>
        <v>#REF!</v>
      </c>
      <c r="F24" s="157" t="e">
        <f t="shared" si="10"/>
        <v>#REF!</v>
      </c>
    </row>
    <row r="25" spans="1:17" x14ac:dyDescent="0.2">
      <c r="A25" s="156" t="s">
        <v>599</v>
      </c>
      <c r="B25" s="157" t="e">
        <f>SUM(#REF!)</f>
        <v>#REF!</v>
      </c>
      <c r="C25" s="157" t="e">
        <f>SUM(#REF!)</f>
        <v>#REF!</v>
      </c>
      <c r="D25" s="157" t="e">
        <f>SUM(#REF!)</f>
        <v>#REF!</v>
      </c>
      <c r="E25" s="157" t="e">
        <f>SUM(#REF!)</f>
        <v>#REF!</v>
      </c>
      <c r="F25" s="157" t="e">
        <f t="shared" si="10"/>
        <v>#REF!</v>
      </c>
    </row>
    <row r="26" spans="1:17" x14ac:dyDescent="0.2">
      <c r="A26" s="156"/>
      <c r="F26" s="157"/>
    </row>
    <row r="27" spans="1:17" x14ac:dyDescent="0.2">
      <c r="A27" s="156" t="s">
        <v>14</v>
      </c>
      <c r="B27" s="159" t="e">
        <f>SUM(B20:B25)</f>
        <v>#REF!</v>
      </c>
      <c r="C27" s="159" t="e">
        <f t="shared" ref="C27:E27" si="13">SUM(C20:C25)</f>
        <v>#REF!</v>
      </c>
      <c r="D27" s="159" t="e">
        <f t="shared" si="13"/>
        <v>#REF!</v>
      </c>
      <c r="E27" s="159" t="e">
        <f t="shared" si="13"/>
        <v>#REF!</v>
      </c>
      <c r="F27" s="157" t="e">
        <f>SUM(B27:E27)</f>
        <v>#REF!</v>
      </c>
    </row>
    <row r="29" spans="1:17" x14ac:dyDescent="0.2">
      <c r="A29" s="191" t="s">
        <v>600</v>
      </c>
      <c r="B29" s="197" t="e">
        <f>B27/B32-1</f>
        <v>#REF!</v>
      </c>
      <c r="C29" s="197" t="e">
        <f>C27/C32-1</f>
        <v>#REF!</v>
      </c>
      <c r="D29" s="197" t="e">
        <f>D27/D32-1</f>
        <v>#REF!</v>
      </c>
      <c r="E29" s="197" t="e">
        <f>E27/E32-1</f>
        <v>#REF!</v>
      </c>
      <c r="F29" s="197" t="e">
        <f>F27/F32-1</f>
        <v>#REF!</v>
      </c>
    </row>
    <row r="31" spans="1:17" x14ac:dyDescent="0.2">
      <c r="B31" s="18" t="s">
        <v>220</v>
      </c>
      <c r="C31" s="18" t="s">
        <v>221</v>
      </c>
      <c r="D31" s="18" t="s">
        <v>222</v>
      </c>
      <c r="E31" s="18" t="s">
        <v>223</v>
      </c>
      <c r="F31" s="18" t="s">
        <v>14</v>
      </c>
    </row>
    <row r="32" spans="1:17" x14ac:dyDescent="0.2">
      <c r="A32" s="166">
        <v>2020</v>
      </c>
      <c r="B32" s="159" t="e">
        <f>'2020 BoB Performance'!B25</f>
        <v>#REF!</v>
      </c>
      <c r="C32" s="159" t="e">
        <f>'2020 BoB Performance'!C25</f>
        <v>#REF!</v>
      </c>
      <c r="D32" s="159" t="e">
        <f>'2020 BoB Performance'!D25</f>
        <v>#REF!</v>
      </c>
      <c r="E32" s="159" t="e">
        <f>'2020 BoB Performance'!E25</f>
        <v>#REF!</v>
      </c>
      <c r="F32" s="157" t="e">
        <f>SUM(B32:E32)</f>
        <v>#REF!</v>
      </c>
    </row>
    <row r="35" spans="1:18" ht="19" x14ac:dyDescent="0.25">
      <c r="A35" s="165" t="s">
        <v>604</v>
      </c>
    </row>
    <row r="36" spans="1:18" x14ac:dyDescent="0.2">
      <c r="A36" s="156"/>
      <c r="B36" s="163" t="s">
        <v>220</v>
      </c>
      <c r="C36" s="163" t="s">
        <v>221</v>
      </c>
      <c r="D36" s="163" t="s">
        <v>222</v>
      </c>
      <c r="E36" s="163" t="s">
        <v>223</v>
      </c>
      <c r="F36" s="163" t="s">
        <v>14</v>
      </c>
    </row>
    <row r="37" spans="1:18" x14ac:dyDescent="0.2">
      <c r="A37" s="5" t="s">
        <v>16</v>
      </c>
      <c r="B37" s="157" t="e">
        <f t="shared" ref="B37:E42" si="14">B3-B20</f>
        <v>#REF!</v>
      </c>
      <c r="C37" s="157" t="e">
        <f t="shared" si="14"/>
        <v>#REF!</v>
      </c>
      <c r="D37" s="157" t="e">
        <f t="shared" si="14"/>
        <v>#REF!</v>
      </c>
      <c r="E37" s="157" t="e">
        <f t="shared" si="14"/>
        <v>#REF!</v>
      </c>
      <c r="F37" s="157" t="e">
        <f t="shared" ref="F37:F42" si="15">SUM(B37:E37)</f>
        <v>#REF!</v>
      </c>
    </row>
    <row r="38" spans="1:18" x14ac:dyDescent="0.2">
      <c r="A38" s="5" t="s">
        <v>18</v>
      </c>
      <c r="B38" s="157" t="e">
        <f t="shared" si="14"/>
        <v>#REF!</v>
      </c>
      <c r="C38" s="157" t="e">
        <f t="shared" si="14"/>
        <v>#REF!</v>
      </c>
      <c r="D38" s="157" t="e">
        <f t="shared" si="14"/>
        <v>#REF!</v>
      </c>
      <c r="E38" s="157" t="e">
        <f t="shared" si="14"/>
        <v>#REF!</v>
      </c>
      <c r="F38" s="157" t="e">
        <f t="shared" si="15"/>
        <v>#REF!</v>
      </c>
    </row>
    <row r="39" spans="1:18" x14ac:dyDescent="0.2">
      <c r="A39" s="5" t="s">
        <v>598</v>
      </c>
      <c r="B39" s="157" t="e">
        <f t="shared" si="14"/>
        <v>#REF!</v>
      </c>
      <c r="C39" s="157" t="e">
        <f t="shared" si="14"/>
        <v>#REF!</v>
      </c>
      <c r="D39" s="157" t="e">
        <f t="shared" si="14"/>
        <v>#REF!</v>
      </c>
      <c r="E39" s="157" t="e">
        <f t="shared" si="14"/>
        <v>#REF!</v>
      </c>
      <c r="F39" s="157" t="e">
        <f t="shared" si="15"/>
        <v>#REF!</v>
      </c>
    </row>
    <row r="40" spans="1:18" x14ac:dyDescent="0.2">
      <c r="A40" s="5" t="s">
        <v>43</v>
      </c>
      <c r="B40" s="157" t="e">
        <f t="shared" si="14"/>
        <v>#REF!</v>
      </c>
      <c r="C40" s="157" t="e">
        <f t="shared" si="14"/>
        <v>#REF!</v>
      </c>
      <c r="D40" s="157" t="e">
        <f t="shared" si="14"/>
        <v>#REF!</v>
      </c>
      <c r="E40" s="157" t="e">
        <f t="shared" si="14"/>
        <v>#REF!</v>
      </c>
      <c r="F40" s="157" t="e">
        <f t="shared" si="15"/>
        <v>#REF!</v>
      </c>
    </row>
    <row r="41" spans="1:18" x14ac:dyDescent="0.2">
      <c r="A41" s="156" t="s">
        <v>45</v>
      </c>
      <c r="B41" s="157" t="e">
        <f t="shared" si="14"/>
        <v>#REF!</v>
      </c>
      <c r="C41" s="157" t="e">
        <f t="shared" si="14"/>
        <v>#REF!</v>
      </c>
      <c r="D41" s="157" t="e">
        <f t="shared" si="14"/>
        <v>#REF!</v>
      </c>
      <c r="E41" s="157" t="e">
        <f t="shared" si="14"/>
        <v>#REF!</v>
      </c>
      <c r="F41" s="157" t="e">
        <f t="shared" si="15"/>
        <v>#REF!</v>
      </c>
    </row>
    <row r="42" spans="1:18" x14ac:dyDescent="0.2">
      <c r="A42" s="156" t="s">
        <v>599</v>
      </c>
      <c r="B42" s="157" t="e">
        <f t="shared" si="14"/>
        <v>#REF!</v>
      </c>
      <c r="C42" s="157" t="e">
        <f t="shared" si="14"/>
        <v>#REF!</v>
      </c>
      <c r="D42" s="157" t="e">
        <f t="shared" si="14"/>
        <v>#REF!</v>
      </c>
      <c r="E42" s="157" t="e">
        <f t="shared" si="14"/>
        <v>#REF!</v>
      </c>
      <c r="F42" s="157" t="e">
        <f t="shared" si="15"/>
        <v>#REF!</v>
      </c>
    </row>
    <row r="43" spans="1:18" x14ac:dyDescent="0.2">
      <c r="A43" s="156"/>
      <c r="F43" s="157"/>
    </row>
    <row r="44" spans="1:18" x14ac:dyDescent="0.2">
      <c r="A44" s="156" t="s">
        <v>14</v>
      </c>
      <c r="B44" s="159" t="e">
        <f>SUM(B37:B42)</f>
        <v>#REF!</v>
      </c>
      <c r="C44" s="159" t="e">
        <f t="shared" ref="C44:E44" si="16">SUM(C37:C42)</f>
        <v>#REF!</v>
      </c>
      <c r="D44" s="159" t="e">
        <f t="shared" si="16"/>
        <v>#REF!</v>
      </c>
      <c r="E44" s="159" t="e">
        <f t="shared" si="16"/>
        <v>#REF!</v>
      </c>
      <c r="F44" s="157" t="e">
        <f>SUM(B44:E44)</f>
        <v>#REF!</v>
      </c>
    </row>
    <row r="45" spans="1:18" x14ac:dyDescent="0.2">
      <c r="P45" s="508"/>
      <c r="Q45" s="509"/>
      <c r="R45" s="510"/>
    </row>
    <row r="48" spans="1:18" hidden="1" x14ac:dyDescent="0.2"/>
    <row r="49" spans="2:18" ht="16" hidden="1" thickTop="1" x14ac:dyDescent="0.2">
      <c r="B49"/>
      <c r="C49" s="201" t="s">
        <v>309</v>
      </c>
      <c r="D49" s="163" t="s">
        <v>313</v>
      </c>
      <c r="E49" s="163" t="s">
        <v>605</v>
      </c>
      <c r="F49" s="163" t="s">
        <v>606</v>
      </c>
      <c r="G49" s="163" t="s">
        <v>607</v>
      </c>
      <c r="P49" s="18"/>
    </row>
    <row r="50" spans="2:18" hidden="1" x14ac:dyDescent="0.2">
      <c r="B50" t="s">
        <v>608</v>
      </c>
      <c r="C50" s="202">
        <v>400000</v>
      </c>
      <c r="D50" s="157">
        <v>1600000</v>
      </c>
      <c r="E50" s="157">
        <v>0</v>
      </c>
      <c r="F50" s="157">
        <f>SUM(C50:E50)</f>
        <v>2000000</v>
      </c>
      <c r="G50" t="s">
        <v>609</v>
      </c>
      <c r="P50" s="18"/>
      <c r="Q50" s="18"/>
      <c r="R50" s="18"/>
    </row>
    <row r="51" spans="2:18" hidden="1" x14ac:dyDescent="0.2">
      <c r="B51" t="s">
        <v>610</v>
      </c>
      <c r="C51" s="202">
        <v>100000</v>
      </c>
      <c r="D51" s="157"/>
      <c r="E51" s="157" t="s">
        <v>0</v>
      </c>
      <c r="F51" s="157">
        <f>SUM(C51:E51)</f>
        <v>100000</v>
      </c>
      <c r="G51" t="s">
        <v>155</v>
      </c>
      <c r="P51" s="18"/>
      <c r="Q51" s="18"/>
      <c r="R51" s="18"/>
    </row>
    <row r="52" spans="2:18" ht="7.5" hidden="1" customHeight="1" x14ac:dyDescent="0.2">
      <c r="B52" s="198"/>
      <c r="C52" s="203"/>
      <c r="D52" s="199"/>
      <c r="E52" s="199"/>
      <c r="F52" s="199"/>
      <c r="G52" s="198"/>
      <c r="P52" s="18"/>
      <c r="Q52" s="18"/>
      <c r="R52" s="18"/>
    </row>
    <row r="53" spans="2:18" hidden="1" x14ac:dyDescent="0.2">
      <c r="B53" t="s">
        <v>37</v>
      </c>
      <c r="C53" s="202">
        <v>2000000</v>
      </c>
      <c r="D53" s="157">
        <v>700000</v>
      </c>
      <c r="E53" s="157">
        <v>600000</v>
      </c>
      <c r="F53" s="157">
        <f>SUM(C53:E53)</f>
        <v>3300000</v>
      </c>
      <c r="G53" t="s">
        <v>611</v>
      </c>
      <c r="P53" s="18"/>
      <c r="Q53" s="18"/>
      <c r="R53" s="18"/>
    </row>
    <row r="54" spans="2:18" hidden="1" x14ac:dyDescent="0.2">
      <c r="B54" t="s">
        <v>38</v>
      </c>
      <c r="C54" s="202">
        <v>2000000</v>
      </c>
      <c r="D54" s="157">
        <v>700000</v>
      </c>
      <c r="E54" s="157">
        <v>600000</v>
      </c>
      <c r="F54" s="157">
        <f>SUM(C54:E54)</f>
        <v>3300000</v>
      </c>
      <c r="G54" t="s">
        <v>612</v>
      </c>
      <c r="P54" s="18"/>
      <c r="Q54" s="18"/>
      <c r="R54" s="18"/>
    </row>
    <row r="55" spans="2:18" hidden="1" x14ac:dyDescent="0.2">
      <c r="B55" t="s">
        <v>613</v>
      </c>
      <c r="C55" s="202">
        <v>1500000</v>
      </c>
      <c r="D55" s="157">
        <v>200000</v>
      </c>
      <c r="E55" s="157">
        <v>200000</v>
      </c>
      <c r="F55" s="157">
        <f>SUM(C55:E55)</f>
        <v>1900000</v>
      </c>
      <c r="G55" t="s">
        <v>614</v>
      </c>
      <c r="P55" s="18"/>
      <c r="Q55" s="18"/>
      <c r="R55" s="18"/>
    </row>
    <row r="56" spans="2:18" ht="16" hidden="1" thickBot="1" x14ac:dyDescent="0.25">
      <c r="B56" t="s">
        <v>164</v>
      </c>
      <c r="C56" s="204">
        <f>SUM(C50:C55)</f>
        <v>6000000</v>
      </c>
      <c r="D56" s="157">
        <f>SUM(D53:D55)</f>
        <v>1600000</v>
      </c>
      <c r="E56" s="157">
        <f>SUM(E53:E55)</f>
        <v>1400000</v>
      </c>
      <c r="F56" s="159">
        <f>SUM(F50:F55)</f>
        <v>10600000</v>
      </c>
      <c r="G56"/>
      <c r="P56" s="18"/>
      <c r="Q56" s="18"/>
      <c r="R56" s="18"/>
    </row>
    <row r="57" spans="2:18" hidden="1" x14ac:dyDescent="0.2"/>
    <row r="58" spans="2:18" hidden="1" x14ac:dyDescent="0.2">
      <c r="E58" s="18" t="s">
        <v>438</v>
      </c>
    </row>
    <row r="59" spans="2:18" hidden="1" x14ac:dyDescent="0.2"/>
    <row r="60" spans="2:18" hidden="1" x14ac:dyDescent="0.2">
      <c r="B60" s="156" t="s">
        <v>584</v>
      </c>
      <c r="C60" s="163" t="s">
        <v>309</v>
      </c>
      <c r="D60" s="163" t="s">
        <v>313</v>
      </c>
      <c r="E60" s="163" t="s">
        <v>605</v>
      </c>
      <c r="F60" s="163" t="s">
        <v>606</v>
      </c>
      <c r="G60" s="163" t="s">
        <v>607</v>
      </c>
    </row>
    <row r="61" spans="2:18" hidden="1" x14ac:dyDescent="0.2">
      <c r="B61" t="s">
        <v>608</v>
      </c>
      <c r="C61" s="157">
        <v>400000</v>
      </c>
      <c r="D61" s="157">
        <v>800000</v>
      </c>
      <c r="E61" s="157">
        <v>0</v>
      </c>
      <c r="F61" s="157">
        <f>SUM(C61:E61)</f>
        <v>1200000</v>
      </c>
      <c r="G61" t="s">
        <v>609</v>
      </c>
    </row>
    <row r="62" spans="2:18" hidden="1" x14ac:dyDescent="0.2">
      <c r="B62" t="s">
        <v>610</v>
      </c>
      <c r="C62" s="157">
        <v>100000</v>
      </c>
      <c r="D62" s="157"/>
      <c r="E62" s="157">
        <v>700000</v>
      </c>
      <c r="F62" s="157">
        <f>SUM(C62:E62)</f>
        <v>800000</v>
      </c>
      <c r="G62" t="s">
        <v>155</v>
      </c>
    </row>
    <row r="63" spans="2:18" hidden="1" x14ac:dyDescent="0.2">
      <c r="B63" t="s">
        <v>37</v>
      </c>
      <c r="C63" s="157">
        <v>2000000</v>
      </c>
      <c r="D63" s="157">
        <v>350000</v>
      </c>
      <c r="E63" s="157">
        <v>300000</v>
      </c>
      <c r="F63" s="157">
        <f>SUM(C63:E63)</f>
        <v>2650000</v>
      </c>
      <c r="G63" t="s">
        <v>611</v>
      </c>
    </row>
    <row r="64" spans="2:18" hidden="1" x14ac:dyDescent="0.2">
      <c r="B64" t="s">
        <v>38</v>
      </c>
      <c r="C64" s="157">
        <v>2000000</v>
      </c>
      <c r="D64" s="157">
        <v>350000</v>
      </c>
      <c r="E64" s="157">
        <v>300000</v>
      </c>
      <c r="F64" s="157">
        <f>SUM(C64:E64)</f>
        <v>2650000</v>
      </c>
      <c r="G64" t="s">
        <v>612</v>
      </c>
    </row>
    <row r="65" spans="2:12" hidden="1" x14ac:dyDescent="0.2">
      <c r="B65" t="s">
        <v>613</v>
      </c>
      <c r="C65" s="157">
        <v>1500000</v>
      </c>
      <c r="D65" s="157">
        <v>100000</v>
      </c>
      <c r="E65" s="157">
        <v>100000</v>
      </c>
      <c r="F65" s="157">
        <f>SUM(C65:E65)</f>
        <v>1700000</v>
      </c>
      <c r="G65" t="s">
        <v>614</v>
      </c>
    </row>
    <row r="66" spans="2:12" hidden="1" x14ac:dyDescent="0.2">
      <c r="B66" t="s">
        <v>164</v>
      </c>
      <c r="C66" s="157">
        <f>SUM(C61:C65)</f>
        <v>6000000</v>
      </c>
      <c r="D66" s="157">
        <f>SUM(D61:D65)</f>
        <v>1600000</v>
      </c>
      <c r="E66" s="157">
        <f>SUM(E61:E65)</f>
        <v>1400000</v>
      </c>
      <c r="F66" s="157">
        <f>SUM(F61:F65)</f>
        <v>9000000</v>
      </c>
      <c r="G66"/>
    </row>
    <row r="67" spans="2:12" hidden="1" x14ac:dyDescent="0.2"/>
    <row r="68" spans="2:12" hidden="1" x14ac:dyDescent="0.2"/>
    <row r="69" spans="2:12" ht="32" hidden="1" x14ac:dyDescent="0.2">
      <c r="B69" s="166" t="s">
        <v>584</v>
      </c>
      <c r="C69" s="163" t="s">
        <v>37</v>
      </c>
      <c r="D69" s="163" t="s">
        <v>38</v>
      </c>
      <c r="E69" s="163" t="s">
        <v>613</v>
      </c>
      <c r="F69" s="164" t="s">
        <v>615</v>
      </c>
      <c r="G69" s="164" t="s">
        <v>616</v>
      </c>
      <c r="H69" s="163" t="s">
        <v>164</v>
      </c>
      <c r="K69"/>
      <c r="L69"/>
    </row>
    <row r="70" spans="2:12" hidden="1" x14ac:dyDescent="0.2">
      <c r="B70" s="166" t="s">
        <v>309</v>
      </c>
      <c r="C70" s="206">
        <v>2000000</v>
      </c>
      <c r="D70" s="206">
        <v>2000000</v>
      </c>
      <c r="E70" s="206">
        <v>1500000</v>
      </c>
      <c r="F70" s="206">
        <v>400000</v>
      </c>
      <c r="G70" s="206">
        <v>100000</v>
      </c>
      <c r="H70" s="206">
        <v>6000000</v>
      </c>
      <c r="K70" s="157"/>
      <c r="L70" s="157"/>
    </row>
    <row r="71" spans="2:12" hidden="1" x14ac:dyDescent="0.2">
      <c r="B71" s="166" t="s">
        <v>313</v>
      </c>
      <c r="C71" s="206">
        <v>350000</v>
      </c>
      <c r="D71" s="206">
        <v>350000</v>
      </c>
      <c r="E71" s="206">
        <v>100000</v>
      </c>
      <c r="F71" s="206">
        <v>800000</v>
      </c>
      <c r="G71" s="206"/>
      <c r="H71" s="206">
        <v>1600000</v>
      </c>
      <c r="K71" s="157"/>
      <c r="L71" s="157"/>
    </row>
    <row r="72" spans="2:12" hidden="1" x14ac:dyDescent="0.2">
      <c r="B72" s="166" t="s">
        <v>605</v>
      </c>
      <c r="C72" s="206">
        <v>300000</v>
      </c>
      <c r="D72" s="206">
        <v>300000</v>
      </c>
      <c r="E72" s="206">
        <v>100000</v>
      </c>
      <c r="F72" s="206">
        <v>0</v>
      </c>
      <c r="G72" s="206">
        <v>700000</v>
      </c>
      <c r="H72" s="206">
        <v>1400000</v>
      </c>
      <c r="K72" s="157"/>
      <c r="L72" s="157"/>
    </row>
    <row r="73" spans="2:12" hidden="1" x14ac:dyDescent="0.2">
      <c r="B73" s="166" t="s">
        <v>606</v>
      </c>
      <c r="C73" s="206">
        <v>2650000</v>
      </c>
      <c r="D73" s="206">
        <v>2650000</v>
      </c>
      <c r="E73" s="206">
        <v>1700000</v>
      </c>
      <c r="F73" s="206">
        <v>1200000</v>
      </c>
      <c r="G73" s="206">
        <v>800000</v>
      </c>
      <c r="H73" s="206">
        <v>9000000</v>
      </c>
      <c r="K73" s="157"/>
      <c r="L73" s="157"/>
    </row>
    <row r="74" spans="2:12" ht="48" hidden="1" x14ac:dyDescent="0.2">
      <c r="B74" s="166" t="s">
        <v>607</v>
      </c>
      <c r="C74" s="207" t="s">
        <v>611</v>
      </c>
      <c r="D74" s="207" t="s">
        <v>612</v>
      </c>
      <c r="E74" s="207" t="s">
        <v>614</v>
      </c>
      <c r="F74" s="207" t="s">
        <v>609</v>
      </c>
      <c r="G74" s="207" t="s">
        <v>155</v>
      </c>
      <c r="H74" s="207"/>
      <c r="K74"/>
      <c r="L74"/>
    </row>
    <row r="75" spans="2:12" hidden="1" x14ac:dyDescent="0.2"/>
    <row r="76" spans="2:12" hidden="1" x14ac:dyDescent="0.2"/>
  </sheetData>
  <conditionalFormatting sqref="I3:O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O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F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V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V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5687-B4AF-4B98-BB62-C95041F828A0}">
  <sheetPr>
    <tabColor rgb="FFFFC000"/>
  </sheetPr>
  <dimension ref="A1:O40"/>
  <sheetViews>
    <sheetView workbookViewId="0">
      <selection activeCell="B35" sqref="B35"/>
    </sheetView>
  </sheetViews>
  <sheetFormatPr baseColWidth="10" defaultColWidth="9" defaultRowHeight="15" x14ac:dyDescent="0.2"/>
  <cols>
    <col min="1" max="1" width="24" bestFit="1" customWidth="1"/>
    <col min="2" max="2" width="11" style="18" bestFit="1" customWidth="1"/>
    <col min="3" max="3" width="12" style="18" bestFit="1" customWidth="1"/>
    <col min="4" max="6" width="12" style="18" customWidth="1"/>
    <col min="7" max="7" width="6" style="18" customWidth="1"/>
    <col min="8" max="8" width="15" style="18" bestFit="1" customWidth="1"/>
    <col min="9" max="13" width="8" style="18" bestFit="1" customWidth="1"/>
    <col min="14" max="14" width="2" style="18" customWidth="1"/>
    <col min="15" max="15" width="8" style="18" bestFit="1" customWidth="1"/>
    <col min="16" max="16" width="10" customWidth="1"/>
  </cols>
  <sheetData>
    <row r="1" spans="1:15" ht="19" x14ac:dyDescent="0.25">
      <c r="A1" s="165" t="s">
        <v>617</v>
      </c>
    </row>
    <row r="2" spans="1:15" ht="48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</row>
    <row r="3" spans="1:15" x14ac:dyDescent="0.2">
      <c r="A3" s="5" t="s">
        <v>302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</row>
    <row r="4" spans="1:15" x14ac:dyDescent="0.2">
      <c r="A4" s="5" t="s">
        <v>329</v>
      </c>
      <c r="B4" s="157">
        <v>0</v>
      </c>
      <c r="C4" s="157">
        <v>0</v>
      </c>
      <c r="D4" s="157">
        <v>0</v>
      </c>
      <c r="E4" s="157">
        <v>0</v>
      </c>
      <c r="F4" s="157">
        <f>SUM(B4:E4)</f>
        <v>0</v>
      </c>
      <c r="H4" s="158" t="e">
        <f>C4/B4-1</f>
        <v>#DIV/0!</v>
      </c>
      <c r="I4" s="158" t="e">
        <f>D4/B4-1</f>
        <v>#DIV/0!</v>
      </c>
      <c r="J4" s="158" t="e">
        <f>E4/B4-1</f>
        <v>#DIV/0!</v>
      </c>
      <c r="K4" s="158" t="e">
        <f>D4/C4-1</f>
        <v>#DIV/0!</v>
      </c>
      <c r="L4" s="158" t="e">
        <f>E4/C4-1</f>
        <v>#DIV/0!</v>
      </c>
      <c r="M4" s="158" t="e">
        <f>E4/D4-1</f>
        <v>#DIV/0!</v>
      </c>
      <c r="N4" s="158"/>
      <c r="O4" s="158" t="e">
        <f>SUM(D4:E4)/SUM(B4:C4)-1</f>
        <v>#DIV/0!</v>
      </c>
    </row>
    <row r="5" spans="1:15" x14ac:dyDescent="0.2">
      <c r="A5" s="5" t="s">
        <v>299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>SUM(B5:E5)</f>
        <v>#REF!</v>
      </c>
      <c r="H5" s="158" t="e">
        <f>C5/B5-1</f>
        <v>#REF!</v>
      </c>
      <c r="I5" s="158" t="e">
        <f>D5/B5-1</f>
        <v>#REF!</v>
      </c>
      <c r="J5" s="158" t="e">
        <f>E5/B5-1</f>
        <v>#REF!</v>
      </c>
      <c r="K5" s="158" t="e">
        <f>D5/C5-1</f>
        <v>#REF!</v>
      </c>
      <c r="L5" s="158" t="e">
        <f>E5/C5-1</f>
        <v>#REF!</v>
      </c>
      <c r="M5" s="158" t="e">
        <f>E5/D5-1</f>
        <v>#REF!</v>
      </c>
      <c r="N5" s="158"/>
      <c r="O5" s="158" t="e">
        <f>SUM(D5:E5)/SUM(B5:C5)-1</f>
        <v>#REF!</v>
      </c>
    </row>
    <row r="6" spans="1:15" x14ac:dyDescent="0.2">
      <c r="A6" s="5" t="s">
        <v>599</v>
      </c>
      <c r="B6" s="157" t="e">
        <f>SUM(#REF!)</f>
        <v>#REF!</v>
      </c>
      <c r="C6" s="157" t="e">
        <f>SUM(#REF!)</f>
        <v>#REF!</v>
      </c>
      <c r="D6" s="157" t="e">
        <f>SUM(#REF!)</f>
        <v>#REF!</v>
      </c>
      <c r="E6" s="157" t="e">
        <f>SUM(#REF!)</f>
        <v>#REF!</v>
      </c>
      <c r="F6" s="157" t="e">
        <f t="shared" ref="F6:F8" si="0">SUM(B6:E6)</f>
        <v>#REF!</v>
      </c>
      <c r="H6" s="158" t="e">
        <f t="shared" ref="H6:H8" si="1">C6/B6-1</f>
        <v>#REF!</v>
      </c>
      <c r="I6" s="158" t="e">
        <f t="shared" ref="I6:I8" si="2">D6/B6-1</f>
        <v>#REF!</v>
      </c>
      <c r="J6" s="158" t="e">
        <f t="shared" ref="J6:J8" si="3">E6/B6-1</f>
        <v>#REF!</v>
      </c>
      <c r="K6" s="158" t="e">
        <f t="shared" ref="K6:K8" si="4">D6/C6-1</f>
        <v>#REF!</v>
      </c>
      <c r="L6" s="158" t="e">
        <f t="shared" ref="L6:L8" si="5">E6/C6-1</f>
        <v>#REF!</v>
      </c>
      <c r="M6" s="158" t="e">
        <f t="shared" ref="M6:M8" si="6">E6/D6-1</f>
        <v>#REF!</v>
      </c>
      <c r="N6" s="158"/>
      <c r="O6" s="158" t="e">
        <f t="shared" ref="O6:O8" si="7">SUM(D6:E6)/SUM(B6:C6)-1</f>
        <v>#REF!</v>
      </c>
    </row>
    <row r="7" spans="1:15" x14ac:dyDescent="0.2">
      <c r="A7" s="5" t="s">
        <v>580</v>
      </c>
      <c r="B7" s="157" t="e">
        <f>SUM(#REF!)</f>
        <v>#REF!</v>
      </c>
      <c r="C7" s="157" t="e">
        <f>SUM(#REF!)</f>
        <v>#REF!</v>
      </c>
      <c r="D7" s="157" t="e">
        <f>SUM(#REF!)</f>
        <v>#REF!</v>
      </c>
      <c r="E7" s="157" t="e">
        <f>SUM(#REF!)</f>
        <v>#REF!</v>
      </c>
      <c r="F7" s="157" t="e">
        <f t="shared" si="0"/>
        <v>#REF!</v>
      </c>
      <c r="H7" s="158" t="e">
        <f t="shared" si="1"/>
        <v>#REF!</v>
      </c>
      <c r="I7" s="158" t="e">
        <f t="shared" si="2"/>
        <v>#REF!</v>
      </c>
      <c r="J7" s="158" t="e">
        <f t="shared" si="3"/>
        <v>#REF!</v>
      </c>
      <c r="K7" s="158" t="e">
        <f t="shared" si="4"/>
        <v>#REF!</v>
      </c>
      <c r="L7" s="158" t="e">
        <f t="shared" si="5"/>
        <v>#REF!</v>
      </c>
      <c r="M7" s="158" t="e">
        <f t="shared" si="6"/>
        <v>#REF!</v>
      </c>
      <c r="N7" s="158"/>
      <c r="O7" s="158" t="e">
        <f t="shared" si="7"/>
        <v>#REF!</v>
      </c>
    </row>
    <row r="8" spans="1:15" x14ac:dyDescent="0.2">
      <c r="A8" s="5" t="s">
        <v>300</v>
      </c>
      <c r="B8" s="157" t="e">
        <f>SUM(#REF!)</f>
        <v>#REF!</v>
      </c>
      <c r="C8" s="157" t="e">
        <f>SUM(#REF!)</f>
        <v>#REF!</v>
      </c>
      <c r="D8" s="157" t="e">
        <f>SUM(#REF!)</f>
        <v>#REF!</v>
      </c>
      <c r="E8" s="157" t="e">
        <f>SUM(#REF!)</f>
        <v>#REF!</v>
      </c>
      <c r="F8" s="157" t="e">
        <f t="shared" si="0"/>
        <v>#REF!</v>
      </c>
      <c r="H8" s="158" t="e">
        <f t="shared" si="1"/>
        <v>#REF!</v>
      </c>
      <c r="I8" s="158" t="e">
        <f t="shared" si="2"/>
        <v>#REF!</v>
      </c>
      <c r="J8" s="158" t="e">
        <f t="shared" si="3"/>
        <v>#REF!</v>
      </c>
      <c r="K8" s="158" t="e">
        <f t="shared" si="4"/>
        <v>#REF!</v>
      </c>
      <c r="L8" s="158" t="e">
        <f t="shared" si="5"/>
        <v>#REF!</v>
      </c>
      <c r="M8" s="158" t="e">
        <f t="shared" si="6"/>
        <v>#REF!</v>
      </c>
      <c r="N8" s="158"/>
      <c r="O8" s="158" t="e">
        <f t="shared" si="7"/>
        <v>#REF!</v>
      </c>
    </row>
    <row r="9" spans="1:15" x14ac:dyDescent="0.2">
      <c r="A9" s="5"/>
      <c r="B9" s="157"/>
      <c r="C9" s="157"/>
      <c r="D9" s="157"/>
      <c r="E9" s="157"/>
      <c r="F9" s="157"/>
      <c r="H9" s="158"/>
      <c r="I9" s="158"/>
      <c r="J9" s="158"/>
      <c r="K9" s="158"/>
      <c r="L9" s="158"/>
      <c r="M9" s="158"/>
      <c r="N9" s="158"/>
      <c r="O9" s="158"/>
    </row>
    <row r="10" spans="1:15" x14ac:dyDescent="0.2">
      <c r="A10" s="156" t="s">
        <v>14</v>
      </c>
      <c r="B10" s="159" t="e">
        <f>SUM(B3:B8)</f>
        <v>#REF!</v>
      </c>
      <c r="C10" s="159" t="e">
        <f t="shared" ref="C10:E10" si="8">SUM(C3:C8)</f>
        <v>#REF!</v>
      </c>
      <c r="D10" s="159" t="e">
        <f t="shared" si="8"/>
        <v>#REF!</v>
      </c>
      <c r="E10" s="159" t="e">
        <f t="shared" si="8"/>
        <v>#REF!</v>
      </c>
      <c r="F10" s="157" t="e">
        <f>SUM(B10:E10)</f>
        <v>#REF!</v>
      </c>
      <c r="H10" s="158" t="e">
        <f>C10/B10-1</f>
        <v>#REF!</v>
      </c>
      <c r="I10" s="158" t="e">
        <f>D10/B10-1</f>
        <v>#REF!</v>
      </c>
      <c r="J10" s="158" t="e">
        <f>E10/B10-1</f>
        <v>#REF!</v>
      </c>
      <c r="K10" s="158" t="e">
        <f>D10/C10-1</f>
        <v>#REF!</v>
      </c>
      <c r="L10" s="158" t="e">
        <f>E10/C10-1</f>
        <v>#REF!</v>
      </c>
      <c r="M10" s="158" t="e">
        <f>E10/D10-1</f>
        <v>#REF!</v>
      </c>
      <c r="N10" s="158"/>
      <c r="O10" s="158" t="e">
        <f>SUM(D10:E10)/SUM(B10:C10)-1</f>
        <v>#REF!</v>
      </c>
    </row>
    <row r="11" spans="1:15" x14ac:dyDescent="0.2">
      <c r="A11" s="156"/>
      <c r="B11" s="159"/>
      <c r="C11" s="159"/>
      <c r="D11" s="159"/>
      <c r="E11" s="159"/>
      <c r="F11" s="157"/>
      <c r="I11" s="158"/>
      <c r="J11" s="158"/>
      <c r="K11" s="158"/>
      <c r="L11" s="158"/>
      <c r="M11" s="158"/>
      <c r="N11" s="158"/>
      <c r="O11" s="158"/>
    </row>
    <row r="12" spans="1:15" x14ac:dyDescent="0.2">
      <c r="A12" s="191" t="s">
        <v>600</v>
      </c>
      <c r="B12" s="197" t="e">
        <f>B10/B15-1</f>
        <v>#REF!</v>
      </c>
      <c r="C12" s="197" t="e">
        <f t="shared" ref="C12:F12" si="9">C10/C15-1</f>
        <v>#REF!</v>
      </c>
      <c r="D12" s="197" t="e">
        <f t="shared" si="9"/>
        <v>#REF!</v>
      </c>
      <c r="E12" s="197" t="e">
        <f t="shared" si="9"/>
        <v>#REF!</v>
      </c>
      <c r="F12" s="197" t="e">
        <f t="shared" si="9"/>
        <v>#REF!</v>
      </c>
      <c r="H12" s="197"/>
    </row>
    <row r="14" spans="1:15" x14ac:dyDescent="0.2">
      <c r="B14" s="18" t="s">
        <v>220</v>
      </c>
      <c r="C14" s="18" t="s">
        <v>221</v>
      </c>
      <c r="D14" s="18" t="s">
        <v>222</v>
      </c>
      <c r="E14" s="18" t="s">
        <v>223</v>
      </c>
      <c r="F14" s="18" t="s">
        <v>14</v>
      </c>
    </row>
    <row r="15" spans="1:15" x14ac:dyDescent="0.2">
      <c r="A15" s="166">
        <v>2020</v>
      </c>
      <c r="B15" s="159" t="e">
        <f>'2020 Practice Performance'!B7</f>
        <v>#REF!</v>
      </c>
      <c r="C15" s="159" t="e">
        <f>'2020 Practice Performance'!C7</f>
        <v>#REF!</v>
      </c>
      <c r="D15" s="159" t="e">
        <f>'2020 Practice Performance'!D7</f>
        <v>#REF!</v>
      </c>
      <c r="E15" s="159" t="e">
        <f>'2020 Practice Performance'!E7</f>
        <v>#REF!</v>
      </c>
      <c r="F15" s="157" t="e">
        <f>SUM(B15:E15)</f>
        <v>#REF!</v>
      </c>
      <c r="H15" s="158" t="e">
        <f>C15/B15-1</f>
        <v>#REF!</v>
      </c>
      <c r="I15" s="158" t="e">
        <f>D15/B15-1</f>
        <v>#REF!</v>
      </c>
      <c r="J15" s="158" t="e">
        <f>E15/B15-1</f>
        <v>#REF!</v>
      </c>
      <c r="K15" s="158" t="e">
        <f>D15/C15-1</f>
        <v>#REF!</v>
      </c>
      <c r="L15" s="158" t="e">
        <f>E15/C15-1</f>
        <v>#REF!</v>
      </c>
      <c r="M15" s="158" t="e">
        <f>E15/D15-1</f>
        <v>#REF!</v>
      </c>
      <c r="N15" s="158"/>
      <c r="O15" s="158" t="e">
        <f>SUM(D15:E15)/SUM(B15:C15)-1</f>
        <v>#REF!</v>
      </c>
    </row>
    <row r="18" spans="1:6" ht="19" x14ac:dyDescent="0.25">
      <c r="A18" s="165" t="s">
        <v>601</v>
      </c>
    </row>
    <row r="19" spans="1:6" x14ac:dyDescent="0.2">
      <c r="A19" s="156"/>
      <c r="B19" s="163" t="s">
        <v>220</v>
      </c>
      <c r="C19" s="163" t="s">
        <v>221</v>
      </c>
      <c r="D19" s="163" t="s">
        <v>222</v>
      </c>
      <c r="E19" s="163" t="s">
        <v>223</v>
      </c>
      <c r="F19" s="163" t="s">
        <v>14</v>
      </c>
    </row>
    <row r="20" spans="1:6" x14ac:dyDescent="0.2">
      <c r="A20" s="5" t="s">
        <v>302</v>
      </c>
      <c r="B20" s="157" t="e">
        <f>SUM(#REF!)</f>
        <v>#REF!</v>
      </c>
      <c r="C20" s="157" t="e">
        <f>SUM(#REF!)</f>
        <v>#REF!</v>
      </c>
      <c r="D20" s="157" t="e">
        <f>SUM(#REF!)</f>
        <v>#REF!</v>
      </c>
      <c r="E20" s="157" t="e">
        <f>SUM(#REF!)</f>
        <v>#REF!</v>
      </c>
      <c r="F20" s="157" t="e">
        <f t="shared" ref="F20:F25" si="10">SUM(B20:E20)</f>
        <v>#REF!</v>
      </c>
    </row>
    <row r="21" spans="1:6" x14ac:dyDescent="0.2">
      <c r="A21" s="5" t="s">
        <v>329</v>
      </c>
      <c r="B21" s="157" t="e">
        <f>SUM(#REF!)</f>
        <v>#REF!</v>
      </c>
      <c r="C21" s="157" t="e">
        <f>SUM(#REF!)</f>
        <v>#REF!</v>
      </c>
      <c r="D21" s="157" t="e">
        <f>SUM(#REF!)</f>
        <v>#REF!</v>
      </c>
      <c r="E21" s="157" t="e">
        <f>SUM(#REF!)</f>
        <v>#REF!</v>
      </c>
      <c r="F21" s="157" t="e">
        <f t="shared" si="10"/>
        <v>#REF!</v>
      </c>
    </row>
    <row r="22" spans="1:6" x14ac:dyDescent="0.2">
      <c r="A22" s="5" t="s">
        <v>299</v>
      </c>
      <c r="B22" s="157" t="e">
        <f>SUM(#REF!)</f>
        <v>#REF!</v>
      </c>
      <c r="C22" s="157" t="e">
        <f>SUM(#REF!)</f>
        <v>#REF!</v>
      </c>
      <c r="D22" s="157" t="e">
        <f>SUM(#REF!)</f>
        <v>#REF!</v>
      </c>
      <c r="E22" s="157" t="e">
        <f>SUM(#REF!)</f>
        <v>#REF!</v>
      </c>
      <c r="F22" s="157" t="e">
        <f t="shared" si="10"/>
        <v>#REF!</v>
      </c>
    </row>
    <row r="23" spans="1:6" x14ac:dyDescent="0.2">
      <c r="A23" s="5" t="s">
        <v>599</v>
      </c>
      <c r="B23" s="157" t="e">
        <f>SUM(#REF!)</f>
        <v>#REF!</v>
      </c>
      <c r="C23" s="157" t="e">
        <f>SUM(#REF!)</f>
        <v>#REF!</v>
      </c>
      <c r="D23" s="157" t="e">
        <f>SUM(#REF!)</f>
        <v>#REF!</v>
      </c>
      <c r="E23" s="157" t="e">
        <f>SUM(#REF!)</f>
        <v>#REF!</v>
      </c>
      <c r="F23" s="157" t="e">
        <f t="shared" si="10"/>
        <v>#REF!</v>
      </c>
    </row>
    <row r="24" spans="1:6" x14ac:dyDescent="0.2">
      <c r="A24" s="5" t="s">
        <v>580</v>
      </c>
      <c r="B24" s="157" t="e">
        <f>SUM(#REF!)</f>
        <v>#REF!</v>
      </c>
      <c r="C24" s="157" t="e">
        <f>SUM(#REF!)</f>
        <v>#REF!</v>
      </c>
      <c r="D24" s="157" t="e">
        <f>SUM(#REF!)</f>
        <v>#REF!</v>
      </c>
      <c r="E24" s="157" t="e">
        <f>SUM(#REF!)</f>
        <v>#REF!</v>
      </c>
      <c r="F24" s="157" t="e">
        <f t="shared" si="10"/>
        <v>#REF!</v>
      </c>
    </row>
    <row r="25" spans="1:6" x14ac:dyDescent="0.2">
      <c r="A25" s="5" t="s">
        <v>300</v>
      </c>
      <c r="B25" s="157" t="e">
        <f>SUM(#REF!)</f>
        <v>#REF!</v>
      </c>
      <c r="C25" s="157" t="e">
        <f>SUM(#REF!)</f>
        <v>#REF!</v>
      </c>
      <c r="D25" s="157" t="e">
        <f>SUM(#REF!)</f>
        <v>#REF!</v>
      </c>
      <c r="E25" s="157" t="e">
        <f>SUM(#REF!)</f>
        <v>#REF!</v>
      </c>
      <c r="F25" s="157" t="e">
        <f t="shared" si="10"/>
        <v>#REF!</v>
      </c>
    </row>
    <row r="26" spans="1:6" x14ac:dyDescent="0.2">
      <c r="A26" s="156"/>
      <c r="F26" s="157"/>
    </row>
    <row r="27" spans="1:6" x14ac:dyDescent="0.2">
      <c r="A27" s="156" t="s">
        <v>14</v>
      </c>
      <c r="B27" s="159" t="e">
        <f>SUM(B20:B25)</f>
        <v>#REF!</v>
      </c>
      <c r="C27" s="159" t="e">
        <f t="shared" ref="C27:E27" si="11">SUM(C20:C25)</f>
        <v>#REF!</v>
      </c>
      <c r="D27" s="159" t="e">
        <f t="shared" si="11"/>
        <v>#REF!</v>
      </c>
      <c r="E27" s="159" t="e">
        <f t="shared" si="11"/>
        <v>#REF!</v>
      </c>
      <c r="F27" s="157" t="e">
        <f>SUM(B27:E27)</f>
        <v>#REF!</v>
      </c>
    </row>
    <row r="31" spans="1:6" ht="19" x14ac:dyDescent="0.25">
      <c r="A31" s="165" t="s">
        <v>604</v>
      </c>
    </row>
    <row r="32" spans="1:6" x14ac:dyDescent="0.2">
      <c r="A32" s="156"/>
      <c r="B32" s="163" t="s">
        <v>220</v>
      </c>
      <c r="C32" s="163" t="s">
        <v>221</v>
      </c>
      <c r="D32" s="163" t="s">
        <v>222</v>
      </c>
      <c r="E32" s="163" t="s">
        <v>223</v>
      </c>
      <c r="F32" s="163" t="s">
        <v>14</v>
      </c>
    </row>
    <row r="33" spans="1:6" x14ac:dyDescent="0.2">
      <c r="A33" s="5" t="s">
        <v>302</v>
      </c>
      <c r="B33" s="157" t="e">
        <f>B3-B20</f>
        <v>#REF!</v>
      </c>
      <c r="C33" s="157" t="e">
        <f t="shared" ref="C33:E33" si="12">C3-C20</f>
        <v>#REF!</v>
      </c>
      <c r="D33" s="157" t="e">
        <f t="shared" si="12"/>
        <v>#REF!</v>
      </c>
      <c r="E33" s="157" t="e">
        <f t="shared" si="12"/>
        <v>#REF!</v>
      </c>
      <c r="F33" s="157" t="e">
        <f>SUM(B33:E33)</f>
        <v>#REF!</v>
      </c>
    </row>
    <row r="34" spans="1:6" x14ac:dyDescent="0.2">
      <c r="A34" s="5" t="s">
        <v>329</v>
      </c>
      <c r="B34" s="157" t="e">
        <f t="shared" ref="B34:E34" si="13">B4-B21</f>
        <v>#REF!</v>
      </c>
      <c r="C34" s="157" t="e">
        <f t="shared" si="13"/>
        <v>#REF!</v>
      </c>
      <c r="D34" s="157" t="e">
        <f t="shared" si="13"/>
        <v>#REF!</v>
      </c>
      <c r="E34" s="157" t="e">
        <f t="shared" si="13"/>
        <v>#REF!</v>
      </c>
      <c r="F34" s="157" t="e">
        <f>SUM(B34:E34)</f>
        <v>#REF!</v>
      </c>
    </row>
    <row r="35" spans="1:6" x14ac:dyDescent="0.2">
      <c r="A35" s="5" t="s">
        <v>299</v>
      </c>
      <c r="B35" s="157" t="e">
        <f t="shared" ref="B35:E35" si="14">B5-B22</f>
        <v>#REF!</v>
      </c>
      <c r="C35" s="157" t="e">
        <f t="shared" si="14"/>
        <v>#REF!</v>
      </c>
      <c r="D35" s="157" t="e">
        <f t="shared" si="14"/>
        <v>#REF!</v>
      </c>
      <c r="E35" s="157" t="e">
        <f t="shared" si="14"/>
        <v>#REF!</v>
      </c>
      <c r="F35" s="157" t="e">
        <f>SUM(B35:E35)</f>
        <v>#REF!</v>
      </c>
    </row>
    <row r="36" spans="1:6" x14ac:dyDescent="0.2">
      <c r="A36" s="5" t="s">
        <v>599</v>
      </c>
      <c r="B36" s="157" t="e">
        <f t="shared" ref="B36:E36" si="15">B6-B23</f>
        <v>#REF!</v>
      </c>
      <c r="C36" s="157" t="e">
        <f t="shared" si="15"/>
        <v>#REF!</v>
      </c>
      <c r="D36" s="157" t="e">
        <f t="shared" si="15"/>
        <v>#REF!</v>
      </c>
      <c r="E36" s="157" t="e">
        <f t="shared" si="15"/>
        <v>#REF!</v>
      </c>
      <c r="F36" s="157" t="e">
        <f t="shared" ref="F36:F38" si="16">SUM(B36:E36)</f>
        <v>#REF!</v>
      </c>
    </row>
    <row r="37" spans="1:6" x14ac:dyDescent="0.2">
      <c r="A37" s="5" t="s">
        <v>580</v>
      </c>
      <c r="B37" s="157" t="e">
        <f t="shared" ref="B37:E37" si="17">B7-B24</f>
        <v>#REF!</v>
      </c>
      <c r="C37" s="157" t="e">
        <f t="shared" si="17"/>
        <v>#REF!</v>
      </c>
      <c r="D37" s="157" t="e">
        <f t="shared" si="17"/>
        <v>#REF!</v>
      </c>
      <c r="E37" s="157" t="e">
        <f t="shared" si="17"/>
        <v>#REF!</v>
      </c>
      <c r="F37" s="157" t="e">
        <f t="shared" si="16"/>
        <v>#REF!</v>
      </c>
    </row>
    <row r="38" spans="1:6" x14ac:dyDescent="0.2">
      <c r="A38" s="5" t="s">
        <v>300</v>
      </c>
      <c r="B38" s="157" t="e">
        <f t="shared" ref="B38:E38" si="18">B8-B25</f>
        <v>#REF!</v>
      </c>
      <c r="C38" s="157" t="e">
        <f t="shared" si="18"/>
        <v>#REF!</v>
      </c>
      <c r="D38" s="157" t="e">
        <f t="shared" si="18"/>
        <v>#REF!</v>
      </c>
      <c r="E38" s="157" t="e">
        <f t="shared" si="18"/>
        <v>#REF!</v>
      </c>
      <c r="F38" s="157" t="e">
        <f t="shared" si="16"/>
        <v>#REF!</v>
      </c>
    </row>
    <row r="39" spans="1:6" x14ac:dyDescent="0.2">
      <c r="A39" s="156"/>
      <c r="F39" s="157"/>
    </row>
    <row r="40" spans="1:6" x14ac:dyDescent="0.2">
      <c r="A40" s="156" t="s">
        <v>14</v>
      </c>
      <c r="B40" s="159" t="e">
        <f>SUM(B33:B39)</f>
        <v>#REF!</v>
      </c>
      <c r="C40" s="159" t="e">
        <f>SUM(C33:C39)</f>
        <v>#REF!</v>
      </c>
      <c r="D40" s="159" t="e">
        <f>SUM(D33:D39)</f>
        <v>#REF!</v>
      </c>
      <c r="E40" s="159" t="e">
        <f>SUM(E33:E39)</f>
        <v>#REF!</v>
      </c>
      <c r="F40" s="157" t="e">
        <f>SUM(B40:E40)</f>
        <v>#REF!</v>
      </c>
    </row>
  </sheetData>
  <conditionalFormatting sqref="I15:O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O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F3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M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O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:O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O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:O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FFC000"/>
  </sheetPr>
  <dimension ref="A1:V73"/>
  <sheetViews>
    <sheetView topLeftCell="A4" workbookViewId="0">
      <pane xSplit="1" topLeftCell="B1" activePane="topRight" state="frozen"/>
      <selection pane="topRight" activeCell="G23" sqref="G23"/>
    </sheetView>
  </sheetViews>
  <sheetFormatPr baseColWidth="10" defaultColWidth="9" defaultRowHeight="15" x14ac:dyDescent="0.2"/>
  <cols>
    <col min="1" max="1" width="34" bestFit="1" customWidth="1"/>
    <col min="2" max="2" width="15" style="18" bestFit="1" customWidth="1"/>
    <col min="3" max="3" width="12" style="18" bestFit="1" customWidth="1"/>
    <col min="4" max="4" width="11" style="18" customWidth="1"/>
    <col min="5" max="5" width="12" style="18" bestFit="1" customWidth="1"/>
    <col min="6" max="6" width="12" style="18" customWidth="1"/>
    <col min="7" max="7" width="22" style="18" customWidth="1"/>
    <col min="8" max="8" width="15" style="18" bestFit="1" customWidth="1"/>
    <col min="9" max="9" width="8" style="18" bestFit="1" customWidth="1"/>
    <col min="10" max="10" width="15" style="18" bestFit="1" customWidth="1"/>
    <col min="11" max="11" width="13" style="18" customWidth="1"/>
    <col min="12" max="13" width="11.5" style="18" bestFit="1" customWidth="1"/>
    <col min="14" max="14" width="14" style="18" customWidth="1"/>
    <col min="15" max="15" width="8" style="18" bestFit="1" customWidth="1"/>
    <col min="16" max="16" width="10" customWidth="1"/>
    <col min="17" max="17" width="11.5" bestFit="1" customWidth="1"/>
    <col min="18" max="18" width="17.5" bestFit="1" customWidth="1"/>
    <col min="19" max="19" width="21.5" customWidth="1"/>
    <col min="20" max="22" width="18.5" bestFit="1" customWidth="1"/>
  </cols>
  <sheetData>
    <row r="1" spans="1:22" ht="19" x14ac:dyDescent="0.25">
      <c r="A1" s="165" t="s">
        <v>585</v>
      </c>
      <c r="R1" s="164" t="s">
        <v>586</v>
      </c>
      <c r="S1" s="164"/>
    </row>
    <row r="2" spans="1:22" ht="48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  <c r="R2" s="156"/>
      <c r="S2" s="164" t="s">
        <v>618</v>
      </c>
      <c r="T2" s="164" t="s">
        <v>619</v>
      </c>
      <c r="U2" s="164" t="s">
        <v>620</v>
      </c>
      <c r="V2" s="164" t="s">
        <v>621</v>
      </c>
    </row>
    <row r="3" spans="1:22" x14ac:dyDescent="0.2">
      <c r="A3" s="5" t="s">
        <v>16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  <c r="R3" s="5" t="s">
        <v>16</v>
      </c>
      <c r="S3" s="265" t="e">
        <f>(B3-'2019 BoB Performance'!B3)/'2019 BoB Performance'!B3</f>
        <v>#REF!</v>
      </c>
      <c r="T3" s="265" t="e">
        <f>(C3-'2019 BoB Performance'!C3)/'2019 BoB Performance'!C3</f>
        <v>#REF!</v>
      </c>
      <c r="U3" s="265" t="e">
        <f>(D3-'2019 BoB Performance'!D3)/'2019 BoB Performance'!D3</f>
        <v>#REF!</v>
      </c>
      <c r="V3" s="265" t="e">
        <f>(E3-'2019 BoB Performance'!E3)/'2019 BoB Performance'!E3</f>
        <v>#REF!</v>
      </c>
    </row>
    <row r="4" spans="1:22" x14ac:dyDescent="0.2">
      <c r="A4" s="5" t="s">
        <v>18</v>
      </c>
      <c r="B4" s="157" t="e">
        <f>SUM(#REF!)</f>
        <v>#REF!</v>
      </c>
      <c r="C4" s="157" t="e">
        <f>SUM(#REF!)</f>
        <v>#REF!</v>
      </c>
      <c r="D4" s="157" t="e">
        <f>SUM(#REF!)</f>
        <v>#REF!</v>
      </c>
      <c r="E4" s="157" t="e">
        <f>SUM(#REF!)</f>
        <v>#REF!</v>
      </c>
      <c r="F4" s="157" t="e">
        <f>SUM(B4:E4)</f>
        <v>#REF!</v>
      </c>
      <c r="H4" s="158" t="e">
        <f>C4/B4-1</f>
        <v>#REF!</v>
      </c>
      <c r="I4" s="158" t="e">
        <f>D4/B4-1</f>
        <v>#REF!</v>
      </c>
      <c r="J4" s="158" t="e">
        <f>E4/B4-1</f>
        <v>#REF!</v>
      </c>
      <c r="K4" s="158" t="e">
        <f>D4/C4-1</f>
        <v>#REF!</v>
      </c>
      <c r="L4" s="158" t="e">
        <f>E4/C4-1</f>
        <v>#REF!</v>
      </c>
      <c r="M4" s="158" t="e">
        <f>E4/D4-1</f>
        <v>#REF!</v>
      </c>
      <c r="N4" s="158"/>
      <c r="O4" s="158" t="e">
        <f>SUM(D4:E4)/SUM(B4:C4)-1</f>
        <v>#REF!</v>
      </c>
      <c r="R4" s="5" t="s">
        <v>18</v>
      </c>
      <c r="S4" s="265" t="e">
        <f>(B4-'2019 BoB Performance'!B4)/'2019 BoB Performance'!B4</f>
        <v>#REF!</v>
      </c>
      <c r="T4" s="265" t="e">
        <f>(C4-'2019 BoB Performance'!C4)/'2019 BoB Performance'!C4</f>
        <v>#REF!</v>
      </c>
      <c r="U4" s="265" t="e">
        <f>(D4-'2019 BoB Performance'!D4)/'2019 BoB Performance'!D4</f>
        <v>#REF!</v>
      </c>
      <c r="V4" s="265" t="e">
        <f>(E4-'2019 BoB Performance'!E4)/'2019 BoB Performance'!E4</f>
        <v>#REF!</v>
      </c>
    </row>
    <row r="5" spans="1:22" x14ac:dyDescent="0.2">
      <c r="A5" s="5" t="s">
        <v>598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>SUM(B5:E5)</f>
        <v>#REF!</v>
      </c>
      <c r="H5" s="158" t="e">
        <f>C5/B5-1</f>
        <v>#REF!</v>
      </c>
      <c r="I5" s="158" t="e">
        <f>D5/B5-1</f>
        <v>#REF!</v>
      </c>
      <c r="J5" s="158" t="e">
        <f>E5/B5-1</f>
        <v>#REF!</v>
      </c>
      <c r="K5" s="158" t="e">
        <f>D5/C5-1</f>
        <v>#REF!</v>
      </c>
      <c r="L5" s="158" t="e">
        <f>E5/C5-1</f>
        <v>#REF!</v>
      </c>
      <c r="M5" s="158" t="e">
        <f>E5/D5-1</f>
        <v>#REF!</v>
      </c>
      <c r="N5" s="158"/>
      <c r="O5" s="158" t="e">
        <f>SUM(D5:E5)/SUM(B5:C5)-1</f>
        <v>#REF!</v>
      </c>
      <c r="R5" s="5" t="s">
        <v>598</v>
      </c>
      <c r="S5" s="265" t="e">
        <f>(B5-'2019 BoB Performance'!B5)/'2019 BoB Performance'!B5</f>
        <v>#REF!</v>
      </c>
      <c r="T5" s="265" t="e">
        <f>(C5-'2019 BoB Performance'!C5)/'2019 BoB Performance'!C5</f>
        <v>#REF!</v>
      </c>
      <c r="U5" s="265" t="e">
        <f>(D5-'2019 BoB Performance'!D5)/'2019 BoB Performance'!D5</f>
        <v>#REF!</v>
      </c>
      <c r="V5" s="265" t="e">
        <f>(E5-'2019 BoB Performance'!E5)/'2019 BoB Performance'!E5</f>
        <v>#REF!</v>
      </c>
    </row>
    <row r="6" spans="1:22" x14ac:dyDescent="0.2">
      <c r="A6" s="5" t="s">
        <v>43</v>
      </c>
      <c r="B6" s="157" t="e">
        <f>SUM(#REF!)</f>
        <v>#REF!</v>
      </c>
      <c r="C6" s="157" t="e">
        <f>SUM(#REF!)</f>
        <v>#REF!</v>
      </c>
      <c r="D6" s="157" t="e">
        <f>SUM(#REF!)</f>
        <v>#REF!</v>
      </c>
      <c r="E6" s="157" t="e">
        <f>SUM(#REF!)</f>
        <v>#REF!</v>
      </c>
      <c r="F6" s="157" t="e">
        <f>SUM(B6:E6)</f>
        <v>#REF!</v>
      </c>
      <c r="H6" s="158" t="e">
        <f>C6/B6-1</f>
        <v>#REF!</v>
      </c>
      <c r="I6" s="158" t="e">
        <f>D6/B6-1</f>
        <v>#REF!</v>
      </c>
      <c r="J6" s="158" t="e">
        <f>E6/B6-1</f>
        <v>#REF!</v>
      </c>
      <c r="K6" s="158" t="e">
        <f>D6/C6-1</f>
        <v>#REF!</v>
      </c>
      <c r="L6" s="158" t="e">
        <f>E6/C6-1</f>
        <v>#REF!</v>
      </c>
      <c r="M6" s="158" t="e">
        <f>E6/D6-1</f>
        <v>#REF!</v>
      </c>
      <c r="N6" s="158"/>
      <c r="O6" s="158" t="e">
        <f>SUM(D6:E6)/SUM(B6:C6)-1</f>
        <v>#REF!</v>
      </c>
      <c r="R6" s="5" t="s">
        <v>43</v>
      </c>
      <c r="S6" s="265"/>
      <c r="T6" s="265"/>
      <c r="U6" s="265"/>
      <c r="V6" s="265" t="e">
        <f>(E6-'2019 BoB Performance'!E6)/'2019 BoB Performance'!E6</f>
        <v>#REF!</v>
      </c>
    </row>
    <row r="7" spans="1:22" x14ac:dyDescent="0.2">
      <c r="A7" s="156" t="s">
        <v>472</v>
      </c>
      <c r="B7" s="157">
        <v>0</v>
      </c>
      <c r="C7" s="157">
        <v>0</v>
      </c>
      <c r="D7" s="157">
        <v>0</v>
      </c>
      <c r="E7" s="157">
        <v>0</v>
      </c>
      <c r="F7" s="157">
        <v>0</v>
      </c>
      <c r="H7" s="158" t="s">
        <v>236</v>
      </c>
      <c r="I7" s="158" t="e">
        <f>D7/B7-1</f>
        <v>#DIV/0!</v>
      </c>
      <c r="J7" s="158" t="e">
        <f>E7/B7-1</f>
        <v>#DIV/0!</v>
      </c>
      <c r="K7" s="158" t="e">
        <f>D7/C7-1</f>
        <v>#DIV/0!</v>
      </c>
      <c r="L7" s="158" t="e">
        <f>E7/C7-1</f>
        <v>#DIV/0!</v>
      </c>
      <c r="M7" s="158" t="e">
        <f>E7/D7-1</f>
        <v>#DIV/0!</v>
      </c>
      <c r="N7" s="158"/>
      <c r="O7" s="158" t="e">
        <f>SUM(D7:E7)/SUM(B7:C7)-1</f>
        <v>#DIV/0!</v>
      </c>
      <c r="R7" s="156" t="s">
        <v>472</v>
      </c>
      <c r="S7" s="264"/>
      <c r="T7" s="264"/>
      <c r="U7" s="264"/>
      <c r="V7" s="264"/>
    </row>
    <row r="8" spans="1:22" x14ac:dyDescent="0.2">
      <c r="A8" s="156"/>
      <c r="F8" s="157"/>
      <c r="H8" s="158"/>
      <c r="I8" s="158"/>
      <c r="J8" s="158"/>
      <c r="K8" s="158"/>
      <c r="L8" s="158"/>
      <c r="M8" s="158"/>
      <c r="N8" s="158"/>
      <c r="O8" s="158"/>
      <c r="R8" s="156"/>
    </row>
    <row r="9" spans="1:22" x14ac:dyDescent="0.2">
      <c r="A9" s="156" t="s">
        <v>14</v>
      </c>
      <c r="B9" s="159" t="e">
        <f>SUM(B3:B7)</f>
        <v>#REF!</v>
      </c>
      <c r="C9" s="159">
        <v>1660523</v>
      </c>
      <c r="D9" s="159" t="e">
        <f>SUM(D3:D7)</f>
        <v>#REF!</v>
      </c>
      <c r="E9" s="159" t="e">
        <f>SUM(E3:E7)</f>
        <v>#REF!</v>
      </c>
      <c r="F9" s="157" t="e">
        <f>SUM(B9:E9)</f>
        <v>#REF!</v>
      </c>
      <c r="H9" s="158" t="e">
        <f>C9/B9-1</f>
        <v>#REF!</v>
      </c>
      <c r="I9" s="158" t="e">
        <f>D9/B9-1</f>
        <v>#REF!</v>
      </c>
      <c r="J9" s="158" t="e">
        <f>E9/B9-1</f>
        <v>#REF!</v>
      </c>
      <c r="K9" s="158" t="e">
        <f>D9/C9-1</f>
        <v>#REF!</v>
      </c>
      <c r="L9" s="158" t="e">
        <f>E9/C9-1</f>
        <v>#REF!</v>
      </c>
      <c r="M9" s="158" t="e">
        <f>E9/D9-1</f>
        <v>#REF!</v>
      </c>
      <c r="N9" s="158"/>
      <c r="O9" s="158" t="e">
        <f>SUM(D9:E9)/SUM(B9:C9)-1</f>
        <v>#REF!</v>
      </c>
      <c r="R9" s="156" t="s">
        <v>14</v>
      </c>
      <c r="S9" s="217" t="e">
        <f>(B9-'2019 BoB Performance'!B8)/'2019 BoB Performance'!B8</f>
        <v>#REF!</v>
      </c>
      <c r="T9" s="217" t="e">
        <f>(C9-'2019 BoB Performance'!C8)/'2019 BoB Performance'!C8</f>
        <v>#REF!</v>
      </c>
      <c r="U9" s="217" t="e">
        <f>(D9-'2019 BoB Performance'!D8)/'2019 BoB Performance'!D8</f>
        <v>#REF!</v>
      </c>
      <c r="V9" s="217" t="e">
        <f>(E9-'2019 BoB Performance'!E8)/'2019 BoB Performance'!E8</f>
        <v>#REF!</v>
      </c>
    </row>
    <row r="10" spans="1:22" x14ac:dyDescent="0.2">
      <c r="A10" s="156"/>
      <c r="B10" s="159"/>
      <c r="C10" s="159"/>
      <c r="D10" s="159"/>
      <c r="E10" s="159"/>
      <c r="F10" s="157"/>
      <c r="I10" s="158"/>
      <c r="J10" s="158"/>
      <c r="K10" s="158"/>
      <c r="L10" s="158"/>
      <c r="M10" s="158"/>
      <c r="N10" s="158"/>
      <c r="O10" s="158"/>
    </row>
    <row r="11" spans="1:22" x14ac:dyDescent="0.2">
      <c r="A11" s="191" t="s">
        <v>600</v>
      </c>
      <c r="B11" s="197" t="e">
        <f>B9/B14-1</f>
        <v>#REF!</v>
      </c>
      <c r="C11" s="197" t="e">
        <f>C9/C14-1</f>
        <v>#REF!</v>
      </c>
      <c r="D11" s="197" t="e">
        <f>D9/D14-1</f>
        <v>#REF!</v>
      </c>
      <c r="E11" s="197" t="e">
        <f>E9/E14-1</f>
        <v>#REF!</v>
      </c>
      <c r="F11" s="197" t="e">
        <f>F9/F14-1</f>
        <v>#REF!</v>
      </c>
      <c r="H11" s="197"/>
    </row>
    <row r="13" spans="1:22" x14ac:dyDescent="0.2">
      <c r="B13" s="18" t="s">
        <v>220</v>
      </c>
      <c r="C13" s="18" t="s">
        <v>221</v>
      </c>
      <c r="D13" s="18" t="s">
        <v>222</v>
      </c>
      <c r="E13" s="18" t="s">
        <v>223</v>
      </c>
      <c r="F13" s="18" t="s">
        <v>14</v>
      </c>
    </row>
    <row r="14" spans="1:22" x14ac:dyDescent="0.2">
      <c r="A14" s="166">
        <v>2019</v>
      </c>
      <c r="B14" s="159" t="e">
        <f>SUM(#REF!)</f>
        <v>#REF!</v>
      </c>
      <c r="C14" s="159" t="e">
        <f>SUM(#REF!)</f>
        <v>#REF!</v>
      </c>
      <c r="D14" s="159" t="e">
        <f>SUM(#REF!)</f>
        <v>#REF!</v>
      </c>
      <c r="E14" s="159" t="e">
        <f>SUM(#REF!)</f>
        <v>#REF!</v>
      </c>
      <c r="F14" s="157" t="e">
        <f>SUM(B14:E14)</f>
        <v>#REF!</v>
      </c>
      <c r="H14" s="158" t="e">
        <f>C14/B14-1</f>
        <v>#REF!</v>
      </c>
      <c r="I14" s="158" t="e">
        <f>D14/B14-1</f>
        <v>#REF!</v>
      </c>
      <c r="J14" s="158" t="e">
        <f>E14/B14-1</f>
        <v>#REF!</v>
      </c>
      <c r="K14" s="158" t="e">
        <f>D14/C14-1</f>
        <v>#REF!</v>
      </c>
      <c r="L14" s="158" t="e">
        <f>E14/C14-1</f>
        <v>#REF!</v>
      </c>
      <c r="M14" s="158" t="e">
        <f>E14/D14-1</f>
        <v>#REF!</v>
      </c>
      <c r="N14" s="158"/>
      <c r="O14" s="158" t="e">
        <f>SUM(D14:E14)/SUM(B14:C14)-1</f>
        <v>#REF!</v>
      </c>
    </row>
    <row r="15" spans="1:22" x14ac:dyDescent="0.2">
      <c r="C15" s="269"/>
      <c r="F15" s="159"/>
    </row>
    <row r="17" spans="1:17" ht="19" x14ac:dyDescent="0.25">
      <c r="A17" s="165" t="s">
        <v>601</v>
      </c>
    </row>
    <row r="18" spans="1:17" x14ac:dyDescent="0.2">
      <c r="A18" s="156"/>
      <c r="B18" s="163" t="s">
        <v>220</v>
      </c>
      <c r="C18" s="163" t="s">
        <v>221</v>
      </c>
      <c r="D18" s="163" t="s">
        <v>222</v>
      </c>
      <c r="E18" s="163" t="s">
        <v>223</v>
      </c>
      <c r="F18" s="163" t="s">
        <v>14</v>
      </c>
      <c r="J18" s="163" t="s">
        <v>220</v>
      </c>
      <c r="K18" s="163" t="s">
        <v>221</v>
      </c>
      <c r="L18" s="163" t="s">
        <v>222</v>
      </c>
      <c r="M18" s="163" t="s">
        <v>223</v>
      </c>
      <c r="N18" s="163" t="s">
        <v>220</v>
      </c>
      <c r="Q18" s="163" t="s">
        <v>14</v>
      </c>
    </row>
    <row r="19" spans="1:17" x14ac:dyDescent="0.2">
      <c r="A19" s="5" t="s">
        <v>16</v>
      </c>
      <c r="B19" s="157" t="e">
        <f>SUM(#REF!)</f>
        <v>#REF!</v>
      </c>
      <c r="C19" s="157" t="e">
        <f>SUM(#REF!)</f>
        <v>#REF!</v>
      </c>
      <c r="D19" s="157" t="e">
        <f>SUM(#REF!)</f>
        <v>#REF!</v>
      </c>
      <c r="E19" s="157" t="e">
        <f>SUM(#REF!)</f>
        <v>#REF!</v>
      </c>
      <c r="F19" s="157" t="e">
        <f>SUM(B19:E19)</f>
        <v>#REF!</v>
      </c>
      <c r="I19" s="18" t="s">
        <v>602</v>
      </c>
      <c r="J19" s="159" t="e">
        <f t="shared" ref="J19:M19" si="0">B14</f>
        <v>#REF!</v>
      </c>
      <c r="K19" s="159" t="e">
        <f t="shared" si="0"/>
        <v>#REF!</v>
      </c>
      <c r="L19" s="159" t="e">
        <f t="shared" si="0"/>
        <v>#REF!</v>
      </c>
      <c r="M19" s="159" t="e">
        <f t="shared" si="0"/>
        <v>#REF!</v>
      </c>
      <c r="N19" s="159" t="e">
        <f>J20</f>
        <v>#REF!</v>
      </c>
      <c r="Q19" s="159" t="e">
        <f>F14</f>
        <v>#REF!</v>
      </c>
    </row>
    <row r="20" spans="1:17" x14ac:dyDescent="0.2">
      <c r="A20" s="5" t="s">
        <v>18</v>
      </c>
      <c r="B20" s="157" t="e">
        <f>SUM(#REF!)</f>
        <v>#REF!</v>
      </c>
      <c r="C20" s="157" t="e">
        <f>SUM(#REF!)</f>
        <v>#REF!</v>
      </c>
      <c r="D20" s="157" t="e">
        <f>SUM(#REF!)</f>
        <v>#REF!</v>
      </c>
      <c r="E20" s="157" t="e">
        <f>SUM(#REF!)</f>
        <v>#REF!</v>
      </c>
      <c r="F20" s="157" t="e">
        <f>SUM(B20:E20)</f>
        <v>#REF!</v>
      </c>
      <c r="I20" s="18" t="s">
        <v>603</v>
      </c>
      <c r="J20" s="159" t="e">
        <f t="shared" ref="J20:L20" si="1">B9</f>
        <v>#REF!</v>
      </c>
      <c r="K20" s="159">
        <f t="shared" si="1"/>
        <v>1660523</v>
      </c>
      <c r="L20" s="159" t="e">
        <f t="shared" si="1"/>
        <v>#REF!</v>
      </c>
      <c r="M20" s="159">
        <f>R42</f>
        <v>2941833.36</v>
      </c>
      <c r="N20" s="159">
        <v>3927000</v>
      </c>
      <c r="Q20" s="159" t="e">
        <f>F9</f>
        <v>#REF!</v>
      </c>
    </row>
    <row r="21" spans="1:17" x14ac:dyDescent="0.2">
      <c r="A21" s="5" t="s">
        <v>598</v>
      </c>
      <c r="B21" s="157" t="e">
        <f>SUM(#REF!)</f>
        <v>#REF!</v>
      </c>
      <c r="C21" s="157" t="e">
        <f>SUM(#REF!)</f>
        <v>#REF!</v>
      </c>
      <c r="D21" s="157" t="e">
        <f>SUM(#REF!)</f>
        <v>#REF!</v>
      </c>
      <c r="E21" s="157" t="e">
        <f>SUM(#REF!)</f>
        <v>#REF!</v>
      </c>
      <c r="F21" s="157" t="e">
        <f>SUM(B21:E21)</f>
        <v>#REF!</v>
      </c>
      <c r="I21" s="18" t="s">
        <v>600</v>
      </c>
      <c r="J21" s="158" t="e">
        <f>J20/J19-1</f>
        <v>#REF!</v>
      </c>
      <c r="K21" s="158" t="e">
        <f t="shared" ref="K21:N21" si="2">K20/K19-1</f>
        <v>#REF!</v>
      </c>
      <c r="L21" s="158" t="e">
        <f t="shared" si="2"/>
        <v>#REF!</v>
      </c>
      <c r="M21" s="158" t="e">
        <f t="shared" si="2"/>
        <v>#REF!</v>
      </c>
      <c r="N21" s="158" t="e">
        <f t="shared" si="2"/>
        <v>#REF!</v>
      </c>
      <c r="Q21" s="158" t="e">
        <f>Q20/Q19-1</f>
        <v>#REF!</v>
      </c>
    </row>
    <row r="22" spans="1:17" x14ac:dyDescent="0.2">
      <c r="A22" s="5" t="s">
        <v>43</v>
      </c>
      <c r="B22" s="157" t="e">
        <f>SUM(#REF!)</f>
        <v>#REF!</v>
      </c>
      <c r="C22" s="157" t="e">
        <f>SUM(#REF!)</f>
        <v>#REF!</v>
      </c>
      <c r="D22" s="157" t="e">
        <f>SUM(#REF!)</f>
        <v>#REF!</v>
      </c>
      <c r="E22" s="157" t="e">
        <f>SUM(#REF!)</f>
        <v>#REF!</v>
      </c>
      <c r="F22" s="157" t="e">
        <f>SUM(B22:E22)</f>
        <v>#REF!</v>
      </c>
    </row>
    <row r="23" spans="1:17" x14ac:dyDescent="0.2">
      <c r="A23" s="156" t="s">
        <v>472</v>
      </c>
      <c r="B23" s="157">
        <v>0</v>
      </c>
      <c r="C23" s="157">
        <v>0</v>
      </c>
      <c r="D23" s="157">
        <v>0</v>
      </c>
      <c r="E23" s="157">
        <v>0</v>
      </c>
      <c r="F23" s="157">
        <v>0</v>
      </c>
    </row>
    <row r="24" spans="1:17" x14ac:dyDescent="0.2">
      <c r="A24" s="156"/>
      <c r="F24" s="157"/>
    </row>
    <row r="25" spans="1:17" x14ac:dyDescent="0.2">
      <c r="A25" s="156" t="s">
        <v>14</v>
      </c>
      <c r="B25" s="159" t="e">
        <f>SUM(B19:B23)</f>
        <v>#REF!</v>
      </c>
      <c r="C25" s="159" t="e">
        <f>SUM(C19:C23)</f>
        <v>#REF!</v>
      </c>
      <c r="D25" s="159" t="e">
        <f>SUM(D19:D23)</f>
        <v>#REF!</v>
      </c>
      <c r="E25" s="159" t="e">
        <f>SUM(E19:E23)</f>
        <v>#REF!</v>
      </c>
      <c r="F25" s="157" t="e">
        <f>SUM(B25:E25)</f>
        <v>#REF!</v>
      </c>
    </row>
    <row r="27" spans="1:17" x14ac:dyDescent="0.2">
      <c r="A27" s="191" t="s">
        <v>600</v>
      </c>
      <c r="B27" s="197" t="e">
        <f>B25/B30-1</f>
        <v>#REF!</v>
      </c>
      <c r="C27" s="197" t="e">
        <f>C25/C30-1</f>
        <v>#REF!</v>
      </c>
      <c r="D27" s="197" t="e">
        <f>D25/D30-1</f>
        <v>#REF!</v>
      </c>
      <c r="E27" s="197" t="e">
        <f>E25/E30-1</f>
        <v>#REF!</v>
      </c>
      <c r="F27" s="197" t="e">
        <f>F25/F30-1</f>
        <v>#REF!</v>
      </c>
    </row>
    <row r="29" spans="1:17" x14ac:dyDescent="0.2">
      <c r="B29" s="18" t="s">
        <v>220</v>
      </c>
      <c r="C29" s="18" t="s">
        <v>221</v>
      </c>
      <c r="D29" s="18" t="s">
        <v>222</v>
      </c>
      <c r="E29" s="18" t="s">
        <v>223</v>
      </c>
      <c r="F29" s="18" t="s">
        <v>14</v>
      </c>
    </row>
    <row r="30" spans="1:17" x14ac:dyDescent="0.2">
      <c r="A30" s="166">
        <v>2019</v>
      </c>
      <c r="B30" s="159" t="e">
        <f>SUM(#REF!)</f>
        <v>#REF!</v>
      </c>
      <c r="C30" s="159" t="e">
        <f>SUM(#REF!)</f>
        <v>#REF!</v>
      </c>
      <c r="D30" s="159" t="e">
        <f>SUM(#REF!)</f>
        <v>#REF!</v>
      </c>
      <c r="E30" s="159" t="e">
        <f>SUM(#REF!)</f>
        <v>#REF!</v>
      </c>
      <c r="F30" s="157" t="e">
        <f>SUM(B30:E30)</f>
        <v>#REF!</v>
      </c>
    </row>
    <row r="33" spans="1:18" ht="19" x14ac:dyDescent="0.25">
      <c r="A33" s="165" t="s">
        <v>604</v>
      </c>
    </row>
    <row r="34" spans="1:18" x14ac:dyDescent="0.2">
      <c r="A34" s="156"/>
      <c r="B34" s="163" t="s">
        <v>220</v>
      </c>
      <c r="C34" s="163" t="s">
        <v>221</v>
      </c>
      <c r="D34" s="163" t="s">
        <v>222</v>
      </c>
      <c r="E34" s="163" t="s">
        <v>223</v>
      </c>
      <c r="F34" s="163" t="s">
        <v>14</v>
      </c>
    </row>
    <row r="35" spans="1:18" x14ac:dyDescent="0.2">
      <c r="A35" s="5" t="s">
        <v>16</v>
      </c>
      <c r="B35" s="157" t="e">
        <f t="shared" ref="B35:E39" si="3">B3-B19</f>
        <v>#REF!</v>
      </c>
      <c r="C35" s="157" t="e">
        <f t="shared" si="3"/>
        <v>#REF!</v>
      </c>
      <c r="D35" s="157" t="e">
        <f t="shared" si="3"/>
        <v>#REF!</v>
      </c>
      <c r="E35" s="157" t="e">
        <f t="shared" si="3"/>
        <v>#REF!</v>
      </c>
      <c r="F35" s="157" t="e">
        <f>SUM(B35:E35)</f>
        <v>#REF!</v>
      </c>
    </row>
    <row r="36" spans="1:18" x14ac:dyDescent="0.2">
      <c r="A36" s="5" t="s">
        <v>18</v>
      </c>
      <c r="B36" s="157" t="e">
        <f t="shared" si="3"/>
        <v>#REF!</v>
      </c>
      <c r="C36" s="157" t="e">
        <f t="shared" si="3"/>
        <v>#REF!</v>
      </c>
      <c r="D36" s="157" t="e">
        <f t="shared" si="3"/>
        <v>#REF!</v>
      </c>
      <c r="E36" s="157" t="e">
        <f t="shared" si="3"/>
        <v>#REF!</v>
      </c>
      <c r="F36" s="157" t="e">
        <f>SUM(B36:E36)</f>
        <v>#REF!</v>
      </c>
    </row>
    <row r="37" spans="1:18" x14ac:dyDescent="0.2">
      <c r="A37" s="5" t="s">
        <v>598</v>
      </c>
      <c r="B37" s="157" t="e">
        <f t="shared" si="3"/>
        <v>#REF!</v>
      </c>
      <c r="C37" s="157" t="e">
        <f t="shared" si="3"/>
        <v>#REF!</v>
      </c>
      <c r="D37" s="157" t="e">
        <f t="shared" si="3"/>
        <v>#REF!</v>
      </c>
      <c r="E37" s="157" t="e">
        <f t="shared" si="3"/>
        <v>#REF!</v>
      </c>
      <c r="F37" s="157" t="e">
        <f>SUM(B37:E37)</f>
        <v>#REF!</v>
      </c>
    </row>
    <row r="38" spans="1:18" x14ac:dyDescent="0.2">
      <c r="A38" s="5" t="s">
        <v>43</v>
      </c>
      <c r="B38" s="157" t="e">
        <f t="shared" si="3"/>
        <v>#REF!</v>
      </c>
      <c r="C38" s="157" t="e">
        <f t="shared" si="3"/>
        <v>#REF!</v>
      </c>
      <c r="D38" s="157" t="e">
        <f t="shared" si="3"/>
        <v>#REF!</v>
      </c>
      <c r="E38" s="157" t="e">
        <f t="shared" si="3"/>
        <v>#REF!</v>
      </c>
      <c r="F38" s="157" t="e">
        <f>SUM(B38:E38)</f>
        <v>#REF!</v>
      </c>
    </row>
    <row r="39" spans="1:18" x14ac:dyDescent="0.2">
      <c r="A39" s="156" t="s">
        <v>472</v>
      </c>
      <c r="B39" s="157">
        <f t="shared" si="3"/>
        <v>0</v>
      </c>
      <c r="C39" s="157">
        <f t="shared" si="3"/>
        <v>0</v>
      </c>
      <c r="D39" s="157">
        <f t="shared" si="3"/>
        <v>0</v>
      </c>
      <c r="E39" s="157">
        <f t="shared" si="3"/>
        <v>0</v>
      </c>
      <c r="F39" s="157">
        <f>SUM(B39:E39)</f>
        <v>0</v>
      </c>
    </row>
    <row r="40" spans="1:18" x14ac:dyDescent="0.2">
      <c r="A40" s="156"/>
      <c r="F40" s="157"/>
    </row>
    <row r="41" spans="1:18" x14ac:dyDescent="0.2">
      <c r="A41" s="156" t="s">
        <v>14</v>
      </c>
      <c r="B41" s="159" t="e">
        <f>SUM(B35:B39)</f>
        <v>#REF!</v>
      </c>
      <c r="C41" s="159" t="e">
        <f>SUM(C35:C39)</f>
        <v>#REF!</v>
      </c>
      <c r="D41" s="159" t="e">
        <f>SUM(D35:D39)</f>
        <v>#REF!</v>
      </c>
      <c r="E41" s="159" t="e">
        <f>SUM(E35:E39)</f>
        <v>#REF!</v>
      </c>
      <c r="F41" s="157" t="e">
        <f>SUM(B41:E41)</f>
        <v>#REF!</v>
      </c>
    </row>
    <row r="42" spans="1:18" x14ac:dyDescent="0.2">
      <c r="P42" s="508">
        <v>1201321</v>
      </c>
      <c r="Q42" s="509"/>
      <c r="R42" s="510">
        <v>2941833.36</v>
      </c>
    </row>
    <row r="45" spans="1:18" hidden="1" x14ac:dyDescent="0.2"/>
    <row r="46" spans="1:18" ht="16" hidden="1" thickTop="1" x14ac:dyDescent="0.2">
      <c r="B46"/>
      <c r="C46" s="201" t="s">
        <v>309</v>
      </c>
      <c r="D46" s="163" t="s">
        <v>313</v>
      </c>
      <c r="E46" s="163" t="s">
        <v>605</v>
      </c>
      <c r="F46" s="163" t="s">
        <v>606</v>
      </c>
      <c r="G46" s="163" t="s">
        <v>607</v>
      </c>
      <c r="P46" s="18"/>
    </row>
    <row r="47" spans="1:18" hidden="1" x14ac:dyDescent="0.2">
      <c r="B47" t="s">
        <v>608</v>
      </c>
      <c r="C47" s="202">
        <v>400000</v>
      </c>
      <c r="D47" s="157">
        <v>1600000</v>
      </c>
      <c r="E47" s="157">
        <v>0</v>
      </c>
      <c r="F47" s="157">
        <f>SUM(C47:E47)</f>
        <v>2000000</v>
      </c>
      <c r="G47" t="s">
        <v>609</v>
      </c>
      <c r="P47" s="18"/>
      <c r="Q47" s="18"/>
      <c r="R47" s="18"/>
    </row>
    <row r="48" spans="1:18" hidden="1" x14ac:dyDescent="0.2">
      <c r="B48" t="s">
        <v>610</v>
      </c>
      <c r="C48" s="202">
        <v>100000</v>
      </c>
      <c r="D48" s="157"/>
      <c r="E48" s="157" t="s">
        <v>0</v>
      </c>
      <c r="F48" s="157">
        <f>SUM(C48:E48)</f>
        <v>100000</v>
      </c>
      <c r="G48" t="s">
        <v>155</v>
      </c>
      <c r="P48" s="18"/>
      <c r="Q48" s="18"/>
      <c r="R48" s="18"/>
    </row>
    <row r="49" spans="2:18" ht="7.5" hidden="1" customHeight="1" x14ac:dyDescent="0.2">
      <c r="B49" s="198"/>
      <c r="C49" s="203"/>
      <c r="D49" s="199"/>
      <c r="E49" s="199"/>
      <c r="F49" s="199"/>
      <c r="G49" s="198"/>
      <c r="P49" s="18"/>
      <c r="Q49" s="18"/>
      <c r="R49" s="18"/>
    </row>
    <row r="50" spans="2:18" hidden="1" x14ac:dyDescent="0.2">
      <c r="B50" t="s">
        <v>37</v>
      </c>
      <c r="C50" s="202">
        <v>2000000</v>
      </c>
      <c r="D50" s="157">
        <v>700000</v>
      </c>
      <c r="E50" s="157">
        <v>600000</v>
      </c>
      <c r="F50" s="157">
        <f>SUM(C50:E50)</f>
        <v>3300000</v>
      </c>
      <c r="G50" t="s">
        <v>611</v>
      </c>
      <c r="P50" s="18"/>
      <c r="Q50" s="18"/>
      <c r="R50" s="18"/>
    </row>
    <row r="51" spans="2:18" hidden="1" x14ac:dyDescent="0.2">
      <c r="B51" t="s">
        <v>38</v>
      </c>
      <c r="C51" s="202">
        <v>2000000</v>
      </c>
      <c r="D51" s="157">
        <v>700000</v>
      </c>
      <c r="E51" s="157">
        <v>600000</v>
      </c>
      <c r="F51" s="157">
        <f>SUM(C51:E51)</f>
        <v>3300000</v>
      </c>
      <c r="G51" t="s">
        <v>612</v>
      </c>
      <c r="P51" s="18"/>
      <c r="Q51" s="18"/>
      <c r="R51" s="18"/>
    </row>
    <row r="52" spans="2:18" hidden="1" x14ac:dyDescent="0.2">
      <c r="B52" t="s">
        <v>613</v>
      </c>
      <c r="C52" s="202">
        <v>1500000</v>
      </c>
      <c r="D52" s="157">
        <v>200000</v>
      </c>
      <c r="E52" s="157">
        <v>200000</v>
      </c>
      <c r="F52" s="157">
        <f>SUM(C52:E52)</f>
        <v>1900000</v>
      </c>
      <c r="G52" t="s">
        <v>614</v>
      </c>
      <c r="P52" s="18"/>
      <c r="Q52" s="18"/>
      <c r="R52" s="18"/>
    </row>
    <row r="53" spans="2:18" ht="16" hidden="1" thickBot="1" x14ac:dyDescent="0.25">
      <c r="B53" t="s">
        <v>164</v>
      </c>
      <c r="C53" s="204">
        <f>SUM(C47:C52)</f>
        <v>6000000</v>
      </c>
      <c r="D53" s="157">
        <f>SUM(D50:D52)</f>
        <v>1600000</v>
      </c>
      <c r="E53" s="157">
        <f>SUM(E50:E52)</f>
        <v>1400000</v>
      </c>
      <c r="F53" s="159">
        <f>SUM(F47:F52)</f>
        <v>10600000</v>
      </c>
      <c r="G53"/>
      <c r="P53" s="18"/>
      <c r="Q53" s="18"/>
      <c r="R53" s="18"/>
    </row>
    <row r="54" spans="2:18" hidden="1" x14ac:dyDescent="0.2"/>
    <row r="55" spans="2:18" hidden="1" x14ac:dyDescent="0.2">
      <c r="E55" s="18" t="s">
        <v>438</v>
      </c>
    </row>
    <row r="56" spans="2:18" hidden="1" x14ac:dyDescent="0.2"/>
    <row r="57" spans="2:18" hidden="1" x14ac:dyDescent="0.2">
      <c r="B57" s="156" t="s">
        <v>584</v>
      </c>
      <c r="C57" s="163" t="s">
        <v>309</v>
      </c>
      <c r="D57" s="163" t="s">
        <v>313</v>
      </c>
      <c r="E57" s="163" t="s">
        <v>605</v>
      </c>
      <c r="F57" s="163" t="s">
        <v>606</v>
      </c>
      <c r="G57" s="163" t="s">
        <v>607</v>
      </c>
    </row>
    <row r="58" spans="2:18" hidden="1" x14ac:dyDescent="0.2">
      <c r="B58" t="s">
        <v>608</v>
      </c>
      <c r="C58" s="157">
        <v>400000</v>
      </c>
      <c r="D58" s="157">
        <v>800000</v>
      </c>
      <c r="E58" s="157">
        <v>0</v>
      </c>
      <c r="F58" s="157">
        <f>SUM(C58:E58)</f>
        <v>1200000</v>
      </c>
      <c r="G58" t="s">
        <v>609</v>
      </c>
    </row>
    <row r="59" spans="2:18" hidden="1" x14ac:dyDescent="0.2">
      <c r="B59" t="s">
        <v>610</v>
      </c>
      <c r="C59" s="157">
        <v>100000</v>
      </c>
      <c r="D59" s="157"/>
      <c r="E59" s="157">
        <v>700000</v>
      </c>
      <c r="F59" s="157">
        <f>SUM(C59:E59)</f>
        <v>800000</v>
      </c>
      <c r="G59" t="s">
        <v>155</v>
      </c>
    </row>
    <row r="60" spans="2:18" hidden="1" x14ac:dyDescent="0.2">
      <c r="B60" t="s">
        <v>37</v>
      </c>
      <c r="C60" s="157">
        <v>2000000</v>
      </c>
      <c r="D60" s="157">
        <v>350000</v>
      </c>
      <c r="E60" s="157">
        <v>300000</v>
      </c>
      <c r="F60" s="157">
        <f>SUM(C60:E60)</f>
        <v>2650000</v>
      </c>
      <c r="G60" t="s">
        <v>611</v>
      </c>
    </row>
    <row r="61" spans="2:18" hidden="1" x14ac:dyDescent="0.2">
      <c r="B61" t="s">
        <v>38</v>
      </c>
      <c r="C61" s="157">
        <v>2000000</v>
      </c>
      <c r="D61" s="157">
        <v>350000</v>
      </c>
      <c r="E61" s="157">
        <v>300000</v>
      </c>
      <c r="F61" s="157">
        <f>SUM(C61:E61)</f>
        <v>2650000</v>
      </c>
      <c r="G61" t="s">
        <v>612</v>
      </c>
    </row>
    <row r="62" spans="2:18" hidden="1" x14ac:dyDescent="0.2">
      <c r="B62" t="s">
        <v>613</v>
      </c>
      <c r="C62" s="157">
        <v>1500000</v>
      </c>
      <c r="D62" s="157">
        <v>100000</v>
      </c>
      <c r="E62" s="157">
        <v>100000</v>
      </c>
      <c r="F62" s="157">
        <f>SUM(C62:E62)</f>
        <v>1700000</v>
      </c>
      <c r="G62" t="s">
        <v>614</v>
      </c>
    </row>
    <row r="63" spans="2:18" hidden="1" x14ac:dyDescent="0.2">
      <c r="B63" t="s">
        <v>164</v>
      </c>
      <c r="C63" s="157">
        <f>SUM(C58:C62)</f>
        <v>6000000</v>
      </c>
      <c r="D63" s="157">
        <f>SUM(D58:D62)</f>
        <v>1600000</v>
      </c>
      <c r="E63" s="157">
        <f>SUM(E58:E62)</f>
        <v>1400000</v>
      </c>
      <c r="F63" s="157">
        <f>SUM(F58:F62)</f>
        <v>9000000</v>
      </c>
      <c r="G63"/>
    </row>
    <row r="64" spans="2:18" hidden="1" x14ac:dyDescent="0.2"/>
    <row r="65" spans="2:12" hidden="1" x14ac:dyDescent="0.2"/>
    <row r="66" spans="2:12" ht="48" hidden="1" x14ac:dyDescent="0.2">
      <c r="B66" s="166" t="s">
        <v>584</v>
      </c>
      <c r="C66" s="163" t="s">
        <v>37</v>
      </c>
      <c r="D66" s="163" t="s">
        <v>38</v>
      </c>
      <c r="E66" s="163" t="s">
        <v>613</v>
      </c>
      <c r="F66" s="164" t="s">
        <v>615</v>
      </c>
      <c r="G66" s="164" t="s">
        <v>616</v>
      </c>
      <c r="H66" s="163" t="s">
        <v>164</v>
      </c>
      <c r="K66"/>
      <c r="L66"/>
    </row>
    <row r="67" spans="2:12" hidden="1" x14ac:dyDescent="0.2">
      <c r="B67" s="166" t="s">
        <v>309</v>
      </c>
      <c r="C67" s="206">
        <v>2000000</v>
      </c>
      <c r="D67" s="206">
        <v>2000000</v>
      </c>
      <c r="E67" s="206">
        <v>1500000</v>
      </c>
      <c r="F67" s="206">
        <v>400000</v>
      </c>
      <c r="G67" s="206">
        <v>100000</v>
      </c>
      <c r="H67" s="206">
        <v>6000000</v>
      </c>
      <c r="K67" s="157"/>
      <c r="L67" s="157"/>
    </row>
    <row r="68" spans="2:12" hidden="1" x14ac:dyDescent="0.2">
      <c r="B68" s="166" t="s">
        <v>313</v>
      </c>
      <c r="C68" s="206">
        <v>350000</v>
      </c>
      <c r="D68" s="206">
        <v>350000</v>
      </c>
      <c r="E68" s="206">
        <v>100000</v>
      </c>
      <c r="F68" s="206">
        <v>800000</v>
      </c>
      <c r="G68" s="206"/>
      <c r="H68" s="206">
        <v>1600000</v>
      </c>
      <c r="K68" s="157"/>
      <c r="L68" s="157"/>
    </row>
    <row r="69" spans="2:12" hidden="1" x14ac:dyDescent="0.2">
      <c r="B69" s="166" t="s">
        <v>605</v>
      </c>
      <c r="C69" s="206">
        <v>300000</v>
      </c>
      <c r="D69" s="206">
        <v>300000</v>
      </c>
      <c r="E69" s="206">
        <v>100000</v>
      </c>
      <c r="F69" s="206">
        <v>0</v>
      </c>
      <c r="G69" s="206">
        <v>700000</v>
      </c>
      <c r="H69" s="206">
        <v>1400000</v>
      </c>
      <c r="K69" s="157"/>
      <c r="L69" s="157"/>
    </row>
    <row r="70" spans="2:12" hidden="1" x14ac:dyDescent="0.2">
      <c r="B70" s="166" t="s">
        <v>606</v>
      </c>
      <c r="C70" s="206">
        <v>2650000</v>
      </c>
      <c r="D70" s="206">
        <v>2650000</v>
      </c>
      <c r="E70" s="206">
        <v>1700000</v>
      </c>
      <c r="F70" s="206">
        <v>1200000</v>
      </c>
      <c r="G70" s="206">
        <v>800000</v>
      </c>
      <c r="H70" s="206">
        <v>9000000</v>
      </c>
      <c r="K70" s="157"/>
      <c r="L70" s="157"/>
    </row>
    <row r="71" spans="2:12" ht="48" hidden="1" x14ac:dyDescent="0.2">
      <c r="B71" s="166" t="s">
        <v>607</v>
      </c>
      <c r="C71" s="207" t="s">
        <v>611</v>
      </c>
      <c r="D71" s="207" t="s">
        <v>612</v>
      </c>
      <c r="E71" s="207" t="s">
        <v>614</v>
      </c>
      <c r="F71" s="207" t="s">
        <v>609</v>
      </c>
      <c r="G71" s="207" t="s">
        <v>155</v>
      </c>
      <c r="H71" s="207"/>
      <c r="K71"/>
      <c r="L71"/>
    </row>
    <row r="72" spans="2:12" hidden="1" x14ac:dyDescent="0.2"/>
    <row r="73" spans="2:12" hidden="1" x14ac:dyDescent="0.2"/>
  </sheetData>
  <conditionalFormatting sqref="I3:O1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O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F3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V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V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V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I23"/>
  <sheetViews>
    <sheetView workbookViewId="0">
      <selection activeCell="C11" sqref="C11:D11"/>
    </sheetView>
  </sheetViews>
  <sheetFormatPr baseColWidth="10" defaultColWidth="8.5" defaultRowHeight="15" x14ac:dyDescent="0.2"/>
  <cols>
    <col min="1" max="1" width="17" customWidth="1"/>
    <col min="2" max="7" width="10" bestFit="1" customWidth="1"/>
  </cols>
  <sheetData>
    <row r="1" spans="1:9" x14ac:dyDescent="0.2">
      <c r="A1" t="s">
        <v>622</v>
      </c>
    </row>
    <row r="2" spans="1:9" x14ac:dyDescent="0.2">
      <c r="A2" t="s">
        <v>623</v>
      </c>
    </row>
    <row r="3" spans="1:9" x14ac:dyDescent="0.2">
      <c r="A3" t="s">
        <v>624</v>
      </c>
    </row>
    <row r="4" spans="1:9" x14ac:dyDescent="0.2">
      <c r="A4" t="s">
        <v>625</v>
      </c>
    </row>
    <row r="9" spans="1:9" x14ac:dyDescent="0.2">
      <c r="B9" t="s">
        <v>2</v>
      </c>
      <c r="C9" t="s">
        <v>3</v>
      </c>
      <c r="D9" t="s">
        <v>4</v>
      </c>
      <c r="E9" t="s">
        <v>5</v>
      </c>
      <c r="F9" t="s">
        <v>6</v>
      </c>
      <c r="G9" t="s">
        <v>7</v>
      </c>
      <c r="I9" t="s">
        <v>626</v>
      </c>
    </row>
    <row r="10" spans="1:9" x14ac:dyDescent="0.2">
      <c r="A10" t="s">
        <v>627</v>
      </c>
      <c r="B10" s="345">
        <v>-90</v>
      </c>
      <c r="C10" s="345">
        <v>-70</v>
      </c>
      <c r="D10" s="345">
        <v>-110</v>
      </c>
      <c r="E10" s="345">
        <v>90</v>
      </c>
      <c r="F10" s="345"/>
      <c r="G10" s="345"/>
      <c r="I10" s="345">
        <f>SUM(B10:H10)</f>
        <v>-180</v>
      </c>
    </row>
    <row r="11" spans="1:9" x14ac:dyDescent="0.2">
      <c r="A11" t="s">
        <v>628</v>
      </c>
      <c r="C11" s="345">
        <v>-125</v>
      </c>
      <c r="D11" s="345">
        <v>-125</v>
      </c>
      <c r="E11" s="345">
        <v>125</v>
      </c>
      <c r="F11" s="345">
        <v>125</v>
      </c>
      <c r="G11" s="345"/>
      <c r="I11" s="345">
        <f t="shared" ref="I11:I15" si="0">SUM(B11:H11)</f>
        <v>0</v>
      </c>
    </row>
    <row r="12" spans="1:9" x14ac:dyDescent="0.2">
      <c r="A12" t="s">
        <v>98</v>
      </c>
      <c r="C12" s="345"/>
      <c r="D12" s="345">
        <v>-15</v>
      </c>
      <c r="E12" s="345">
        <v>-30</v>
      </c>
      <c r="F12" s="345">
        <v>-30</v>
      </c>
      <c r="G12" s="345">
        <v>-47</v>
      </c>
      <c r="I12" s="345">
        <f t="shared" si="0"/>
        <v>-122</v>
      </c>
    </row>
    <row r="13" spans="1:9" x14ac:dyDescent="0.2">
      <c r="A13" t="s">
        <v>629</v>
      </c>
      <c r="C13" s="345"/>
      <c r="D13" s="345">
        <v>-20</v>
      </c>
      <c r="E13" s="345">
        <v>-40</v>
      </c>
      <c r="F13" s="345">
        <v>-30</v>
      </c>
      <c r="G13" s="345"/>
      <c r="I13" s="345">
        <f t="shared" si="0"/>
        <v>-90</v>
      </c>
    </row>
    <row r="14" spans="1:9" x14ac:dyDescent="0.2">
      <c r="A14" t="s">
        <v>630</v>
      </c>
      <c r="C14" s="345"/>
      <c r="D14" s="345"/>
      <c r="E14" s="345">
        <v>-30</v>
      </c>
      <c r="F14" s="345">
        <v>-30</v>
      </c>
      <c r="G14" s="345">
        <v>-23</v>
      </c>
      <c r="I14" s="345">
        <f t="shared" si="0"/>
        <v>-83</v>
      </c>
    </row>
    <row r="15" spans="1:9" x14ac:dyDescent="0.2">
      <c r="A15" t="s">
        <v>631</v>
      </c>
      <c r="C15" s="345"/>
      <c r="D15" s="345"/>
      <c r="E15" s="345">
        <v>-30</v>
      </c>
      <c r="F15" s="345">
        <v>-30</v>
      </c>
      <c r="G15" s="345">
        <v>-20</v>
      </c>
      <c r="I15" s="345">
        <f t="shared" si="0"/>
        <v>-80</v>
      </c>
    </row>
    <row r="16" spans="1:9" x14ac:dyDescent="0.2">
      <c r="C16" s="345"/>
      <c r="D16" s="345"/>
      <c r="E16" s="345"/>
      <c r="F16" s="345"/>
      <c r="G16" s="345"/>
    </row>
    <row r="17" spans="1:9" x14ac:dyDescent="0.2">
      <c r="A17" t="s">
        <v>14</v>
      </c>
      <c r="B17" s="345">
        <f>SUM(B10:B14)</f>
        <v>-90</v>
      </c>
      <c r="C17" s="345">
        <f t="shared" ref="C17:G17" si="1">SUM(C10:C14)</f>
        <v>-195</v>
      </c>
      <c r="D17" s="345">
        <f t="shared" si="1"/>
        <v>-270</v>
      </c>
      <c r="E17" s="345">
        <f>SUM(E10:E15)</f>
        <v>85</v>
      </c>
      <c r="F17" s="345">
        <f>SUM(F10:F15)</f>
        <v>5</v>
      </c>
      <c r="G17" s="345">
        <f t="shared" si="1"/>
        <v>-70</v>
      </c>
      <c r="I17" s="345">
        <f>SUM(I10:I16)</f>
        <v>-555</v>
      </c>
    </row>
    <row r="18" spans="1:9" x14ac:dyDescent="0.2">
      <c r="A18" t="s">
        <v>632</v>
      </c>
    </row>
    <row r="20" spans="1:9" x14ac:dyDescent="0.2">
      <c r="B20" s="345" t="e">
        <f>#REF!</f>
        <v>#REF!</v>
      </c>
      <c r="C20" s="345" t="e">
        <f>#REF!</f>
        <v>#REF!</v>
      </c>
      <c r="D20" s="345" t="e">
        <f>#REF!</f>
        <v>#REF!</v>
      </c>
      <c r="E20" s="345" t="e">
        <f>#REF!</f>
        <v>#REF!</v>
      </c>
      <c r="F20" s="345" t="e">
        <f>#REF!</f>
        <v>#REF!</v>
      </c>
      <c r="G20" s="345" t="e">
        <f>#REF!</f>
        <v>#REF!</v>
      </c>
      <c r="H20" s="345"/>
    </row>
    <row r="22" spans="1:9" x14ac:dyDescent="0.2">
      <c r="A22" t="s">
        <v>633</v>
      </c>
      <c r="B22" s="345">
        <f>12000000/12</f>
        <v>1000000</v>
      </c>
      <c r="C22" s="345">
        <f t="shared" ref="C22:G22" si="2">12000000/12</f>
        <v>1000000</v>
      </c>
      <c r="D22" s="345">
        <f t="shared" si="2"/>
        <v>1000000</v>
      </c>
      <c r="E22" s="345">
        <f t="shared" si="2"/>
        <v>1000000</v>
      </c>
      <c r="F22" s="345">
        <f t="shared" si="2"/>
        <v>1000000</v>
      </c>
      <c r="G22" s="345">
        <f t="shared" si="2"/>
        <v>1000000</v>
      </c>
    </row>
    <row r="23" spans="1:9" x14ac:dyDescent="0.2">
      <c r="A23" t="s">
        <v>634</v>
      </c>
      <c r="B23" s="345">
        <f>13000000/12</f>
        <v>1083333.3333333333</v>
      </c>
      <c r="C23" s="345">
        <f t="shared" ref="C23:G23" si="3">13000000/12</f>
        <v>1083333.3333333333</v>
      </c>
      <c r="D23" s="345">
        <f t="shared" si="3"/>
        <v>1083333.3333333333</v>
      </c>
      <c r="E23" s="345">
        <f t="shared" si="3"/>
        <v>1083333.3333333333</v>
      </c>
      <c r="F23" s="345">
        <f t="shared" si="3"/>
        <v>1083333.3333333333</v>
      </c>
      <c r="G23" s="345">
        <f t="shared" si="3"/>
        <v>1083333.3333333333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1:R96"/>
  <sheetViews>
    <sheetView zoomScale="90" zoomScaleNormal="90" workbookViewId="0">
      <selection activeCell="H14" sqref="H14"/>
    </sheetView>
  </sheetViews>
  <sheetFormatPr baseColWidth="10" defaultColWidth="8.5" defaultRowHeight="15" x14ac:dyDescent="0.2"/>
  <cols>
    <col min="1" max="1" width="19" customWidth="1"/>
    <col min="2" max="2" width="16" style="18" customWidth="1"/>
    <col min="3" max="5" width="12" style="18" bestFit="1" customWidth="1"/>
    <col min="6" max="13" width="12" style="18" customWidth="1"/>
    <col min="14" max="14" width="14" style="18" customWidth="1"/>
    <col min="15" max="15" width="14" style="18" bestFit="1" customWidth="1"/>
    <col min="16" max="16" width="10" customWidth="1"/>
    <col min="17" max="17" width="9" bestFit="1" customWidth="1"/>
  </cols>
  <sheetData>
    <row r="1" spans="1:15" ht="19" x14ac:dyDescent="0.25">
      <c r="A1" s="165" t="s">
        <v>617</v>
      </c>
    </row>
    <row r="2" spans="1:15" ht="32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</row>
    <row r="3" spans="1:15" x14ac:dyDescent="0.2">
      <c r="A3" s="5" t="s">
        <v>16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</row>
    <row r="4" spans="1:15" x14ac:dyDescent="0.2">
      <c r="A4" s="5" t="s">
        <v>18</v>
      </c>
      <c r="B4" s="157" t="e">
        <f>SUM(#REF!)</f>
        <v>#REF!</v>
      </c>
      <c r="C4" s="157" t="e">
        <f>SUM(#REF!)</f>
        <v>#REF!</v>
      </c>
      <c r="D4" s="157" t="e">
        <f>SUM(#REF!)</f>
        <v>#REF!</v>
      </c>
      <c r="E4" s="157" t="e">
        <f>SUM(#REF!)</f>
        <v>#REF!</v>
      </c>
      <c r="F4" s="157" t="e">
        <f t="shared" ref="F4:F8" si="0">SUM(B4:E4)</f>
        <v>#REF!</v>
      </c>
      <c r="H4" s="158" t="e">
        <f t="shared" ref="H4:H8" si="1">C4/B4-1</f>
        <v>#REF!</v>
      </c>
      <c r="I4" s="158" t="e">
        <f t="shared" ref="I4:I5" si="2">D4/B4-1</f>
        <v>#REF!</v>
      </c>
      <c r="J4" s="158" t="e">
        <f t="shared" ref="J4:J5" si="3">E4/B4-1</f>
        <v>#REF!</v>
      </c>
      <c r="K4" s="158" t="e">
        <f t="shared" ref="K4:K8" si="4">D4/C4-1</f>
        <v>#REF!</v>
      </c>
      <c r="L4" s="158" t="e">
        <f t="shared" ref="L4:L8" si="5">E4/C4-1</f>
        <v>#REF!</v>
      </c>
      <c r="M4" s="158" t="e">
        <f t="shared" ref="M4:M8" si="6">E4/D4-1</f>
        <v>#REF!</v>
      </c>
      <c r="N4" s="158"/>
      <c r="O4" s="158" t="e">
        <f t="shared" ref="O4:O5" si="7">SUM(D4:E4)/SUM(B4:C4)-1</f>
        <v>#REF!</v>
      </c>
    </row>
    <row r="5" spans="1:15" x14ac:dyDescent="0.2">
      <c r="A5" s="5" t="s">
        <v>20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 t="shared" si="0"/>
        <v>#REF!</v>
      </c>
      <c r="H5" s="158" t="e">
        <f t="shared" si="1"/>
        <v>#REF!</v>
      </c>
      <c r="I5" s="158" t="e">
        <f t="shared" si="2"/>
        <v>#REF!</v>
      </c>
      <c r="J5" s="158" t="e">
        <f t="shared" si="3"/>
        <v>#REF!</v>
      </c>
      <c r="K5" s="158" t="e">
        <f t="shared" si="4"/>
        <v>#REF!</v>
      </c>
      <c r="L5" s="158" t="e">
        <f t="shared" si="5"/>
        <v>#REF!</v>
      </c>
      <c r="M5" s="158" t="e">
        <f t="shared" si="6"/>
        <v>#REF!</v>
      </c>
      <c r="N5" s="158"/>
      <c r="O5" s="158" t="e">
        <f t="shared" si="7"/>
        <v>#REF!</v>
      </c>
    </row>
    <row r="6" spans="1:15" x14ac:dyDescent="0.2">
      <c r="A6" s="5" t="s">
        <v>43</v>
      </c>
      <c r="B6" s="157"/>
      <c r="C6" s="157"/>
      <c r="D6" s="157"/>
      <c r="E6" s="157" t="e">
        <f>SUM(#REF!)</f>
        <v>#REF!</v>
      </c>
      <c r="F6" s="157" t="e">
        <f t="shared" si="0"/>
        <v>#REF!</v>
      </c>
      <c r="H6" s="158"/>
      <c r="I6" s="158"/>
      <c r="J6" s="158"/>
      <c r="K6" s="158"/>
      <c r="L6" s="158"/>
      <c r="M6" s="158"/>
      <c r="N6" s="158"/>
      <c r="O6" s="158"/>
    </row>
    <row r="7" spans="1:15" x14ac:dyDescent="0.2">
      <c r="A7" s="156"/>
      <c r="F7" s="157"/>
      <c r="H7" s="158"/>
      <c r="I7" s="158"/>
      <c r="J7" s="158"/>
      <c r="K7" s="158"/>
      <c r="L7" s="158"/>
      <c r="M7" s="158"/>
      <c r="N7" s="158"/>
      <c r="O7" s="158"/>
    </row>
    <row r="8" spans="1:15" x14ac:dyDescent="0.2">
      <c r="A8" s="156" t="s">
        <v>14</v>
      </c>
      <c r="B8" s="159" t="e">
        <f>SUM(B3:B7)</f>
        <v>#REF!</v>
      </c>
      <c r="C8" s="159" t="e">
        <f>SUM(C3:C7)</f>
        <v>#REF!</v>
      </c>
      <c r="D8" s="159" t="e">
        <f>SUM(D3:D7)</f>
        <v>#REF!</v>
      </c>
      <c r="E8" s="159" t="e">
        <f>SUM(E3:E7)</f>
        <v>#REF!</v>
      </c>
      <c r="F8" s="157" t="e">
        <f t="shared" si="0"/>
        <v>#REF!</v>
      </c>
      <c r="H8" s="158" t="e">
        <f t="shared" si="1"/>
        <v>#REF!</v>
      </c>
      <c r="I8" s="158" t="e">
        <f t="shared" ref="I8" si="8">D8/B8-1</f>
        <v>#REF!</v>
      </c>
      <c r="J8" s="158" t="e">
        <f t="shared" ref="J8" si="9">E8/B8-1</f>
        <v>#REF!</v>
      </c>
      <c r="K8" s="158" t="e">
        <f t="shared" si="4"/>
        <v>#REF!</v>
      </c>
      <c r="L8" s="158" t="e">
        <f t="shared" si="5"/>
        <v>#REF!</v>
      </c>
      <c r="M8" s="158" t="e">
        <f t="shared" si="6"/>
        <v>#REF!</v>
      </c>
      <c r="N8" s="158"/>
      <c r="O8" s="158" t="e">
        <f t="shared" ref="O8" si="10">SUM(D8:E8)/SUM(B8:C8)-1</f>
        <v>#REF!</v>
      </c>
    </row>
    <row r="9" spans="1:15" x14ac:dyDescent="0.2">
      <c r="A9" s="156"/>
      <c r="B9" s="159"/>
      <c r="C9" s="159"/>
      <c r="D9" s="159"/>
      <c r="E9" s="159"/>
      <c r="F9" s="157"/>
      <c r="I9" s="158"/>
      <c r="J9" s="158"/>
      <c r="K9" s="158"/>
      <c r="L9" s="158"/>
      <c r="M9" s="158"/>
      <c r="N9" s="158"/>
      <c r="O9" s="158"/>
    </row>
    <row r="10" spans="1:15" x14ac:dyDescent="0.2">
      <c r="A10" s="191" t="s">
        <v>600</v>
      </c>
      <c r="B10" s="197" t="e">
        <f>B8/B37-1</f>
        <v>#REF!</v>
      </c>
      <c r="C10" s="197" t="e">
        <f>C8/C37-1</f>
        <v>#REF!</v>
      </c>
      <c r="D10" s="197" t="e">
        <f>D8/D37-1</f>
        <v>#REF!</v>
      </c>
      <c r="E10" s="197" t="e">
        <f>E8/E13-1</f>
        <v>#REF!</v>
      </c>
      <c r="F10" s="197" t="e">
        <f>F8/F13-1</f>
        <v>#REF!</v>
      </c>
    </row>
    <row r="12" spans="1:15" x14ac:dyDescent="0.2">
      <c r="B12" s="18" t="str">
        <f t="shared" ref="A12:F13" si="11">B36</f>
        <v>Q1</v>
      </c>
      <c r="C12" s="18" t="str">
        <f t="shared" si="11"/>
        <v>Q2</v>
      </c>
      <c r="D12" s="18" t="str">
        <f t="shared" si="11"/>
        <v>Q3</v>
      </c>
      <c r="E12" s="18" t="str">
        <f t="shared" si="11"/>
        <v>Q4</v>
      </c>
      <c r="F12" s="18" t="str">
        <f t="shared" si="11"/>
        <v>Total</v>
      </c>
    </row>
    <row r="13" spans="1:15" x14ac:dyDescent="0.2">
      <c r="A13" s="166">
        <f t="shared" si="11"/>
        <v>2018</v>
      </c>
      <c r="B13" s="159">
        <f t="shared" si="11"/>
        <v>651081</v>
      </c>
      <c r="C13" s="159">
        <f t="shared" si="11"/>
        <v>613111</v>
      </c>
      <c r="D13" s="159">
        <f t="shared" si="11"/>
        <v>768598</v>
      </c>
      <c r="E13" s="159">
        <f>$C$68</f>
        <v>1023258.1951219511</v>
      </c>
      <c r="F13" s="157">
        <f>SUM(B13:E13)</f>
        <v>3056048.1951219509</v>
      </c>
      <c r="H13" s="158">
        <f t="shared" ref="H13" si="12">C13/B13-1</f>
        <v>-5.8318396635748893E-2</v>
      </c>
      <c r="I13" s="158">
        <f t="shared" ref="I13" si="13">D13/B13-1</f>
        <v>0.18049520720156176</v>
      </c>
      <c r="J13" s="158">
        <f t="shared" ref="J13" si="14">E13/B13-1</f>
        <v>0.57162963613122031</v>
      </c>
      <c r="K13" s="158">
        <f t="shared" ref="K13" si="15">D13/C13-1</f>
        <v>0.25360334425577102</v>
      </c>
      <c r="L13" s="158">
        <f t="shared" ref="L13" si="16">E13/C13-1</f>
        <v>0.66896075118853049</v>
      </c>
      <c r="M13" s="158">
        <f t="shared" ref="M13" si="17">E13/D13-1</f>
        <v>0.33133080637986434</v>
      </c>
      <c r="N13" s="158"/>
      <c r="O13" s="158">
        <f t="shared" ref="O13" si="18">SUM(D13:E13)/SUM(B13:C13)-1</f>
        <v>0.41739244918647711</v>
      </c>
    </row>
    <row r="14" spans="1:15" x14ac:dyDescent="0.2">
      <c r="F14" s="159"/>
    </row>
    <row r="16" spans="1:15" ht="19" x14ac:dyDescent="0.25">
      <c r="A16" s="165" t="s">
        <v>601</v>
      </c>
    </row>
    <row r="17" spans="1:15" x14ac:dyDescent="0.2">
      <c r="A17" s="156"/>
      <c r="B17" s="163" t="s">
        <v>220</v>
      </c>
      <c r="C17" s="163" t="s">
        <v>221</v>
      </c>
      <c r="D17" s="163" t="s">
        <v>222</v>
      </c>
      <c r="E17" s="163" t="s">
        <v>223</v>
      </c>
      <c r="F17" s="163" t="s">
        <v>14</v>
      </c>
    </row>
    <row r="18" spans="1:15" x14ac:dyDescent="0.2">
      <c r="A18" s="5" t="s">
        <v>16</v>
      </c>
      <c r="B18" s="157" t="e">
        <f>SUM(#REF!)</f>
        <v>#REF!</v>
      </c>
      <c r="C18" s="157" t="e">
        <f>SUM(#REF!)</f>
        <v>#REF!</v>
      </c>
      <c r="D18" s="157" t="e">
        <f>SUM(#REF!)</f>
        <v>#REF!</v>
      </c>
      <c r="E18" s="157" t="e">
        <f>SUM(#REF!)</f>
        <v>#REF!</v>
      </c>
      <c r="F18" s="157" t="e">
        <f>SUM(B18:E18)</f>
        <v>#REF!</v>
      </c>
    </row>
    <row r="19" spans="1:15" x14ac:dyDescent="0.2">
      <c r="A19" s="5" t="s">
        <v>18</v>
      </c>
      <c r="B19" s="157" t="e">
        <f>SUM(#REF!)</f>
        <v>#REF!</v>
      </c>
      <c r="C19" s="157" t="e">
        <f>SUM(#REF!)</f>
        <v>#REF!</v>
      </c>
      <c r="D19" s="157" t="e">
        <f>SUM(#REF!)</f>
        <v>#REF!</v>
      </c>
      <c r="E19" s="157" t="e">
        <f>SUM(#REF!)</f>
        <v>#REF!</v>
      </c>
      <c r="F19" s="157" t="e">
        <f t="shared" ref="F19:F20" si="19">SUM(B19:E19)</f>
        <v>#REF!</v>
      </c>
    </row>
    <row r="20" spans="1:15" x14ac:dyDescent="0.2">
      <c r="A20" s="5" t="s">
        <v>20</v>
      </c>
      <c r="B20" s="157" t="e">
        <f>SUM(#REF!)</f>
        <v>#REF!</v>
      </c>
      <c r="C20" s="157" t="e">
        <f>SUM(#REF!)</f>
        <v>#REF!</v>
      </c>
      <c r="D20" s="157" t="e">
        <f>SUM(#REF!)</f>
        <v>#REF!</v>
      </c>
      <c r="E20" s="157" t="e">
        <f>SUM(#REF!)</f>
        <v>#REF!</v>
      </c>
      <c r="F20" s="157" t="e">
        <f t="shared" si="19"/>
        <v>#REF!</v>
      </c>
    </row>
    <row r="21" spans="1:15" x14ac:dyDescent="0.2">
      <c r="A21" s="5" t="s">
        <v>43</v>
      </c>
      <c r="B21" s="157"/>
      <c r="C21" s="157"/>
      <c r="D21" s="157"/>
      <c r="E21" s="157" t="e">
        <f>SUM(#REF!)</f>
        <v>#REF!</v>
      </c>
      <c r="F21" s="157"/>
    </row>
    <row r="22" spans="1:15" x14ac:dyDescent="0.2">
      <c r="A22" s="156"/>
      <c r="F22" s="157"/>
    </row>
    <row r="23" spans="1:15" x14ac:dyDescent="0.2">
      <c r="A23" s="156" t="s">
        <v>14</v>
      </c>
      <c r="B23" s="159" t="e">
        <f>SUM(B18:B22)</f>
        <v>#REF!</v>
      </c>
      <c r="C23" s="159" t="e">
        <f>SUM(C18:C22)</f>
        <v>#REF!</v>
      </c>
      <c r="D23" s="159" t="e">
        <f>SUM(D18:D22)</f>
        <v>#REF!</v>
      </c>
      <c r="E23" s="159" t="e">
        <f>SUM(E18:E22)</f>
        <v>#REF!</v>
      </c>
      <c r="F23" s="157" t="e">
        <f t="shared" ref="F23" si="20">SUM(B23:E23)</f>
        <v>#REF!</v>
      </c>
    </row>
    <row r="25" spans="1:15" hidden="1" x14ac:dyDescent="0.2"/>
    <row r="26" spans="1:15" ht="19" hidden="1" x14ac:dyDescent="0.25">
      <c r="A26" s="165" t="s">
        <v>635</v>
      </c>
    </row>
    <row r="27" spans="1:15" ht="32" hidden="1" x14ac:dyDescent="0.2">
      <c r="B27" s="163" t="s">
        <v>220</v>
      </c>
      <c r="C27" s="163" t="s">
        <v>221</v>
      </c>
      <c r="D27" s="163" t="s">
        <v>222</v>
      </c>
      <c r="E27" s="163" t="s">
        <v>223</v>
      </c>
      <c r="F27" s="163" t="s">
        <v>14</v>
      </c>
      <c r="G27" s="163"/>
      <c r="H27" s="163"/>
      <c r="I27" s="163" t="s">
        <v>588</v>
      </c>
      <c r="J27" s="163" t="s">
        <v>589</v>
      </c>
      <c r="K27" s="164" t="s">
        <v>590</v>
      </c>
      <c r="L27" s="164" t="s">
        <v>591</v>
      </c>
      <c r="M27" s="164"/>
      <c r="N27" s="164"/>
      <c r="O27" s="163" t="s">
        <v>593</v>
      </c>
    </row>
    <row r="28" spans="1:15" hidden="1" x14ac:dyDescent="0.2">
      <c r="A28" s="5" t="s">
        <v>16</v>
      </c>
      <c r="B28" s="157" t="e">
        <f>SUM('DMA forecast 08-04-19 aggr'!G34:I34)</f>
        <v>#REF!</v>
      </c>
      <c r="C28" s="157" t="e">
        <f>SUM('DMA forecast 08-04-19 aggr'!J34:L34)</f>
        <v>#REF!</v>
      </c>
      <c r="D28" s="157" t="e">
        <f>SUM('DMA forecast 08-04-19 aggr'!M34:O34)</f>
        <v>#REF!</v>
      </c>
      <c r="E28" s="157" t="e">
        <f>SUM('DMA forecast 08-04-19 aggr'!P34:R34)</f>
        <v>#REF!</v>
      </c>
      <c r="F28" s="157" t="e">
        <f>SUM(B28:E28)</f>
        <v>#REF!</v>
      </c>
      <c r="I28" s="158" t="e">
        <f>D28/B28-1</f>
        <v>#REF!</v>
      </c>
      <c r="J28" s="158" t="e">
        <f>E28/B28-1</f>
        <v>#REF!</v>
      </c>
      <c r="K28" s="158" t="e">
        <f>D28/C28-1</f>
        <v>#REF!</v>
      </c>
      <c r="L28" s="158" t="e">
        <f>E28/C28-1</f>
        <v>#REF!</v>
      </c>
      <c r="M28" s="158"/>
      <c r="N28" s="158"/>
      <c r="O28" s="158" t="e">
        <f>SUM(D28:E28)/SUM(B28:C28)-1</f>
        <v>#REF!</v>
      </c>
    </row>
    <row r="29" spans="1:15" hidden="1" x14ac:dyDescent="0.2">
      <c r="A29" s="5" t="s">
        <v>18</v>
      </c>
      <c r="B29" s="157" t="e">
        <f>SUM('DMA forecast 08-04-19 aggr'!G35:I35)</f>
        <v>#REF!</v>
      </c>
      <c r="C29" s="157" t="e">
        <f>SUM('DMA forecast 08-04-19 aggr'!J35:L35)</f>
        <v>#REF!</v>
      </c>
      <c r="D29" s="157" t="e">
        <f>SUM('DMA forecast 08-04-19 aggr'!M35:O35)</f>
        <v>#REF!</v>
      </c>
      <c r="E29" s="157" t="e">
        <f>SUM('DMA forecast 08-04-19 aggr'!P35:R35)</f>
        <v>#REF!</v>
      </c>
      <c r="F29" s="157" t="e">
        <f t="shared" ref="F29:F32" si="21">SUM(B29:E29)</f>
        <v>#REF!</v>
      </c>
      <c r="I29" s="158" t="e">
        <f t="shared" ref="I29:I32" si="22">D29/B29-1</f>
        <v>#REF!</v>
      </c>
      <c r="J29" s="158" t="e">
        <f t="shared" ref="J29:J32" si="23">E29/B29-1</f>
        <v>#REF!</v>
      </c>
      <c r="K29" s="158" t="e">
        <f t="shared" ref="K29:K30" si="24">D29/C29-1</f>
        <v>#REF!</v>
      </c>
      <c r="L29" s="158" t="e">
        <f t="shared" ref="L29:L30" si="25">E29/C29-1</f>
        <v>#REF!</v>
      </c>
      <c r="M29" s="158"/>
      <c r="N29" s="158"/>
      <c r="O29" s="158" t="e">
        <f t="shared" ref="O29:O32" si="26">SUM(D29:E29)/SUM(B29:C29)-1</f>
        <v>#REF!</v>
      </c>
    </row>
    <row r="30" spans="1:15" hidden="1" x14ac:dyDescent="0.2">
      <c r="A30" s="5" t="s">
        <v>20</v>
      </c>
      <c r="B30" s="157" t="e">
        <f>SUM('DMA forecast 08-04-19 aggr'!G36:I36)</f>
        <v>#REF!</v>
      </c>
      <c r="C30" s="157" t="e">
        <f>SUM('DMA forecast 08-04-19 aggr'!J36:L36)</f>
        <v>#REF!</v>
      </c>
      <c r="D30" s="157" t="e">
        <f>SUM('DMA forecast 08-04-19 aggr'!M36:O36)</f>
        <v>#REF!</v>
      </c>
      <c r="E30" s="157" t="e">
        <f>SUM('DMA forecast 08-04-19 aggr'!P36:R36)</f>
        <v>#REF!</v>
      </c>
      <c r="F30" s="157" t="e">
        <f t="shared" si="21"/>
        <v>#REF!</v>
      </c>
      <c r="I30" s="158" t="e">
        <f t="shared" si="22"/>
        <v>#REF!</v>
      </c>
      <c r="J30" s="158" t="e">
        <f t="shared" si="23"/>
        <v>#REF!</v>
      </c>
      <c r="K30" s="158" t="e">
        <f t="shared" si="24"/>
        <v>#REF!</v>
      </c>
      <c r="L30" s="158" t="e">
        <f t="shared" si="25"/>
        <v>#REF!</v>
      </c>
      <c r="M30" s="158"/>
      <c r="N30" s="158"/>
      <c r="O30" s="158" t="e">
        <f t="shared" si="26"/>
        <v>#REF!</v>
      </c>
    </row>
    <row r="31" spans="1:15" hidden="1" x14ac:dyDescent="0.2">
      <c r="A31" s="156"/>
      <c r="F31" s="157"/>
      <c r="I31" s="158"/>
      <c r="J31" s="158"/>
      <c r="K31" s="158"/>
      <c r="L31" s="158"/>
      <c r="M31" s="158"/>
      <c r="N31" s="158"/>
      <c r="O31" s="158"/>
    </row>
    <row r="32" spans="1:15" hidden="1" x14ac:dyDescent="0.2">
      <c r="A32" s="156" t="s">
        <v>14</v>
      </c>
      <c r="B32" s="159" t="e">
        <f>SUM(B28:B31)</f>
        <v>#REF!</v>
      </c>
      <c r="C32" s="159" t="e">
        <f>SUM(C28:C31)</f>
        <v>#REF!</v>
      </c>
      <c r="D32" s="159" t="e">
        <f>SUM(D28:D31)</f>
        <v>#REF!</v>
      </c>
      <c r="E32" s="159" t="e">
        <f>SUM(E28:E31)</f>
        <v>#REF!</v>
      </c>
      <c r="F32" s="157" t="e">
        <f t="shared" si="21"/>
        <v>#REF!</v>
      </c>
      <c r="I32" s="158" t="e">
        <f t="shared" si="22"/>
        <v>#REF!</v>
      </c>
      <c r="J32" s="158" t="e">
        <f t="shared" si="23"/>
        <v>#REF!</v>
      </c>
      <c r="K32" s="158" t="e">
        <f t="shared" ref="K32" si="27">D32/C32-1</f>
        <v>#REF!</v>
      </c>
      <c r="L32" s="158" t="e">
        <f t="shared" ref="L32" si="28">E32/C32-1</f>
        <v>#REF!</v>
      </c>
      <c r="M32" s="158"/>
      <c r="N32" s="158"/>
      <c r="O32" s="158" t="e">
        <f t="shared" si="26"/>
        <v>#REF!</v>
      </c>
    </row>
    <row r="33" spans="1:15" hidden="1" x14ac:dyDescent="0.2"/>
    <row r="34" spans="1:15" hidden="1" x14ac:dyDescent="0.2">
      <c r="A34" s="156" t="s">
        <v>600</v>
      </c>
      <c r="B34" s="158" t="e">
        <f>B32/B37-1</f>
        <v>#REF!</v>
      </c>
      <c r="C34" s="158" t="e">
        <f t="shared" ref="C34:F34" si="29">C32/C37-1</f>
        <v>#REF!</v>
      </c>
      <c r="D34" s="158" t="e">
        <f t="shared" si="29"/>
        <v>#REF!</v>
      </c>
      <c r="E34" s="158" t="e">
        <f t="shared" si="29"/>
        <v>#REF!</v>
      </c>
      <c r="F34" s="158" t="e">
        <f t="shared" si="29"/>
        <v>#REF!</v>
      </c>
    </row>
    <row r="35" spans="1:15" hidden="1" x14ac:dyDescent="0.2">
      <c r="A35" s="156"/>
      <c r="B35" s="158"/>
      <c r="C35" s="158"/>
      <c r="D35" s="158"/>
      <c r="E35" s="158"/>
      <c r="F35" s="158"/>
    </row>
    <row r="36" spans="1:15" ht="32" hidden="1" x14ac:dyDescent="0.2">
      <c r="B36" s="18" t="s">
        <v>220</v>
      </c>
      <c r="C36" s="18" t="s">
        <v>221</v>
      </c>
      <c r="D36" s="18" t="s">
        <v>222</v>
      </c>
      <c r="E36" s="18" t="s">
        <v>223</v>
      </c>
      <c r="F36" s="18" t="s">
        <v>14</v>
      </c>
      <c r="I36" s="160" t="s">
        <v>588</v>
      </c>
      <c r="J36" s="160" t="s">
        <v>589</v>
      </c>
      <c r="K36" s="160" t="s">
        <v>590</v>
      </c>
      <c r="L36" s="160" t="s">
        <v>591</v>
      </c>
      <c r="M36" s="160"/>
      <c r="N36" s="160"/>
      <c r="O36" s="160" t="s">
        <v>593</v>
      </c>
    </row>
    <row r="37" spans="1:15" hidden="1" x14ac:dyDescent="0.2">
      <c r="A37" s="166">
        <v>2018</v>
      </c>
      <c r="B37" s="159">
        <f>SUM('2018 Rev'!K66:M66)</f>
        <v>651081</v>
      </c>
      <c r="C37" s="159">
        <f>SUM('2018 Rev'!N66:P66)</f>
        <v>613111</v>
      </c>
      <c r="D37" s="159">
        <f>SUM('2018 Rev'!Q66:S66)</f>
        <v>768598</v>
      </c>
      <c r="E37" s="159">
        <f>SUM('2018 Rev'!T66:V66)</f>
        <v>776098</v>
      </c>
      <c r="F37" s="159">
        <f>SUM(B37:E37)</f>
        <v>2808888</v>
      </c>
      <c r="I37" s="158">
        <f>D37/B37-1</f>
        <v>0.18049520720156176</v>
      </c>
      <c r="J37" s="158">
        <f>E37/B37-1</f>
        <v>0.19201451125128832</v>
      </c>
      <c r="K37" s="158">
        <f>D37/C37-1</f>
        <v>0.25360334425577102</v>
      </c>
      <c r="L37" s="158">
        <f>E37/C37-1</f>
        <v>0.26583603947735401</v>
      </c>
      <c r="M37" s="158"/>
      <c r="N37" s="158"/>
      <c r="O37" s="158">
        <f>SUM(D37:E37)/SUM(B37:C37)-1</f>
        <v>0.22188401761757715</v>
      </c>
    </row>
    <row r="38" spans="1:15" hidden="1" x14ac:dyDescent="0.2"/>
    <row r="39" spans="1:15" hidden="1" x14ac:dyDescent="0.2"/>
    <row r="40" spans="1:15" hidden="1" x14ac:dyDescent="0.2"/>
    <row r="41" spans="1:15" hidden="1" x14ac:dyDescent="0.2"/>
    <row r="42" spans="1:15" hidden="1" x14ac:dyDescent="0.2"/>
    <row r="43" spans="1:15" hidden="1" x14ac:dyDescent="0.2"/>
    <row r="44" spans="1:15" hidden="1" x14ac:dyDescent="0.2"/>
    <row r="46" spans="1:15" ht="19" x14ac:dyDescent="0.25">
      <c r="A46" s="165" t="s">
        <v>604</v>
      </c>
    </row>
    <row r="47" spans="1:15" x14ac:dyDescent="0.2">
      <c r="A47" s="156"/>
      <c r="B47" s="163" t="s">
        <v>220</v>
      </c>
      <c r="C47" s="163" t="s">
        <v>221</v>
      </c>
      <c r="D47" s="163" t="s">
        <v>222</v>
      </c>
      <c r="E47" s="163" t="s">
        <v>223</v>
      </c>
      <c r="F47" s="163" t="s">
        <v>14</v>
      </c>
    </row>
    <row r="48" spans="1:15" x14ac:dyDescent="0.2">
      <c r="A48" s="5" t="s">
        <v>16</v>
      </c>
      <c r="B48" s="157" t="e">
        <f t="shared" ref="B48:E51" si="30">B3-B18</f>
        <v>#REF!</v>
      </c>
      <c r="C48" s="157" t="e">
        <f t="shared" si="30"/>
        <v>#REF!</v>
      </c>
      <c r="D48" s="157" t="e">
        <f t="shared" si="30"/>
        <v>#REF!</v>
      </c>
      <c r="E48" s="157" t="e">
        <f t="shared" si="30"/>
        <v>#REF!</v>
      </c>
      <c r="F48" s="157" t="e">
        <f>SUM(B48:E48)</f>
        <v>#REF!</v>
      </c>
    </row>
    <row r="49" spans="1:16" x14ac:dyDescent="0.2">
      <c r="A49" s="5" t="s">
        <v>18</v>
      </c>
      <c r="B49" s="157" t="e">
        <f t="shared" si="30"/>
        <v>#REF!</v>
      </c>
      <c r="C49" s="157" t="e">
        <f t="shared" si="30"/>
        <v>#REF!</v>
      </c>
      <c r="D49" s="157" t="e">
        <f t="shared" si="30"/>
        <v>#REF!</v>
      </c>
      <c r="E49" s="157" t="e">
        <f t="shared" si="30"/>
        <v>#REF!</v>
      </c>
      <c r="F49" s="157" t="e">
        <f t="shared" ref="F49:F50" si="31">SUM(B49:E49)</f>
        <v>#REF!</v>
      </c>
    </row>
    <row r="50" spans="1:16" x14ac:dyDescent="0.2">
      <c r="A50" s="5" t="s">
        <v>20</v>
      </c>
      <c r="B50" s="157" t="e">
        <f t="shared" si="30"/>
        <v>#REF!</v>
      </c>
      <c r="C50" s="157" t="e">
        <f t="shared" si="30"/>
        <v>#REF!</v>
      </c>
      <c r="D50" s="157" t="e">
        <f t="shared" si="30"/>
        <v>#REF!</v>
      </c>
      <c r="E50" s="157" t="e">
        <f t="shared" si="30"/>
        <v>#REF!</v>
      </c>
      <c r="F50" s="157" t="e">
        <f t="shared" si="31"/>
        <v>#REF!</v>
      </c>
    </row>
    <row r="51" spans="1:16" x14ac:dyDescent="0.2">
      <c r="A51" s="5" t="s">
        <v>43</v>
      </c>
      <c r="B51" s="157">
        <f t="shared" si="30"/>
        <v>0</v>
      </c>
      <c r="C51" s="157">
        <f t="shared" si="30"/>
        <v>0</v>
      </c>
      <c r="D51" s="157">
        <f t="shared" si="30"/>
        <v>0</v>
      </c>
      <c r="E51" s="157" t="e">
        <f t="shared" si="30"/>
        <v>#REF!</v>
      </c>
      <c r="F51" s="157" t="e">
        <f t="shared" ref="F51" si="32">SUM(B51:E51)</f>
        <v>#REF!</v>
      </c>
    </row>
    <row r="52" spans="1:16" x14ac:dyDescent="0.2">
      <c r="A52" s="156"/>
      <c r="F52" s="157"/>
    </row>
    <row r="53" spans="1:16" x14ac:dyDescent="0.2">
      <c r="A53" s="156" t="s">
        <v>14</v>
      </c>
      <c r="B53" s="159" t="e">
        <f>SUM(B48:B52)</f>
        <v>#REF!</v>
      </c>
      <c r="C53" s="159" t="e">
        <f>SUM(C48:C52)</f>
        <v>#REF!</v>
      </c>
      <c r="D53" s="159" t="e">
        <f>SUM(D48:D52)</f>
        <v>#REF!</v>
      </c>
      <c r="E53" s="159" t="e">
        <f>SUM(E48:E52)</f>
        <v>#REF!</v>
      </c>
      <c r="F53" s="157" t="e">
        <f t="shared" ref="F53" si="33">SUM(B53:E53)</f>
        <v>#REF!</v>
      </c>
    </row>
    <row r="56" spans="1:16" x14ac:dyDescent="0.2">
      <c r="A56" t="s">
        <v>636</v>
      </c>
    </row>
    <row r="57" spans="1:16" x14ac:dyDescent="0.2">
      <c r="A57" s="161">
        <v>43101</v>
      </c>
      <c r="B57" s="155">
        <v>188559.95890410958</v>
      </c>
      <c r="C57"/>
      <c r="P57" s="18"/>
    </row>
    <row r="58" spans="1:16" x14ac:dyDescent="0.2">
      <c r="A58" s="161">
        <v>43150</v>
      </c>
      <c r="B58" s="155">
        <v>232820.60273972605</v>
      </c>
      <c r="C58"/>
      <c r="P58" s="18"/>
    </row>
    <row r="59" spans="1:16" x14ac:dyDescent="0.2">
      <c r="A59" s="161">
        <v>43543</v>
      </c>
      <c r="B59" s="155">
        <v>229700.09589041097</v>
      </c>
      <c r="C59" s="195">
        <f>SUM(B57:B59)</f>
        <v>651080.65753424657</v>
      </c>
      <c r="P59" s="18"/>
    </row>
    <row r="60" spans="1:16" x14ac:dyDescent="0.2">
      <c r="A60" s="161">
        <v>43574</v>
      </c>
      <c r="B60" s="155">
        <v>197593.30136986301</v>
      </c>
      <c r="C60"/>
      <c r="P60" s="18"/>
    </row>
    <row r="61" spans="1:16" x14ac:dyDescent="0.2">
      <c r="A61" s="161">
        <v>43604</v>
      </c>
      <c r="B61" s="155">
        <v>204652.09589041097</v>
      </c>
      <c r="C61"/>
      <c r="P61" s="18"/>
    </row>
    <row r="62" spans="1:16" x14ac:dyDescent="0.2">
      <c r="A62" s="161">
        <v>43635</v>
      </c>
      <c r="B62" s="155">
        <v>210866.10958904112</v>
      </c>
      <c r="C62" s="195">
        <f>SUM(B60:B62)</f>
        <v>613111.50684931513</v>
      </c>
      <c r="P62" s="18"/>
    </row>
    <row r="63" spans="1:16" x14ac:dyDescent="0.2">
      <c r="A63" s="161">
        <v>43665</v>
      </c>
      <c r="B63" s="155">
        <v>253866.1</v>
      </c>
      <c r="C63"/>
      <c r="P63" s="18"/>
    </row>
    <row r="64" spans="1:16" x14ac:dyDescent="0.2">
      <c r="A64" s="161">
        <v>43696</v>
      </c>
      <c r="B64" s="155">
        <v>237910.09999999998</v>
      </c>
      <c r="C64"/>
      <c r="P64" s="18"/>
    </row>
    <row r="65" spans="1:18" x14ac:dyDescent="0.2">
      <c r="A65" s="161">
        <v>43727</v>
      </c>
      <c r="B65" s="155">
        <v>300866.09999999998</v>
      </c>
      <c r="C65" s="195">
        <f>SUM(B63:B65)</f>
        <v>792642.29999999993</v>
      </c>
      <c r="P65" s="18"/>
    </row>
    <row r="66" spans="1:18" x14ac:dyDescent="0.2">
      <c r="A66" s="161">
        <v>43757</v>
      </c>
      <c r="B66" s="155">
        <v>337865.99999999994</v>
      </c>
      <c r="C66"/>
      <c r="P66" s="18"/>
    </row>
    <row r="67" spans="1:18" x14ac:dyDescent="0.2">
      <c r="A67" s="161">
        <v>43788</v>
      </c>
      <c r="B67" s="155">
        <v>342526.09756097558</v>
      </c>
      <c r="C67"/>
      <c r="P67" s="18"/>
    </row>
    <row r="68" spans="1:18" x14ac:dyDescent="0.2">
      <c r="A68" s="161">
        <v>43818</v>
      </c>
      <c r="B68" s="155">
        <v>342866.09756097558</v>
      </c>
      <c r="C68" s="195">
        <f>SUM(B66:B68)</f>
        <v>1023258.1951219511</v>
      </c>
      <c r="P68" s="18"/>
    </row>
    <row r="70" spans="1:18" ht="16" thickBot="1" x14ac:dyDescent="0.25"/>
    <row r="71" spans="1:18" ht="16" thickTop="1" x14ac:dyDescent="0.2">
      <c r="B71"/>
      <c r="C71" s="201" t="s">
        <v>309</v>
      </c>
      <c r="D71" s="163" t="s">
        <v>313</v>
      </c>
      <c r="E71" s="163" t="s">
        <v>605</v>
      </c>
      <c r="F71" s="163" t="s">
        <v>606</v>
      </c>
      <c r="G71" s="163" t="s">
        <v>607</v>
      </c>
      <c r="P71" s="18"/>
    </row>
    <row r="72" spans="1:18" x14ac:dyDescent="0.2">
      <c r="B72" t="s">
        <v>608</v>
      </c>
      <c r="C72" s="202">
        <v>400000</v>
      </c>
      <c r="D72" s="157">
        <v>1600000</v>
      </c>
      <c r="E72" s="157">
        <v>0</v>
      </c>
      <c r="F72" s="157">
        <f>SUM(C72:E72)</f>
        <v>2000000</v>
      </c>
      <c r="G72" t="s">
        <v>609</v>
      </c>
      <c r="P72" s="18"/>
      <c r="Q72" s="18"/>
      <c r="R72" s="18"/>
    </row>
    <row r="73" spans="1:18" x14ac:dyDescent="0.2">
      <c r="B73" t="s">
        <v>610</v>
      </c>
      <c r="C73" s="202">
        <v>100000</v>
      </c>
      <c r="D73" s="157"/>
      <c r="E73" s="157" t="s">
        <v>0</v>
      </c>
      <c r="F73" s="157">
        <f t="shared" ref="F73:F77" si="34">SUM(C73:E73)</f>
        <v>100000</v>
      </c>
      <c r="G73" t="s">
        <v>155</v>
      </c>
      <c r="P73" s="18"/>
      <c r="Q73" s="18"/>
      <c r="R73" s="18"/>
    </row>
    <row r="74" spans="1:18" ht="5.25" customHeight="1" x14ac:dyDescent="0.2">
      <c r="B74" s="198"/>
      <c r="C74" s="203"/>
      <c r="D74" s="199"/>
      <c r="E74" s="199"/>
      <c r="F74" s="199"/>
      <c r="G74" s="198"/>
      <c r="P74" s="18"/>
      <c r="Q74" s="18"/>
      <c r="R74" s="18"/>
    </row>
    <row r="75" spans="1:18" x14ac:dyDescent="0.2">
      <c r="B75" t="s">
        <v>37</v>
      </c>
      <c r="C75" s="202">
        <v>2000000</v>
      </c>
      <c r="D75" s="157">
        <v>700000</v>
      </c>
      <c r="E75" s="157">
        <v>600000</v>
      </c>
      <c r="F75" s="157">
        <f t="shared" si="34"/>
        <v>3300000</v>
      </c>
      <c r="G75" t="s">
        <v>611</v>
      </c>
      <c r="P75" s="18"/>
      <c r="Q75" s="18"/>
      <c r="R75" s="18"/>
    </row>
    <row r="76" spans="1:18" x14ac:dyDescent="0.2">
      <c r="B76" t="s">
        <v>38</v>
      </c>
      <c r="C76" s="202">
        <v>2000000</v>
      </c>
      <c r="D76" s="157">
        <v>700000</v>
      </c>
      <c r="E76" s="157">
        <v>600000</v>
      </c>
      <c r="F76" s="157">
        <f t="shared" si="34"/>
        <v>3300000</v>
      </c>
      <c r="G76" t="s">
        <v>612</v>
      </c>
      <c r="P76" s="18"/>
      <c r="Q76" s="18"/>
      <c r="R76" s="18"/>
    </row>
    <row r="77" spans="1:18" x14ac:dyDescent="0.2">
      <c r="B77" t="s">
        <v>613</v>
      </c>
      <c r="C77" s="202">
        <v>1500000</v>
      </c>
      <c r="D77" s="157">
        <v>200000</v>
      </c>
      <c r="E77" s="157">
        <v>200000</v>
      </c>
      <c r="F77" s="157">
        <f t="shared" si="34"/>
        <v>1900000</v>
      </c>
      <c r="G77" t="s">
        <v>614</v>
      </c>
      <c r="P77" s="18"/>
      <c r="Q77" s="18"/>
      <c r="R77" s="18"/>
    </row>
    <row r="78" spans="1:18" ht="16" thickBot="1" x14ac:dyDescent="0.25">
      <c r="B78" t="s">
        <v>164</v>
      </c>
      <c r="C78" s="204">
        <f>SUM(C72:C77)</f>
        <v>6000000</v>
      </c>
      <c r="D78" s="157">
        <f>SUM(D75:D77)</f>
        <v>1600000</v>
      </c>
      <c r="E78" s="157">
        <f>SUM(E75:E77)</f>
        <v>1400000</v>
      </c>
      <c r="F78" s="159">
        <f>SUM(F72:F77)</f>
        <v>10600000</v>
      </c>
      <c r="G78"/>
      <c r="P78" s="18"/>
      <c r="Q78" s="18"/>
      <c r="R78" s="18"/>
    </row>
    <row r="79" spans="1:18" ht="16" thickTop="1" x14ac:dyDescent="0.2"/>
    <row r="80" spans="1:18" x14ac:dyDescent="0.2">
      <c r="E80" s="18" t="s">
        <v>438</v>
      </c>
    </row>
    <row r="82" spans="2:12" x14ac:dyDescent="0.2">
      <c r="B82" s="156" t="s">
        <v>584</v>
      </c>
      <c r="C82" s="163" t="s">
        <v>309</v>
      </c>
      <c r="D82" s="163" t="s">
        <v>313</v>
      </c>
      <c r="E82" s="163" t="s">
        <v>605</v>
      </c>
      <c r="F82" s="163" t="s">
        <v>606</v>
      </c>
      <c r="G82" s="163" t="s">
        <v>607</v>
      </c>
    </row>
    <row r="83" spans="2:12" x14ac:dyDescent="0.2">
      <c r="B83" t="s">
        <v>608</v>
      </c>
      <c r="C83" s="200">
        <v>400000</v>
      </c>
      <c r="D83" s="157">
        <v>800000</v>
      </c>
      <c r="E83" s="157">
        <v>0</v>
      </c>
      <c r="F83" s="157">
        <f>SUM(C83:E83)</f>
        <v>1200000</v>
      </c>
      <c r="G83" t="s">
        <v>609</v>
      </c>
    </row>
    <row r="84" spans="2:12" x14ac:dyDescent="0.2">
      <c r="B84" t="s">
        <v>610</v>
      </c>
      <c r="C84" s="200">
        <v>100000</v>
      </c>
      <c r="D84" s="157"/>
      <c r="E84" s="157">
        <v>700000</v>
      </c>
      <c r="F84" s="157">
        <f t="shared" ref="F84" si="35">SUM(C84:E84)</f>
        <v>800000</v>
      </c>
      <c r="G84" t="s">
        <v>155</v>
      </c>
    </row>
    <row r="85" spans="2:12" x14ac:dyDescent="0.2">
      <c r="B85" t="s">
        <v>37</v>
      </c>
      <c r="C85" s="200">
        <v>2000000</v>
      </c>
      <c r="D85" s="157">
        <v>350000</v>
      </c>
      <c r="E85" s="157">
        <v>300000</v>
      </c>
      <c r="F85" s="157">
        <f t="shared" ref="F85:F87" si="36">SUM(C85:E85)</f>
        <v>2650000</v>
      </c>
      <c r="G85" t="s">
        <v>611</v>
      </c>
    </row>
    <row r="86" spans="2:12" x14ac:dyDescent="0.2">
      <c r="B86" t="s">
        <v>38</v>
      </c>
      <c r="C86" s="200">
        <v>2000000</v>
      </c>
      <c r="D86" s="157">
        <v>350000</v>
      </c>
      <c r="E86" s="157">
        <v>300000</v>
      </c>
      <c r="F86" s="157">
        <f t="shared" si="36"/>
        <v>2650000</v>
      </c>
      <c r="G86" t="s">
        <v>612</v>
      </c>
    </row>
    <row r="87" spans="2:12" x14ac:dyDescent="0.2">
      <c r="B87" t="s">
        <v>613</v>
      </c>
      <c r="C87" s="200">
        <v>1500000</v>
      </c>
      <c r="D87" s="157">
        <v>100000</v>
      </c>
      <c r="E87" s="157">
        <v>100000</v>
      </c>
      <c r="F87" s="157">
        <f t="shared" si="36"/>
        <v>1700000</v>
      </c>
      <c r="G87" t="s">
        <v>614</v>
      </c>
    </row>
    <row r="88" spans="2:12" x14ac:dyDescent="0.2">
      <c r="B88" t="s">
        <v>164</v>
      </c>
      <c r="C88" s="200">
        <f>SUM(C83:C87)</f>
        <v>6000000</v>
      </c>
      <c r="D88" s="157">
        <f>SUM(D83:D87)</f>
        <v>1600000</v>
      </c>
      <c r="E88" s="157">
        <f>SUM(E83:E87)</f>
        <v>1400000</v>
      </c>
      <c r="F88" s="157">
        <f>SUM(F83:F87)</f>
        <v>9000000</v>
      </c>
      <c r="G88"/>
    </row>
    <row r="91" spans="2:12" ht="48" x14ac:dyDescent="0.2">
      <c r="B91" s="166" t="s">
        <v>584</v>
      </c>
      <c r="C91" s="163" t="s">
        <v>37</v>
      </c>
      <c r="D91" s="163" t="s">
        <v>38</v>
      </c>
      <c r="E91" s="163" t="s">
        <v>613</v>
      </c>
      <c r="F91" s="164" t="s">
        <v>615</v>
      </c>
      <c r="G91" s="164" t="s">
        <v>616</v>
      </c>
      <c r="H91" s="163" t="s">
        <v>164</v>
      </c>
      <c r="K91"/>
      <c r="L91"/>
    </row>
    <row r="92" spans="2:12" x14ac:dyDescent="0.2">
      <c r="B92" s="166" t="s">
        <v>309</v>
      </c>
      <c r="C92" s="205">
        <v>2000000</v>
      </c>
      <c r="D92" s="205">
        <v>2000000</v>
      </c>
      <c r="E92" s="205">
        <v>1500000</v>
      </c>
      <c r="F92" s="205">
        <v>400000</v>
      </c>
      <c r="G92" s="205">
        <v>100000</v>
      </c>
      <c r="H92" s="205">
        <v>6000000</v>
      </c>
      <c r="K92" s="200"/>
      <c r="L92" s="200"/>
    </row>
    <row r="93" spans="2:12" x14ac:dyDescent="0.2">
      <c r="B93" s="166" t="s">
        <v>313</v>
      </c>
      <c r="C93" s="206">
        <v>350000</v>
      </c>
      <c r="D93" s="206">
        <v>350000</v>
      </c>
      <c r="E93" s="206">
        <v>100000</v>
      </c>
      <c r="F93" s="206">
        <v>800000</v>
      </c>
      <c r="G93" s="206"/>
      <c r="H93" s="206">
        <v>1600000</v>
      </c>
      <c r="K93" s="157"/>
      <c r="L93" s="157"/>
    </row>
    <row r="94" spans="2:12" x14ac:dyDescent="0.2">
      <c r="B94" s="166" t="s">
        <v>605</v>
      </c>
      <c r="C94" s="206">
        <v>300000</v>
      </c>
      <c r="D94" s="206">
        <v>300000</v>
      </c>
      <c r="E94" s="206">
        <v>100000</v>
      </c>
      <c r="F94" s="206">
        <v>0</v>
      </c>
      <c r="G94" s="206">
        <v>700000</v>
      </c>
      <c r="H94" s="206">
        <v>1400000</v>
      </c>
      <c r="K94" s="157"/>
      <c r="L94" s="157"/>
    </row>
    <row r="95" spans="2:12" x14ac:dyDescent="0.2">
      <c r="B95" s="166" t="s">
        <v>606</v>
      </c>
      <c r="C95" s="206">
        <v>2650000</v>
      </c>
      <c r="D95" s="206">
        <v>2650000</v>
      </c>
      <c r="E95" s="206">
        <v>1700000</v>
      </c>
      <c r="F95" s="206">
        <v>1200000</v>
      </c>
      <c r="G95" s="206">
        <v>800000</v>
      </c>
      <c r="H95" s="206">
        <v>9000000</v>
      </c>
      <c r="K95" s="157"/>
      <c r="L95" s="157"/>
    </row>
    <row r="96" spans="2:12" ht="32.25" customHeight="1" x14ac:dyDescent="0.2">
      <c r="B96" s="166" t="s">
        <v>607</v>
      </c>
      <c r="C96" s="207" t="s">
        <v>611</v>
      </c>
      <c r="D96" s="207" t="s">
        <v>612</v>
      </c>
      <c r="E96" s="207" t="s">
        <v>614</v>
      </c>
      <c r="F96" s="207" t="s">
        <v>609</v>
      </c>
      <c r="G96" s="207" t="s">
        <v>155</v>
      </c>
      <c r="H96" s="207"/>
      <c r="K96"/>
      <c r="L96"/>
    </row>
  </sheetData>
  <conditionalFormatting sqref="I28:J32 O28:O3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O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N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7:O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O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:F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C000"/>
  </sheetPr>
  <dimension ref="A1:O31"/>
  <sheetViews>
    <sheetView workbookViewId="0">
      <selection activeCell="B17" sqref="B17"/>
    </sheetView>
  </sheetViews>
  <sheetFormatPr baseColWidth="10" defaultColWidth="9" defaultRowHeight="15" x14ac:dyDescent="0.2"/>
  <cols>
    <col min="1" max="1" width="24" bestFit="1" customWidth="1"/>
    <col min="2" max="2" width="11" style="18" bestFit="1" customWidth="1"/>
    <col min="3" max="3" width="12" style="18" bestFit="1" customWidth="1"/>
    <col min="4" max="6" width="12" style="18" customWidth="1"/>
    <col min="7" max="7" width="6" style="18" customWidth="1"/>
    <col min="8" max="8" width="15" style="18" bestFit="1" customWidth="1"/>
    <col min="9" max="13" width="8" style="18" bestFit="1" customWidth="1"/>
    <col min="14" max="14" width="2" style="18" customWidth="1"/>
    <col min="15" max="15" width="8" style="18" bestFit="1" customWidth="1"/>
    <col min="16" max="16" width="10" customWidth="1"/>
  </cols>
  <sheetData>
    <row r="1" spans="1:15" ht="19" x14ac:dyDescent="0.25">
      <c r="A1" s="165" t="s">
        <v>617</v>
      </c>
    </row>
    <row r="2" spans="1:15" ht="48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</row>
    <row r="3" spans="1:15" x14ac:dyDescent="0.2">
      <c r="A3" s="5" t="s">
        <v>302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</row>
    <row r="4" spans="1:15" x14ac:dyDescent="0.2">
      <c r="A4" s="5" t="s">
        <v>329</v>
      </c>
      <c r="B4" s="157" t="e">
        <f>SUM(#REF!)</f>
        <v>#REF!</v>
      </c>
      <c r="C4" s="157" t="e">
        <f>SUM(#REF!)</f>
        <v>#REF!</v>
      </c>
      <c r="D4" s="157" t="e">
        <f>SUM(#REF!)</f>
        <v>#REF!</v>
      </c>
      <c r="E4" s="157" t="e">
        <f>SUM(#REF!)</f>
        <v>#REF!</v>
      </c>
      <c r="F4" s="157" t="e">
        <f>SUM(B4:E4)</f>
        <v>#REF!</v>
      </c>
      <c r="H4" s="158" t="e">
        <f>C4/B4-1</f>
        <v>#REF!</v>
      </c>
      <c r="I4" s="158" t="e">
        <f>D4/B4-1</f>
        <v>#REF!</v>
      </c>
      <c r="J4" s="158" t="e">
        <f>E4/B4-1</f>
        <v>#REF!</v>
      </c>
      <c r="K4" s="158" t="e">
        <f>D4/C4-1</f>
        <v>#REF!</v>
      </c>
      <c r="L4" s="158" t="e">
        <f>E4/C4-1</f>
        <v>#REF!</v>
      </c>
      <c r="M4" s="158" t="e">
        <f>E4/D4-1</f>
        <v>#REF!</v>
      </c>
      <c r="N4" s="158"/>
      <c r="O4" s="158" t="e">
        <f>SUM(D4:E4)/SUM(B4:C4)-1</f>
        <v>#REF!</v>
      </c>
    </row>
    <row r="5" spans="1:15" x14ac:dyDescent="0.2">
      <c r="A5" s="5" t="s">
        <v>299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>SUM(B5:E5)</f>
        <v>#REF!</v>
      </c>
      <c r="H5" s="158" t="e">
        <f>C5/B5-1</f>
        <v>#REF!</v>
      </c>
      <c r="I5" s="158" t="e">
        <f>D5/B5-1</f>
        <v>#REF!</v>
      </c>
      <c r="J5" s="158" t="e">
        <f>E5/B5-1</f>
        <v>#REF!</v>
      </c>
      <c r="K5" s="158" t="e">
        <f>D5/C5-1</f>
        <v>#REF!</v>
      </c>
      <c r="L5" s="158" t="e">
        <f>E5/C5-1</f>
        <v>#REF!</v>
      </c>
      <c r="M5" s="158" t="e">
        <f>E5/D5-1</f>
        <v>#REF!</v>
      </c>
      <c r="N5" s="158"/>
      <c r="O5" s="158" t="e">
        <f>SUM(D5:E5)/SUM(B5:C5)-1</f>
        <v>#REF!</v>
      </c>
    </row>
    <row r="6" spans="1:15" x14ac:dyDescent="0.2">
      <c r="A6" s="5"/>
      <c r="B6" s="157"/>
      <c r="C6" s="157"/>
      <c r="D6" s="157"/>
      <c r="E6" s="157"/>
      <c r="F6" s="157"/>
      <c r="H6" s="158"/>
      <c r="I6" s="158"/>
      <c r="J6" s="158"/>
      <c r="K6" s="158"/>
      <c r="L6" s="158"/>
      <c r="M6" s="158"/>
      <c r="N6" s="158"/>
      <c r="O6" s="158"/>
    </row>
    <row r="7" spans="1:15" x14ac:dyDescent="0.2">
      <c r="A7" s="156" t="s">
        <v>14</v>
      </c>
      <c r="B7" s="159" t="e">
        <f>SUM(B3:B6)</f>
        <v>#REF!</v>
      </c>
      <c r="C7" s="159" t="e">
        <f>SUM(C3:C6)</f>
        <v>#REF!</v>
      </c>
      <c r="D7" s="159" t="e">
        <f>SUM(D3:D6)</f>
        <v>#REF!</v>
      </c>
      <c r="E7" s="159" t="e">
        <f>SUM(E3:E6)</f>
        <v>#REF!</v>
      </c>
      <c r="F7" s="157" t="e">
        <f>SUM(B7:E7)</f>
        <v>#REF!</v>
      </c>
      <c r="H7" s="158" t="e">
        <f>C7/B7-1</f>
        <v>#REF!</v>
      </c>
      <c r="I7" s="158" t="e">
        <f>D7/B7-1</f>
        <v>#REF!</v>
      </c>
      <c r="J7" s="158" t="e">
        <f>E7/B7-1</f>
        <v>#REF!</v>
      </c>
      <c r="K7" s="158" t="e">
        <f>D7/C7-1</f>
        <v>#REF!</v>
      </c>
      <c r="L7" s="158" t="e">
        <f>E7/C7-1</f>
        <v>#REF!</v>
      </c>
      <c r="M7" s="158" t="e">
        <f>E7/D7-1</f>
        <v>#REF!</v>
      </c>
      <c r="N7" s="158"/>
      <c r="O7" s="158" t="e">
        <f>SUM(D7:E7)/SUM(B7:C7)-1</f>
        <v>#REF!</v>
      </c>
    </row>
    <row r="8" spans="1:15" x14ac:dyDescent="0.2">
      <c r="A8" s="156"/>
      <c r="B8" s="159"/>
      <c r="C8" s="159"/>
      <c r="D8" s="159"/>
      <c r="E8" s="159"/>
      <c r="F8" s="157"/>
      <c r="I8" s="158"/>
      <c r="J8" s="158"/>
      <c r="K8" s="158"/>
      <c r="L8" s="158"/>
      <c r="M8" s="158"/>
      <c r="N8" s="158"/>
      <c r="O8" s="158"/>
    </row>
    <row r="9" spans="1:15" x14ac:dyDescent="0.2">
      <c r="A9" s="191" t="s">
        <v>600</v>
      </c>
      <c r="B9" s="197" t="e">
        <f>B7/B12-1</f>
        <v>#REF!</v>
      </c>
      <c r="C9" s="197" t="e">
        <f t="shared" ref="C9:F9" si="0">C7/C12-1</f>
        <v>#REF!</v>
      </c>
      <c r="D9" s="197" t="e">
        <f t="shared" si="0"/>
        <v>#REF!</v>
      </c>
      <c r="E9" s="197" t="e">
        <f t="shared" si="0"/>
        <v>#REF!</v>
      </c>
      <c r="F9" s="197" t="e">
        <f t="shared" si="0"/>
        <v>#REF!</v>
      </c>
      <c r="H9" s="197"/>
    </row>
    <row r="11" spans="1:15" x14ac:dyDescent="0.2">
      <c r="B11" s="18" t="s">
        <v>220</v>
      </c>
      <c r="C11" s="18" t="s">
        <v>221</v>
      </c>
      <c r="D11" s="18" t="s">
        <v>222</v>
      </c>
      <c r="E11" s="18" t="s">
        <v>223</v>
      </c>
      <c r="F11" s="18" t="s">
        <v>14</v>
      </c>
    </row>
    <row r="12" spans="1:15" x14ac:dyDescent="0.2">
      <c r="A12" s="166">
        <v>2019</v>
      </c>
      <c r="B12" s="159">
        <v>1153232</v>
      </c>
      <c r="C12" s="159" t="e">
        <f>'2020 BoB Performance'!C14</f>
        <v>#REF!</v>
      </c>
      <c r="D12" s="159">
        <v>1259980</v>
      </c>
      <c r="E12" s="159">
        <v>1224779.6986</v>
      </c>
      <c r="F12" s="157">
        <v>4762804.9519809997</v>
      </c>
      <c r="H12" s="158" t="e">
        <f>C12/B12-1</f>
        <v>#REF!</v>
      </c>
      <c r="I12" s="158">
        <f>D12/B12-1</f>
        <v>9.2564202172676469E-2</v>
      </c>
      <c r="J12" s="158">
        <f>E12/B12-1</f>
        <v>6.20410278244099E-2</v>
      </c>
      <c r="K12" s="158" t="e">
        <f>D12/C12-1</f>
        <v>#REF!</v>
      </c>
      <c r="L12" s="158" t="e">
        <f>E12/C12-1</f>
        <v>#REF!</v>
      </c>
      <c r="M12" s="158">
        <f>E12/D12-1</f>
        <v>-2.7937190590326844E-2</v>
      </c>
      <c r="N12" s="158"/>
      <c r="O12" s="158" t="e">
        <f>SUM(D12:E12)/SUM(B12:C12)-1</f>
        <v>#REF!</v>
      </c>
    </row>
    <row r="15" spans="1:15" ht="19" x14ac:dyDescent="0.25">
      <c r="A15" s="165" t="s">
        <v>601</v>
      </c>
    </row>
    <row r="16" spans="1:15" x14ac:dyDescent="0.2">
      <c r="A16" s="156"/>
      <c r="B16" s="163" t="s">
        <v>220</v>
      </c>
      <c r="C16" s="163" t="s">
        <v>221</v>
      </c>
      <c r="D16" s="163" t="s">
        <v>222</v>
      </c>
      <c r="E16" s="163" t="s">
        <v>223</v>
      </c>
      <c r="F16" s="163" t="s">
        <v>14</v>
      </c>
    </row>
    <row r="17" spans="1:6" x14ac:dyDescent="0.2">
      <c r="A17" s="5" t="s">
        <v>302</v>
      </c>
      <c r="B17" s="157" t="e">
        <f>SUM(#REF!)</f>
        <v>#REF!</v>
      </c>
      <c r="C17" s="157" t="e">
        <f>SUM(#REF!)</f>
        <v>#REF!</v>
      </c>
      <c r="D17" s="157" t="e">
        <f>SUM(#REF!)</f>
        <v>#REF!</v>
      </c>
      <c r="E17" s="157" t="e">
        <f>SUM(#REF!)</f>
        <v>#REF!</v>
      </c>
      <c r="F17" s="157" t="e">
        <f>SUM(B17:E17)</f>
        <v>#REF!</v>
      </c>
    </row>
    <row r="18" spans="1:6" x14ac:dyDescent="0.2">
      <c r="A18" s="5" t="s">
        <v>329</v>
      </c>
      <c r="B18" s="157" t="e">
        <f>SUM(#REF!)</f>
        <v>#REF!</v>
      </c>
      <c r="C18" s="157" t="e">
        <f>SUM(#REF!)</f>
        <v>#REF!</v>
      </c>
      <c r="D18" s="157" t="e">
        <f>SUM(#REF!)</f>
        <v>#REF!</v>
      </c>
      <c r="E18" s="157" t="e">
        <f>SUM(#REF!)</f>
        <v>#REF!</v>
      </c>
      <c r="F18" s="157" t="e">
        <f>SUM(B18:E18)</f>
        <v>#REF!</v>
      </c>
    </row>
    <row r="19" spans="1:6" x14ac:dyDescent="0.2">
      <c r="A19" s="5" t="s">
        <v>299</v>
      </c>
      <c r="B19" s="157" t="e">
        <f>SUM(#REF!)</f>
        <v>#REF!</v>
      </c>
      <c r="C19" s="157" t="e">
        <f>SUM(#REF!)</f>
        <v>#REF!</v>
      </c>
      <c r="D19" s="157" t="e">
        <f>SUM(#REF!)</f>
        <v>#REF!</v>
      </c>
      <c r="E19" s="157" t="e">
        <f>SUM(#REF!)</f>
        <v>#REF!</v>
      </c>
      <c r="F19" s="157" t="e">
        <f>SUM(B19:E19)</f>
        <v>#REF!</v>
      </c>
    </row>
    <row r="20" spans="1:6" x14ac:dyDescent="0.2">
      <c r="A20" s="156"/>
      <c r="F20" s="157"/>
    </row>
    <row r="21" spans="1:6" x14ac:dyDescent="0.2">
      <c r="A21" s="156" t="s">
        <v>14</v>
      </c>
      <c r="B21" s="159" t="e">
        <f>SUM(B17:B20)</f>
        <v>#REF!</v>
      </c>
      <c r="C21" s="159" t="e">
        <f>SUM(C17:C20)</f>
        <v>#REF!</v>
      </c>
      <c r="D21" s="159" t="e">
        <f>SUM(D17:D20)</f>
        <v>#REF!</v>
      </c>
      <c r="E21" s="159" t="e">
        <f>SUM(E17:E20)</f>
        <v>#REF!</v>
      </c>
      <c r="F21" s="157" t="e">
        <f>SUM(B21:E21)</f>
        <v>#REF!</v>
      </c>
    </row>
    <row r="25" spans="1:6" ht="19" x14ac:dyDescent="0.25">
      <c r="A25" s="165" t="s">
        <v>604</v>
      </c>
    </row>
    <row r="26" spans="1:6" x14ac:dyDescent="0.2">
      <c r="A26" s="156"/>
      <c r="B26" s="163" t="s">
        <v>220</v>
      </c>
      <c r="C26" s="163" t="s">
        <v>221</v>
      </c>
      <c r="D26" s="163" t="s">
        <v>222</v>
      </c>
      <c r="E26" s="163" t="s">
        <v>223</v>
      </c>
      <c r="F26" s="163" t="s">
        <v>14</v>
      </c>
    </row>
    <row r="27" spans="1:6" x14ac:dyDescent="0.2">
      <c r="A27" s="5" t="s">
        <v>302</v>
      </c>
      <c r="B27" s="157" t="e">
        <f t="shared" ref="B27:E29" si="1">B3-B17</f>
        <v>#REF!</v>
      </c>
      <c r="C27" s="157" t="e">
        <f t="shared" si="1"/>
        <v>#REF!</v>
      </c>
      <c r="D27" s="157" t="e">
        <f t="shared" si="1"/>
        <v>#REF!</v>
      </c>
      <c r="E27" s="157" t="e">
        <f t="shared" si="1"/>
        <v>#REF!</v>
      </c>
      <c r="F27" s="157" t="e">
        <f>SUM(B27:E27)</f>
        <v>#REF!</v>
      </c>
    </row>
    <row r="28" spans="1:6" x14ac:dyDescent="0.2">
      <c r="A28" s="5" t="s">
        <v>329</v>
      </c>
      <c r="B28" s="157" t="e">
        <f t="shared" si="1"/>
        <v>#REF!</v>
      </c>
      <c r="C28" s="157" t="e">
        <f t="shared" si="1"/>
        <v>#REF!</v>
      </c>
      <c r="D28" s="157" t="e">
        <f t="shared" si="1"/>
        <v>#REF!</v>
      </c>
      <c r="E28" s="157" t="e">
        <f t="shared" si="1"/>
        <v>#REF!</v>
      </c>
      <c r="F28" s="157" t="e">
        <f>SUM(B28:E28)</f>
        <v>#REF!</v>
      </c>
    </row>
    <row r="29" spans="1:6" x14ac:dyDescent="0.2">
      <c r="A29" s="5" t="s">
        <v>299</v>
      </c>
      <c r="B29" s="157" t="e">
        <f t="shared" si="1"/>
        <v>#REF!</v>
      </c>
      <c r="C29" s="157" t="e">
        <f t="shared" si="1"/>
        <v>#REF!</v>
      </c>
      <c r="D29" s="157" t="e">
        <f t="shared" si="1"/>
        <v>#REF!</v>
      </c>
      <c r="E29" s="157" t="e">
        <f t="shared" si="1"/>
        <v>#REF!</v>
      </c>
      <c r="F29" s="157" t="e">
        <f>SUM(B29:E29)</f>
        <v>#REF!</v>
      </c>
    </row>
    <row r="30" spans="1:6" x14ac:dyDescent="0.2">
      <c r="A30" s="156"/>
      <c r="F30" s="157"/>
    </row>
    <row r="31" spans="1:6" x14ac:dyDescent="0.2">
      <c r="A31" s="156" t="s">
        <v>14</v>
      </c>
      <c r="B31" s="159" t="e">
        <f>SUM(B27:B30)</f>
        <v>#REF!</v>
      </c>
      <c r="C31" s="159" t="e">
        <f>SUM(C27:C30)</f>
        <v>#REF!</v>
      </c>
      <c r="D31" s="159" t="e">
        <f>SUM(D27:D30)</f>
        <v>#REF!</v>
      </c>
      <c r="E31" s="159" t="e">
        <f>SUM(E27:E30)</f>
        <v>#REF!</v>
      </c>
      <c r="F31" s="157" t="e">
        <f>SUM(B31:E31)</f>
        <v>#REF!</v>
      </c>
    </row>
  </sheetData>
  <conditionalFormatting sqref="I12:O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O8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F29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/>
  </sheetPr>
  <dimension ref="A2:U91"/>
  <sheetViews>
    <sheetView topLeftCell="E1" zoomScale="80" zoomScaleNormal="80" workbookViewId="0">
      <selection activeCell="N36" sqref="N36"/>
    </sheetView>
  </sheetViews>
  <sheetFormatPr baseColWidth="10" defaultColWidth="9" defaultRowHeight="15" x14ac:dyDescent="0.2"/>
  <cols>
    <col min="1" max="1" width="53" style="1" bestFit="1" customWidth="1"/>
    <col min="2" max="2" width="17" style="33" customWidth="1"/>
    <col min="3" max="3" width="21" style="33" customWidth="1"/>
    <col min="4" max="11" width="11" style="33" customWidth="1"/>
    <col min="12" max="12" width="53" style="33" bestFit="1" customWidth="1"/>
    <col min="13" max="13" width="10" style="33" bestFit="1" customWidth="1"/>
    <col min="14" max="14" width="17" style="33" bestFit="1" customWidth="1"/>
    <col min="15" max="18" width="9" style="1"/>
    <col min="19" max="19" width="14" style="1" customWidth="1"/>
    <col min="20" max="20" width="16" style="1" customWidth="1"/>
    <col min="21" max="16384" width="9" style="1"/>
  </cols>
  <sheetData>
    <row r="2" spans="1:21" x14ac:dyDescent="0.2">
      <c r="A2" s="746" t="s">
        <v>16</v>
      </c>
      <c r="B2" s="745" t="s">
        <v>331</v>
      </c>
      <c r="C2" s="745" t="s">
        <v>637</v>
      </c>
      <c r="L2" s="746" t="s">
        <v>638</v>
      </c>
      <c r="M2" s="745" t="s">
        <v>331</v>
      </c>
      <c r="N2" s="745" t="s">
        <v>637</v>
      </c>
      <c r="O2" s="33"/>
      <c r="P2" s="33"/>
      <c r="Q2" s="33"/>
      <c r="R2" s="33"/>
      <c r="S2" s="33"/>
      <c r="T2" s="33"/>
      <c r="U2" s="33"/>
    </row>
    <row r="3" spans="1:21" x14ac:dyDescent="0.2">
      <c r="A3" s="746"/>
      <c r="B3" s="745"/>
      <c r="C3" s="745"/>
      <c r="L3" s="746"/>
      <c r="M3" s="745"/>
      <c r="N3" s="745"/>
      <c r="O3" s="33"/>
      <c r="P3" s="33"/>
      <c r="Q3" s="33"/>
      <c r="R3" s="33"/>
      <c r="S3" s="33"/>
      <c r="T3" s="33"/>
      <c r="U3" s="33"/>
    </row>
    <row r="4" spans="1:21" x14ac:dyDescent="0.2">
      <c r="A4" s="437" t="s">
        <v>5</v>
      </c>
      <c r="B4" s="73" t="e">
        <f>#REF!</f>
        <v>#REF!</v>
      </c>
      <c r="C4" s="196" t="e">
        <f>#REF!</f>
        <v>#REF!</v>
      </c>
      <c r="L4" s="437" t="s">
        <v>5</v>
      </c>
      <c r="M4" s="196">
        <f>'Budget Breakdown'!$C$65</f>
        <v>325000</v>
      </c>
      <c r="N4" s="196" t="e">
        <f>#REF!</f>
        <v>#REF!</v>
      </c>
      <c r="O4" s="33"/>
      <c r="P4" s="33"/>
      <c r="Q4" s="33"/>
      <c r="R4" s="33"/>
      <c r="S4" s="33"/>
      <c r="T4" s="33"/>
      <c r="U4" s="33"/>
    </row>
    <row r="5" spans="1:21" x14ac:dyDescent="0.2">
      <c r="A5" s="437" t="s">
        <v>6</v>
      </c>
      <c r="B5" s="73" t="e">
        <f>#REF!</f>
        <v>#REF!</v>
      </c>
      <c r="C5" s="196" t="e">
        <f>#REF!</f>
        <v>#REF!</v>
      </c>
      <c r="L5" s="437" t="s">
        <v>6</v>
      </c>
      <c r="M5" s="196">
        <f>'Budget Breakdown'!$D$65</f>
        <v>361000</v>
      </c>
      <c r="N5" s="196" t="e">
        <f>#REF!</f>
        <v>#REF!</v>
      </c>
      <c r="O5" s="33"/>
      <c r="P5" s="33"/>
      <c r="Q5" s="33"/>
      <c r="R5" s="33"/>
      <c r="S5" s="33"/>
      <c r="T5" s="33"/>
      <c r="U5" s="33"/>
    </row>
    <row r="6" spans="1:21" x14ac:dyDescent="0.2">
      <c r="A6" s="437" t="s">
        <v>7</v>
      </c>
      <c r="B6" s="73" t="e">
        <f>#REF!</f>
        <v>#REF!</v>
      </c>
      <c r="C6" s="196" t="e">
        <f>#REF!</f>
        <v>#REF!</v>
      </c>
      <c r="L6" s="437" t="s">
        <v>7</v>
      </c>
      <c r="M6" s="196">
        <f>'Budget Breakdown'!$E$65</f>
        <v>393470</v>
      </c>
      <c r="N6" s="196" t="e">
        <f>#REF!</f>
        <v>#REF!</v>
      </c>
      <c r="O6" s="33"/>
      <c r="P6" s="33"/>
      <c r="Q6" s="33"/>
      <c r="R6" s="33"/>
      <c r="S6" s="33"/>
      <c r="T6" s="33"/>
      <c r="U6" s="33"/>
    </row>
    <row r="7" spans="1:21" x14ac:dyDescent="0.2">
      <c r="A7" s="437" t="s">
        <v>8</v>
      </c>
      <c r="B7" s="73" t="e">
        <f>#REF!</f>
        <v>#REF!</v>
      </c>
      <c r="C7" s="196" t="e">
        <f>#REF!</f>
        <v>#REF!</v>
      </c>
      <c r="L7" s="437" t="s">
        <v>8</v>
      </c>
      <c r="M7" s="196">
        <f>'Budget Breakdown'!$F$65</f>
        <v>394686.4</v>
      </c>
      <c r="N7" s="196" t="e">
        <f>#REF!</f>
        <v>#REF!</v>
      </c>
      <c r="O7" s="33"/>
      <c r="P7" s="33"/>
      <c r="Q7" s="33"/>
      <c r="R7" s="33"/>
      <c r="S7" s="33"/>
      <c r="T7" s="33"/>
      <c r="U7" s="33"/>
    </row>
    <row r="8" spans="1:21" x14ac:dyDescent="0.2">
      <c r="A8" s="437" t="s">
        <v>9</v>
      </c>
      <c r="B8" s="73" t="e">
        <f>#REF!</f>
        <v>#REF!</v>
      </c>
      <c r="C8" s="196" t="e">
        <f>#REF!</f>
        <v>#REF!</v>
      </c>
      <c r="L8" s="437" t="s">
        <v>9</v>
      </c>
      <c r="M8" s="196">
        <f>'Budget Breakdown'!$G$65</f>
        <v>455848.76799999998</v>
      </c>
      <c r="N8" s="196" t="e">
        <f>#REF!</f>
        <v>#REF!</v>
      </c>
      <c r="O8" s="33"/>
      <c r="P8" s="33"/>
      <c r="Q8" s="33"/>
      <c r="R8" s="33"/>
      <c r="S8" s="33"/>
      <c r="T8" s="33"/>
      <c r="U8" s="33"/>
    </row>
    <row r="9" spans="1:21" x14ac:dyDescent="0.2">
      <c r="A9" s="437" t="s">
        <v>10</v>
      </c>
      <c r="B9" s="73" t="e">
        <f>#REF!</f>
        <v>#REF!</v>
      </c>
      <c r="C9" s="196" t="e">
        <f>#REF!</f>
        <v>#REF!</v>
      </c>
      <c r="L9" s="437" t="s">
        <v>10</v>
      </c>
      <c r="M9" s="196">
        <f>'Budget Breakdown'!$H$65</f>
        <v>482550.62016000011</v>
      </c>
      <c r="N9" s="196" t="e">
        <f>#REF!</f>
        <v>#REF!</v>
      </c>
      <c r="O9" s="33"/>
      <c r="P9" s="33"/>
      <c r="Q9" s="33"/>
      <c r="R9" s="33"/>
      <c r="S9" s="33"/>
      <c r="T9" s="33"/>
      <c r="U9" s="33"/>
    </row>
    <row r="10" spans="1:21" x14ac:dyDescent="0.2">
      <c r="A10" s="437" t="s">
        <v>11</v>
      </c>
      <c r="B10" s="73" t="e">
        <f>#REF!</f>
        <v>#REF!</v>
      </c>
      <c r="C10" s="196" t="e">
        <f>#REF!</f>
        <v>#REF!</v>
      </c>
      <c r="L10" s="437" t="s">
        <v>11</v>
      </c>
      <c r="M10" s="196">
        <f>'Budget Breakdown'!$I$65</f>
        <v>508218.43527679995</v>
      </c>
      <c r="N10" s="196" t="e">
        <f>#REF!</f>
        <v>#REF!</v>
      </c>
      <c r="O10" s="33"/>
      <c r="P10" s="33"/>
      <c r="Q10" s="33"/>
      <c r="R10" s="33"/>
      <c r="S10" s="33"/>
      <c r="T10" s="33"/>
      <c r="U10" s="33"/>
    </row>
    <row r="11" spans="1:21" x14ac:dyDescent="0.2">
      <c r="A11" s="437" t="s">
        <v>12</v>
      </c>
      <c r="B11" s="73" t="e">
        <f>#REF!</f>
        <v>#REF!</v>
      </c>
      <c r="C11" s="196" t="e">
        <f>#REF!</f>
        <v>#REF!</v>
      </c>
      <c r="L11" s="437" t="s">
        <v>12</v>
      </c>
      <c r="M11" s="196">
        <f>'Budget Breakdown'!$J$65</f>
        <v>564206.37098086404</v>
      </c>
      <c r="N11" s="196" t="e">
        <f>#REF!</f>
        <v>#REF!</v>
      </c>
      <c r="O11" s="33"/>
      <c r="P11" s="33"/>
      <c r="Q11" s="33"/>
      <c r="R11" s="33"/>
      <c r="S11" s="33"/>
      <c r="T11" s="33"/>
      <c r="U11" s="33"/>
    </row>
    <row r="12" spans="1:21" x14ac:dyDescent="0.2">
      <c r="A12" s="437" t="s">
        <v>13</v>
      </c>
      <c r="B12" s="73" t="e">
        <f>#REF!</f>
        <v>#REF!</v>
      </c>
      <c r="C12" s="196" t="e">
        <f>#REF!</f>
        <v>#REF!</v>
      </c>
      <c r="L12" s="437" t="s">
        <v>13</v>
      </c>
      <c r="M12" s="196">
        <f>'Budget Breakdown'!$K$65</f>
        <v>626073.03993385495</v>
      </c>
      <c r="N12" s="196" t="e">
        <f>#REF!</f>
        <v>#REF!</v>
      </c>
      <c r="O12" s="33"/>
      <c r="P12" s="33"/>
      <c r="Q12" s="33"/>
      <c r="R12" s="33"/>
      <c r="S12" s="33"/>
      <c r="T12" s="33"/>
      <c r="U12" s="33"/>
    </row>
    <row r="13" spans="1:21" x14ac:dyDescent="0.2">
      <c r="A13" s="437" t="s">
        <v>2</v>
      </c>
      <c r="B13" s="73" t="e">
        <f>#REF!</f>
        <v>#REF!</v>
      </c>
      <c r="C13" s="196" t="e">
        <f>#REF!</f>
        <v>#REF!</v>
      </c>
      <c r="L13" s="437" t="s">
        <v>2</v>
      </c>
      <c r="M13" s="196">
        <f>'Budget Breakdown'!$L$65</f>
        <v>629328.40513352398</v>
      </c>
      <c r="N13" s="196" t="e">
        <f>#REF!</f>
        <v>#REF!</v>
      </c>
      <c r="O13" s="33"/>
      <c r="P13" s="33"/>
      <c r="Q13" s="33"/>
      <c r="R13" s="33"/>
      <c r="S13" s="33"/>
      <c r="T13" s="33"/>
      <c r="U13" s="33"/>
    </row>
    <row r="14" spans="1:21" x14ac:dyDescent="0.2">
      <c r="A14" s="437" t="s">
        <v>3</v>
      </c>
      <c r="B14" s="73" t="e">
        <f>#REF!</f>
        <v>#REF!</v>
      </c>
      <c r="C14" s="196" t="e">
        <f>#REF!</f>
        <v>#REF!</v>
      </c>
      <c r="L14" s="437" t="s">
        <v>3</v>
      </c>
      <c r="M14" s="196">
        <f>'Budget Breakdown'!$M$65</f>
        <v>627600.04715919099</v>
      </c>
      <c r="N14" s="196" t="e">
        <f>#REF!</f>
        <v>#REF!</v>
      </c>
      <c r="O14" s="33"/>
      <c r="P14" s="33"/>
      <c r="Q14" s="33"/>
      <c r="R14" s="33"/>
      <c r="S14" s="33"/>
      <c r="T14" s="33"/>
      <c r="U14" s="33"/>
    </row>
    <row r="15" spans="1:21" x14ac:dyDescent="0.2">
      <c r="A15" s="437" t="s">
        <v>4</v>
      </c>
      <c r="B15" s="73" t="e">
        <f>#REF!</f>
        <v>#REF!</v>
      </c>
      <c r="C15" s="196" t="e">
        <f>#REF!</f>
        <v>#REF!</v>
      </c>
      <c r="L15" s="437" t="s">
        <v>4</v>
      </c>
      <c r="M15" s="196">
        <f>'Budget Breakdown'!$N$65</f>
        <v>630888.04739498696</v>
      </c>
      <c r="N15" s="196" t="e">
        <f>#REF!</f>
        <v>#REF!</v>
      </c>
      <c r="O15" s="33"/>
      <c r="P15" s="33"/>
      <c r="Q15" s="33"/>
      <c r="R15" s="33"/>
      <c r="S15" s="33"/>
      <c r="T15" s="33"/>
      <c r="U15" s="33"/>
    </row>
    <row r="16" spans="1:21" hidden="1" x14ac:dyDescent="0.2">
      <c r="A16" s="437" t="s">
        <v>14</v>
      </c>
      <c r="B16" s="73" t="e">
        <f>SUM(B4:B15)</f>
        <v>#REF!</v>
      </c>
      <c r="C16" s="73" t="e">
        <f>SUM(C4:C15)</f>
        <v>#REF!</v>
      </c>
      <c r="L16" s="437" t="s">
        <v>14</v>
      </c>
      <c r="M16" s="73">
        <f>SUM(M4:M15)</f>
        <v>5998870.1340392213</v>
      </c>
      <c r="N16" s="73" t="e">
        <f>SUM(N4:N15)</f>
        <v>#REF!</v>
      </c>
      <c r="O16" s="33"/>
      <c r="P16" s="33"/>
      <c r="Q16" s="33"/>
      <c r="R16" s="33"/>
      <c r="S16" s="33"/>
      <c r="T16" s="33"/>
      <c r="U16" s="33"/>
    </row>
    <row r="17" spans="1:21" x14ac:dyDescent="0.2">
      <c r="A17" s="746" t="s">
        <v>18</v>
      </c>
      <c r="B17" s="745" t="s">
        <v>331</v>
      </c>
      <c r="C17" s="745" t="s">
        <v>637</v>
      </c>
      <c r="L17" s="746" t="s">
        <v>329</v>
      </c>
      <c r="M17" s="745" t="s">
        <v>331</v>
      </c>
      <c r="N17" s="745" t="s">
        <v>637</v>
      </c>
      <c r="O17" s="33"/>
      <c r="P17" s="33"/>
      <c r="Q17" s="33"/>
      <c r="R17" s="33"/>
      <c r="S17" s="33"/>
      <c r="T17" s="33"/>
      <c r="U17" s="33"/>
    </row>
    <row r="18" spans="1:21" x14ac:dyDescent="0.2">
      <c r="A18" s="746"/>
      <c r="B18" s="745"/>
      <c r="C18" s="745"/>
      <c r="L18" s="746"/>
      <c r="M18" s="745"/>
      <c r="N18" s="745"/>
      <c r="O18" s="33"/>
      <c r="P18" s="33"/>
      <c r="Q18" s="33"/>
      <c r="R18" s="33"/>
      <c r="S18" s="33"/>
      <c r="T18" s="33"/>
      <c r="U18" s="33"/>
    </row>
    <row r="19" spans="1:21" x14ac:dyDescent="0.2">
      <c r="A19" s="437" t="s">
        <v>5</v>
      </c>
      <c r="B19" s="196" t="e">
        <f>#REF!</f>
        <v>#REF!</v>
      </c>
      <c r="C19" s="196" t="e">
        <f>#REF!</f>
        <v>#REF!</v>
      </c>
      <c r="L19" s="437" t="s">
        <v>5</v>
      </c>
      <c r="M19" s="196">
        <f>'Budget Breakdown'!$C$66</f>
        <v>50000</v>
      </c>
      <c r="N19" s="196">
        <f>'Adobe Practice'!$V$72</f>
        <v>60500</v>
      </c>
      <c r="O19" s="33"/>
      <c r="P19" s="33"/>
      <c r="Q19" s="33"/>
      <c r="R19" s="33"/>
      <c r="S19" s="33"/>
      <c r="T19" s="33"/>
      <c r="U19" s="33"/>
    </row>
    <row r="20" spans="1:21" x14ac:dyDescent="0.2">
      <c r="A20" s="437" t="s">
        <v>6</v>
      </c>
      <c r="B20" s="196" t="e">
        <f>#REF!</f>
        <v>#REF!</v>
      </c>
      <c r="C20" s="196" t="e">
        <f>#REF!</f>
        <v>#REF!</v>
      </c>
      <c r="L20" s="437" t="s">
        <v>6</v>
      </c>
      <c r="M20" s="196">
        <f>'Budget Breakdown'!$D$66</f>
        <v>71000</v>
      </c>
      <c r="N20" s="196">
        <f>'Adobe Practice'!$W$72</f>
        <v>58500</v>
      </c>
      <c r="O20" s="33"/>
      <c r="P20" s="33"/>
      <c r="Q20" s="33"/>
      <c r="R20" s="33"/>
      <c r="S20" s="33"/>
      <c r="T20" s="33"/>
      <c r="U20" s="33"/>
    </row>
    <row r="21" spans="1:21" x14ac:dyDescent="0.2">
      <c r="A21" s="437" t="s">
        <v>7</v>
      </c>
      <c r="B21" s="196" t="e">
        <f>#REF!</f>
        <v>#REF!</v>
      </c>
      <c r="C21" s="196" t="e">
        <f>#REF!</f>
        <v>#REF!</v>
      </c>
      <c r="L21" s="437" t="s">
        <v>7</v>
      </c>
      <c r="M21" s="196">
        <f>'Budget Breakdown'!$E$66</f>
        <v>99420</v>
      </c>
      <c r="N21" s="196">
        <f>'Adobe Practice'!$X$72</f>
        <v>38000</v>
      </c>
      <c r="O21" s="33"/>
      <c r="P21" s="33"/>
      <c r="Q21" s="33"/>
      <c r="R21" s="33"/>
      <c r="S21" s="33"/>
      <c r="T21" s="33"/>
      <c r="U21" s="33"/>
    </row>
    <row r="22" spans="1:21" x14ac:dyDescent="0.2">
      <c r="A22" s="437" t="s">
        <v>8</v>
      </c>
      <c r="B22" s="196" t="e">
        <f>#REF!</f>
        <v>#REF!</v>
      </c>
      <c r="C22" s="196" t="e">
        <f>#REF!</f>
        <v>#REF!</v>
      </c>
      <c r="L22" s="437" t="s">
        <v>8</v>
      </c>
      <c r="M22" s="196">
        <f>'Budget Breakdown'!$F$66</f>
        <v>102815.6</v>
      </c>
      <c r="N22" s="196">
        <f>'Adobe Practice'!$Y$72</f>
        <v>10000</v>
      </c>
      <c r="O22" s="33"/>
      <c r="P22" s="33"/>
      <c r="Q22" s="33"/>
      <c r="R22" s="33"/>
      <c r="S22" s="33"/>
      <c r="T22" s="33"/>
      <c r="U22" s="33"/>
    </row>
    <row r="23" spans="1:21" x14ac:dyDescent="0.2">
      <c r="A23" s="437" t="s">
        <v>9</v>
      </c>
      <c r="B23" s="196" t="e">
        <f>#REF!</f>
        <v>#REF!</v>
      </c>
      <c r="C23" s="196" t="e">
        <f>#REF!</f>
        <v>#REF!</v>
      </c>
      <c r="L23" s="437" t="s">
        <v>9</v>
      </c>
      <c r="M23" s="196">
        <f>'Budget Breakdown'!$G$66</f>
        <v>113622.408</v>
      </c>
      <c r="N23" s="196">
        <f>'Adobe Practice'!$Z$72</f>
        <v>0</v>
      </c>
      <c r="O23" s="33"/>
      <c r="P23" s="33"/>
      <c r="Q23" s="33"/>
      <c r="R23" s="33"/>
      <c r="S23" s="33"/>
      <c r="T23" s="33"/>
      <c r="U23" s="33"/>
    </row>
    <row r="24" spans="1:21" x14ac:dyDescent="0.2">
      <c r="A24" s="437" t="s">
        <v>10</v>
      </c>
      <c r="B24" s="196" t="e">
        <f>#REF!</f>
        <v>#REF!</v>
      </c>
      <c r="C24" s="196" t="e">
        <f>#REF!</f>
        <v>#REF!</v>
      </c>
      <c r="L24" s="437" t="s">
        <v>10</v>
      </c>
      <c r="M24" s="196">
        <f>'Budget Breakdown'!$H$66</f>
        <v>122274.44143999997</v>
      </c>
      <c r="N24" s="196">
        <f>'Adobe Practice'!$AA$72</f>
        <v>25000</v>
      </c>
      <c r="O24" s="33"/>
      <c r="P24" s="33"/>
      <c r="Q24" s="33"/>
      <c r="R24" s="33"/>
      <c r="S24" s="33"/>
      <c r="T24" s="33"/>
      <c r="U24" s="33"/>
    </row>
    <row r="25" spans="1:21" x14ac:dyDescent="0.2">
      <c r="A25" s="437" t="s">
        <v>11</v>
      </c>
      <c r="B25" s="196" t="e">
        <f>#REF!</f>
        <v>#REF!</v>
      </c>
      <c r="C25" s="196" t="e">
        <f>#REF!</f>
        <v>#REF!</v>
      </c>
      <c r="L25" s="437" t="s">
        <v>11</v>
      </c>
      <c r="M25" s="196">
        <f>'Budget Breakdown'!$I$66</f>
        <v>134392.86324159999</v>
      </c>
      <c r="N25" s="196">
        <f>'Adobe Practice'!$AB$72</f>
        <v>25500</v>
      </c>
      <c r="O25" s="33"/>
      <c r="P25" s="33"/>
      <c r="Q25" s="33"/>
      <c r="R25" s="33"/>
      <c r="S25" s="33"/>
      <c r="T25" s="33"/>
      <c r="U25" s="33"/>
    </row>
    <row r="26" spans="1:21" x14ac:dyDescent="0.2">
      <c r="A26" s="437" t="s">
        <v>12</v>
      </c>
      <c r="B26" s="196" t="e">
        <f>#REF!</f>
        <v>#REF!</v>
      </c>
      <c r="C26" s="196" t="e">
        <f>#REF!</f>
        <v>#REF!</v>
      </c>
      <c r="L26" s="437" t="s">
        <v>12</v>
      </c>
      <c r="M26" s="196">
        <f>'Budget Breakdown'!$J$66</f>
        <v>143907.86409542401</v>
      </c>
      <c r="N26" s="196">
        <f>'Adobe Practice'!$AC$72</f>
        <v>19500</v>
      </c>
      <c r="O26" s="33"/>
      <c r="P26" s="33"/>
      <c r="Q26" s="33"/>
      <c r="R26" s="33"/>
      <c r="S26" s="33"/>
      <c r="T26" s="33"/>
      <c r="U26" s="33"/>
    </row>
    <row r="27" spans="1:21" x14ac:dyDescent="0.2">
      <c r="A27" s="437" t="s">
        <v>13</v>
      </c>
      <c r="B27" s="196" t="e">
        <f>#REF!</f>
        <v>#REF!</v>
      </c>
      <c r="C27" s="196" t="e">
        <f>#REF!</f>
        <v>#REF!</v>
      </c>
      <c r="L27" s="437" t="s">
        <v>13</v>
      </c>
      <c r="M27" s="196">
        <f>'Budget Breakdown'!$K$66</f>
        <v>171154.965068783</v>
      </c>
      <c r="N27" s="196">
        <f>'Adobe Practice'!$AD$72</f>
        <v>9500</v>
      </c>
      <c r="O27" s="33"/>
      <c r="P27" s="33"/>
      <c r="Q27" s="33"/>
      <c r="R27" s="33"/>
      <c r="S27" s="33"/>
      <c r="T27" s="33"/>
      <c r="U27" s="33"/>
    </row>
    <row r="28" spans="1:21" x14ac:dyDescent="0.2">
      <c r="A28" s="437" t="s">
        <v>2</v>
      </c>
      <c r="B28" s="196" t="e">
        <f>#REF!</f>
        <v>#REF!</v>
      </c>
      <c r="C28" s="196" t="e">
        <f>#REF!</f>
        <v>#REF!</v>
      </c>
      <c r="L28" s="437" t="s">
        <v>2</v>
      </c>
      <c r="M28" s="196">
        <f>'Budget Breakdown'!$L$66</f>
        <v>183835.812623598</v>
      </c>
      <c r="N28" s="196">
        <f>'Adobe Practice'!$AE$72</f>
        <v>12000</v>
      </c>
      <c r="O28" s="33"/>
      <c r="P28" s="33"/>
      <c r="Q28" s="33"/>
      <c r="R28" s="33"/>
      <c r="S28" s="33"/>
      <c r="T28" s="33"/>
      <c r="U28" s="33"/>
    </row>
    <row r="29" spans="1:21" x14ac:dyDescent="0.2">
      <c r="A29" s="437" t="s">
        <v>3</v>
      </c>
      <c r="B29" s="196" t="e">
        <f>#REF!</f>
        <v>#REF!</v>
      </c>
      <c r="C29" s="196" t="e">
        <f>#REF!</f>
        <v>#REF!</v>
      </c>
      <c r="L29" s="437" t="s">
        <v>3</v>
      </c>
      <c r="M29" s="196">
        <f>'Budget Breakdown'!$M$66</f>
        <v>197404.31950725001</v>
      </c>
      <c r="N29" s="196">
        <f>'Adobe Practice'!$AF$72</f>
        <v>12000</v>
      </c>
      <c r="O29" s="33"/>
      <c r="P29" s="33"/>
      <c r="Q29" s="33"/>
      <c r="R29" s="33"/>
      <c r="S29" s="33"/>
      <c r="T29" s="33"/>
      <c r="U29" s="33"/>
    </row>
    <row r="30" spans="1:21" x14ac:dyDescent="0.2">
      <c r="A30" s="437" t="s">
        <v>4</v>
      </c>
      <c r="B30" s="196" t="e">
        <f>#REF!</f>
        <v>#REF!</v>
      </c>
      <c r="C30" s="196" t="e">
        <f>#REF!</f>
        <v>#REF!</v>
      </c>
      <c r="L30" s="437" t="s">
        <v>4</v>
      </c>
      <c r="M30" s="196">
        <f>'Budget Breakdown'!$N$66</f>
        <v>211922.621872758</v>
      </c>
      <c r="N30" s="196">
        <f>'Adobe Practice'!$AG$72</f>
        <v>12000</v>
      </c>
      <c r="O30" s="33"/>
      <c r="P30" s="33"/>
      <c r="Q30" s="33"/>
      <c r="R30" s="33"/>
      <c r="S30" s="33"/>
      <c r="T30" s="33"/>
      <c r="U30" s="33"/>
    </row>
    <row r="31" spans="1:21" hidden="1" x14ac:dyDescent="0.2">
      <c r="A31" s="437" t="s">
        <v>14</v>
      </c>
      <c r="B31" s="138" t="e">
        <f>SUM(B19:B30)</f>
        <v>#REF!</v>
      </c>
      <c r="C31" s="73" t="e">
        <f>SUM(C19:C30)</f>
        <v>#REF!</v>
      </c>
      <c r="L31" s="437" t="s">
        <v>14</v>
      </c>
      <c r="M31" s="138">
        <f>SUM(M19:M30)</f>
        <v>1601750.895849413</v>
      </c>
      <c r="N31" s="73">
        <f>SUM(N19:N30)</f>
        <v>282500</v>
      </c>
      <c r="O31" s="33"/>
      <c r="P31" s="33"/>
      <c r="Q31" s="33"/>
      <c r="R31" s="33"/>
      <c r="S31" s="33"/>
      <c r="T31" s="33"/>
      <c r="U31" s="33"/>
    </row>
    <row r="32" spans="1:21" x14ac:dyDescent="0.2">
      <c r="A32" s="746" t="s">
        <v>43</v>
      </c>
      <c r="B32" s="745" t="s">
        <v>331</v>
      </c>
      <c r="C32" s="745" t="s">
        <v>637</v>
      </c>
      <c r="L32" s="746" t="s">
        <v>299</v>
      </c>
      <c r="M32" s="745" t="s">
        <v>331</v>
      </c>
      <c r="N32" s="745" t="s">
        <v>637</v>
      </c>
      <c r="O32" s="33"/>
      <c r="P32" s="33"/>
      <c r="Q32" s="33"/>
      <c r="R32" s="33"/>
      <c r="S32" s="33"/>
      <c r="T32" s="33"/>
      <c r="U32" s="33"/>
    </row>
    <row r="33" spans="1:21" x14ac:dyDescent="0.2">
      <c r="A33" s="746"/>
      <c r="B33" s="745"/>
      <c r="C33" s="745"/>
      <c r="L33" s="746"/>
      <c r="M33" s="745"/>
      <c r="N33" s="745"/>
      <c r="O33" s="33"/>
      <c r="P33" s="33"/>
      <c r="Q33" s="33"/>
      <c r="R33" s="33"/>
      <c r="S33" s="33"/>
      <c r="T33" s="33"/>
      <c r="U33" s="33"/>
    </row>
    <row r="34" spans="1:21" x14ac:dyDescent="0.2">
      <c r="A34" s="437" t="s">
        <v>5</v>
      </c>
      <c r="B34" s="196" t="e">
        <f>#REF!</f>
        <v>#REF!</v>
      </c>
      <c r="C34" s="196" t="e">
        <f>#REF!</f>
        <v>#REF!</v>
      </c>
      <c r="L34" s="437" t="s">
        <v>5</v>
      </c>
      <c r="M34" s="196">
        <f>'Budget Breakdown'!$C$67</f>
        <v>50000</v>
      </c>
      <c r="N34" s="196" t="e">
        <f>'PMCM Practice'!#REF!</f>
        <v>#REF!</v>
      </c>
      <c r="O34" s="33"/>
      <c r="P34" s="33"/>
      <c r="Q34" s="33"/>
      <c r="R34" s="33"/>
      <c r="S34" s="33"/>
      <c r="T34" s="33"/>
      <c r="U34" s="33"/>
    </row>
    <row r="35" spans="1:21" x14ac:dyDescent="0.2">
      <c r="A35" s="437" t="s">
        <v>6</v>
      </c>
      <c r="B35" s="196" t="e">
        <f>#REF!</f>
        <v>#REF!</v>
      </c>
      <c r="C35" s="196" t="e">
        <f>#REF!</f>
        <v>#REF!</v>
      </c>
      <c r="L35" s="437" t="s">
        <v>6</v>
      </c>
      <c r="M35" s="196">
        <f>'Budget Breakdown'!$D$67</f>
        <v>60000</v>
      </c>
      <c r="N35" s="196" t="e">
        <f>'PMCM Practice'!#REF!</f>
        <v>#REF!</v>
      </c>
      <c r="O35" s="33"/>
      <c r="P35" s="33"/>
      <c r="Q35" s="33"/>
      <c r="R35" s="33"/>
      <c r="S35" s="33"/>
      <c r="T35" s="33"/>
      <c r="U35" s="33"/>
    </row>
    <row r="36" spans="1:21" x14ac:dyDescent="0.2">
      <c r="A36" s="437" t="s">
        <v>7</v>
      </c>
      <c r="B36" s="196" t="e">
        <f>#REF!</f>
        <v>#REF!</v>
      </c>
      <c r="C36" s="196" t="e">
        <f>#REF!</f>
        <v>#REF!</v>
      </c>
      <c r="L36" s="437" t="s">
        <v>7</v>
      </c>
      <c r="M36" s="196">
        <f>'Budget Breakdown'!$E$67</f>
        <v>72000</v>
      </c>
      <c r="N36" s="196" t="e">
        <f>'PMCM Practice'!#REF!</f>
        <v>#REF!</v>
      </c>
      <c r="O36" s="33"/>
      <c r="P36" s="33"/>
      <c r="Q36" s="33"/>
      <c r="R36" s="33"/>
      <c r="S36" s="33"/>
      <c r="T36" s="33"/>
      <c r="U36" s="33"/>
    </row>
    <row r="37" spans="1:21" x14ac:dyDescent="0.2">
      <c r="A37" s="437" t="s">
        <v>8</v>
      </c>
      <c r="B37" s="196" t="e">
        <f>#REF!</f>
        <v>#REF!</v>
      </c>
      <c r="C37" s="196" t="e">
        <f>#REF!</f>
        <v>#REF!</v>
      </c>
      <c r="L37" s="437" t="s">
        <v>8</v>
      </c>
      <c r="M37" s="196">
        <f>'Budget Breakdown'!$F$67</f>
        <v>82800</v>
      </c>
      <c r="N37" s="196" t="e">
        <f>'PMCM Practice'!#REF!</f>
        <v>#REF!</v>
      </c>
      <c r="O37" s="33"/>
      <c r="P37" s="33"/>
      <c r="Q37" s="33"/>
      <c r="R37" s="33"/>
      <c r="S37" s="33"/>
      <c r="T37" s="33"/>
      <c r="U37" s="33"/>
    </row>
    <row r="38" spans="1:21" x14ac:dyDescent="0.2">
      <c r="A38" s="437" t="s">
        <v>9</v>
      </c>
      <c r="B38" s="196" t="e">
        <f>#REF!</f>
        <v>#REF!</v>
      </c>
      <c r="C38" s="196" t="e">
        <f>#REF!</f>
        <v>#REF!</v>
      </c>
      <c r="L38" s="437" t="s">
        <v>9</v>
      </c>
      <c r="M38" s="196">
        <f>'Budget Breakdown'!$G$67</f>
        <v>95219.999999999985</v>
      </c>
      <c r="N38" s="196" t="e">
        <f>'PMCM Practice'!#REF!</f>
        <v>#REF!</v>
      </c>
      <c r="O38" s="33"/>
      <c r="P38" s="33"/>
      <c r="Q38" s="33"/>
      <c r="R38" s="33"/>
      <c r="S38" s="33"/>
      <c r="T38" s="33"/>
      <c r="U38" s="33"/>
    </row>
    <row r="39" spans="1:21" x14ac:dyDescent="0.2">
      <c r="A39" s="437" t="s">
        <v>10</v>
      </c>
      <c r="B39" s="196" t="e">
        <f>#REF!</f>
        <v>#REF!</v>
      </c>
      <c r="C39" s="196" t="e">
        <f>#REF!</f>
        <v>#REF!</v>
      </c>
      <c r="L39" s="437" t="s">
        <v>10</v>
      </c>
      <c r="M39" s="196">
        <f>'Budget Breakdown'!$H$67</f>
        <v>109502.99999999997</v>
      </c>
      <c r="N39" s="196" t="e">
        <f>'PMCM Practice'!#REF!</f>
        <v>#REF!</v>
      </c>
      <c r="O39" s="33"/>
      <c r="P39" s="33"/>
      <c r="Q39" s="33"/>
      <c r="R39" s="33"/>
      <c r="S39" s="33"/>
      <c r="T39" s="33"/>
      <c r="U39" s="33"/>
    </row>
    <row r="40" spans="1:21" x14ac:dyDescent="0.2">
      <c r="A40" s="437" t="s">
        <v>11</v>
      </c>
      <c r="B40" s="196" t="e">
        <f>#REF!</f>
        <v>#REF!</v>
      </c>
      <c r="C40" s="196" t="e">
        <f>#REF!</f>
        <v>#REF!</v>
      </c>
      <c r="L40" s="437" t="s">
        <v>11</v>
      </c>
      <c r="M40" s="196">
        <f>'Budget Breakdown'!$I$67</f>
        <v>122643.35999999999</v>
      </c>
      <c r="N40" s="196" t="e">
        <f>'PMCM Practice'!#REF!</f>
        <v>#REF!</v>
      </c>
      <c r="O40" s="33"/>
      <c r="P40" s="33"/>
      <c r="Q40" s="33"/>
      <c r="R40" s="33"/>
      <c r="S40" s="33"/>
      <c r="T40" s="33"/>
      <c r="U40" s="33"/>
    </row>
    <row r="41" spans="1:21" x14ac:dyDescent="0.2">
      <c r="A41" s="437" t="s">
        <v>12</v>
      </c>
      <c r="B41" s="196" t="e">
        <f>#REF!</f>
        <v>#REF!</v>
      </c>
      <c r="C41" s="196" t="e">
        <f>#REF!</f>
        <v>#REF!</v>
      </c>
      <c r="L41" s="437" t="s">
        <v>12</v>
      </c>
      <c r="M41" s="196">
        <f>'Budget Breakdown'!$J$67</f>
        <v>137360.5632</v>
      </c>
      <c r="N41" s="196" t="e">
        <f>'PMCM Practice'!#REF!</f>
        <v>#REF!</v>
      </c>
      <c r="O41" s="33"/>
      <c r="P41" s="33"/>
      <c r="Q41" s="33"/>
      <c r="R41" s="33"/>
      <c r="S41" s="33"/>
      <c r="T41" s="33"/>
      <c r="U41" s="33"/>
    </row>
    <row r="42" spans="1:21" x14ac:dyDescent="0.2">
      <c r="A42" s="437" t="s">
        <v>13</v>
      </c>
      <c r="B42" s="196" t="e">
        <f>#REF!</f>
        <v>#REF!</v>
      </c>
      <c r="C42" s="196" t="e">
        <f>#REF!</f>
        <v>#REF!</v>
      </c>
      <c r="L42" s="437" t="s">
        <v>13</v>
      </c>
      <c r="M42" s="196">
        <f>'Budget Breakdown'!$K$67</f>
        <v>153843.83078400002</v>
      </c>
      <c r="N42" s="196" t="e">
        <f>'PMCM Practice'!#REF!</f>
        <v>#REF!</v>
      </c>
      <c r="O42" s="33"/>
      <c r="P42" s="33"/>
      <c r="Q42" s="33"/>
      <c r="R42" s="33"/>
      <c r="S42" s="33"/>
      <c r="T42" s="33"/>
      <c r="U42" s="33"/>
    </row>
    <row r="43" spans="1:21" x14ac:dyDescent="0.2">
      <c r="A43" s="437" t="s">
        <v>2</v>
      </c>
      <c r="B43" s="196" t="e">
        <f>#REF!</f>
        <v>#REF!</v>
      </c>
      <c r="C43" s="196" t="e">
        <f>#REF!</f>
        <v>#REF!</v>
      </c>
      <c r="L43" s="437" t="s">
        <v>2</v>
      </c>
      <c r="M43" s="196">
        <f>'Budget Breakdown'!$L$67</f>
        <v>163074.46063104004</v>
      </c>
      <c r="N43" s="196" t="e">
        <f>'PMCM Practice'!#REF!</f>
        <v>#REF!</v>
      </c>
      <c r="O43" s="33"/>
      <c r="P43" s="33"/>
      <c r="Q43" s="33"/>
      <c r="R43" s="33"/>
      <c r="S43" s="33"/>
      <c r="T43" s="33"/>
      <c r="U43" s="33"/>
    </row>
    <row r="44" spans="1:21" x14ac:dyDescent="0.2">
      <c r="A44" s="437" t="s">
        <v>3</v>
      </c>
      <c r="B44" s="196" t="e">
        <f>#REF!</f>
        <v>#REF!</v>
      </c>
      <c r="C44" s="196" t="e">
        <f>#REF!</f>
        <v>#REF!</v>
      </c>
      <c r="L44" s="437" t="s">
        <v>3</v>
      </c>
      <c r="M44" s="196">
        <f>'Budget Breakdown'!$M$67</f>
        <v>172858.92826890244</v>
      </c>
      <c r="N44" s="196" t="e">
        <f>'PMCM Practice'!#REF!</f>
        <v>#REF!</v>
      </c>
      <c r="O44" s="33"/>
      <c r="P44" s="33"/>
      <c r="Q44" s="33"/>
      <c r="R44" s="33"/>
      <c r="S44" s="33"/>
      <c r="T44" s="33"/>
      <c r="U44" s="33"/>
    </row>
    <row r="45" spans="1:21" x14ac:dyDescent="0.2">
      <c r="A45" s="437" t="s">
        <v>4</v>
      </c>
      <c r="B45" s="196" t="e">
        <f>#REF!</f>
        <v>#REF!</v>
      </c>
      <c r="C45" s="196" t="e">
        <f>#REF!</f>
        <v>#REF!</v>
      </c>
      <c r="L45" s="437" t="s">
        <v>4</v>
      </c>
      <c r="M45" s="196">
        <f>'Budget Breakdown'!$N$67</f>
        <v>183230.46396503659</v>
      </c>
      <c r="N45" s="196" t="e">
        <f>'PMCM Practice'!#REF!</f>
        <v>#REF!</v>
      </c>
      <c r="O45" s="33"/>
      <c r="P45" s="33"/>
      <c r="Q45" s="33"/>
      <c r="R45" s="33"/>
      <c r="S45" s="33"/>
      <c r="T45" s="33"/>
      <c r="U45" s="33"/>
    </row>
    <row r="46" spans="1:21" hidden="1" x14ac:dyDescent="0.2">
      <c r="A46" s="437" t="s">
        <v>14</v>
      </c>
      <c r="B46" s="73" t="e">
        <f>SUM(B34:B45)</f>
        <v>#REF!</v>
      </c>
      <c r="C46" s="73" t="e">
        <f>SUM(C34:C45)</f>
        <v>#REF!</v>
      </c>
      <c r="L46" s="437" t="s">
        <v>14</v>
      </c>
      <c r="M46" s="73">
        <f>SUM(M34:M45)</f>
        <v>1402534.6068489791</v>
      </c>
      <c r="N46" s="73" t="e">
        <f>SUM(N34:N45)</f>
        <v>#REF!</v>
      </c>
      <c r="O46" s="33"/>
      <c r="P46" s="33"/>
      <c r="Q46" s="33"/>
      <c r="R46" s="33"/>
      <c r="S46" s="33"/>
      <c r="T46" s="33"/>
      <c r="U46" s="33"/>
    </row>
    <row r="47" spans="1:21" x14ac:dyDescent="0.2">
      <c r="A47" s="746" t="s">
        <v>639</v>
      </c>
      <c r="B47" s="745" t="s">
        <v>331</v>
      </c>
      <c r="C47" s="745" t="s">
        <v>637</v>
      </c>
      <c r="L47" s="746" t="s">
        <v>640</v>
      </c>
      <c r="M47" s="745" t="s">
        <v>331</v>
      </c>
      <c r="N47" s="745" t="s">
        <v>637</v>
      </c>
      <c r="O47" s="33"/>
      <c r="P47" s="33"/>
      <c r="Q47" s="33"/>
      <c r="R47" s="33"/>
      <c r="S47" s="33"/>
      <c r="T47" s="33"/>
      <c r="U47" s="33"/>
    </row>
    <row r="48" spans="1:21" x14ac:dyDescent="0.2">
      <c r="A48" s="746"/>
      <c r="B48" s="745"/>
      <c r="C48" s="745"/>
      <c r="L48" s="746"/>
      <c r="M48" s="745"/>
      <c r="N48" s="745"/>
      <c r="O48" s="33"/>
      <c r="P48" s="33"/>
      <c r="Q48" s="33"/>
      <c r="R48" s="33"/>
      <c r="S48" s="33"/>
      <c r="T48" s="33"/>
      <c r="U48" s="33"/>
    </row>
    <row r="49" spans="1:21" x14ac:dyDescent="0.2">
      <c r="A49" s="437" t="s">
        <v>5</v>
      </c>
      <c r="B49" s="196" t="e">
        <f>#REF!</f>
        <v>#REF!</v>
      </c>
      <c r="C49" s="196" t="e">
        <f>#REF!</f>
        <v>#REF!</v>
      </c>
      <c r="L49" s="437" t="s">
        <v>5</v>
      </c>
      <c r="M49" s="196" t="e">
        <f>#REF!</f>
        <v>#REF!</v>
      </c>
      <c r="N49" s="196" t="e">
        <f>#REF!</f>
        <v>#REF!</v>
      </c>
      <c r="O49" s="33"/>
      <c r="P49" s="33"/>
      <c r="Q49" s="33"/>
      <c r="R49" s="33"/>
      <c r="S49" s="33"/>
      <c r="T49" s="33"/>
      <c r="U49" s="33"/>
    </row>
    <row r="50" spans="1:21" x14ac:dyDescent="0.2">
      <c r="A50" s="437" t="s">
        <v>6</v>
      </c>
      <c r="B50" s="196" t="e">
        <f>#REF!</f>
        <v>#REF!</v>
      </c>
      <c r="C50" s="196" t="e">
        <f>#REF!</f>
        <v>#REF!</v>
      </c>
      <c r="L50" s="437" t="s">
        <v>6</v>
      </c>
      <c r="M50" s="196" t="e">
        <f>#REF!</f>
        <v>#REF!</v>
      </c>
      <c r="N50" s="196" t="e">
        <f>#REF!</f>
        <v>#REF!</v>
      </c>
      <c r="O50" s="33"/>
      <c r="P50" s="33"/>
      <c r="Q50" s="33"/>
      <c r="R50" s="33"/>
      <c r="S50" s="33"/>
      <c r="T50" s="33"/>
      <c r="U50" s="33"/>
    </row>
    <row r="51" spans="1:21" x14ac:dyDescent="0.2">
      <c r="A51" s="437" t="s">
        <v>7</v>
      </c>
      <c r="B51" s="196" t="e">
        <f>#REF!</f>
        <v>#REF!</v>
      </c>
      <c r="C51" s="196" t="e">
        <f>#REF!</f>
        <v>#REF!</v>
      </c>
      <c r="L51" s="437" t="s">
        <v>7</v>
      </c>
      <c r="M51" s="196" t="e">
        <f>#REF!</f>
        <v>#REF!</v>
      </c>
      <c r="N51" s="196" t="e">
        <f>#REF!</f>
        <v>#REF!</v>
      </c>
      <c r="O51" s="33"/>
      <c r="P51" s="33"/>
      <c r="Q51" s="33"/>
      <c r="R51" s="33"/>
      <c r="S51" s="33"/>
      <c r="T51" s="33"/>
      <c r="U51" s="33"/>
    </row>
    <row r="52" spans="1:21" x14ac:dyDescent="0.2">
      <c r="A52" s="437" t="s">
        <v>8</v>
      </c>
      <c r="B52" s="196" t="e">
        <f>#REF!</f>
        <v>#REF!</v>
      </c>
      <c r="C52" s="196" t="e">
        <f>#REF!</f>
        <v>#REF!</v>
      </c>
      <c r="L52" s="437" t="s">
        <v>8</v>
      </c>
      <c r="M52" s="196" t="e">
        <f>#REF!</f>
        <v>#REF!</v>
      </c>
      <c r="N52" s="196" t="e">
        <f>#REF!</f>
        <v>#REF!</v>
      </c>
      <c r="O52" s="33"/>
      <c r="P52" s="33"/>
      <c r="Q52" s="33"/>
      <c r="R52" s="33"/>
      <c r="S52" s="33"/>
      <c r="T52" s="33"/>
      <c r="U52" s="33"/>
    </row>
    <row r="53" spans="1:21" x14ac:dyDescent="0.2">
      <c r="A53" s="437" t="s">
        <v>9</v>
      </c>
      <c r="B53" s="196" t="e">
        <f>#REF!</f>
        <v>#REF!</v>
      </c>
      <c r="C53" s="196" t="e">
        <f>#REF!</f>
        <v>#REF!</v>
      </c>
      <c r="L53" s="437" t="s">
        <v>9</v>
      </c>
      <c r="M53" s="196" t="e">
        <f>#REF!</f>
        <v>#REF!</v>
      </c>
      <c r="N53" s="196" t="e">
        <f>#REF!</f>
        <v>#REF!</v>
      </c>
      <c r="O53" s="33"/>
      <c r="P53" s="33"/>
      <c r="Q53" s="33"/>
      <c r="R53" s="33"/>
      <c r="S53" s="33"/>
      <c r="T53" s="33"/>
      <c r="U53" s="33"/>
    </row>
    <row r="54" spans="1:21" x14ac:dyDescent="0.2">
      <c r="A54" s="437" t="s">
        <v>10</v>
      </c>
      <c r="B54" s="196" t="e">
        <f>#REF!</f>
        <v>#REF!</v>
      </c>
      <c r="C54" s="196" t="e">
        <f>#REF!</f>
        <v>#REF!</v>
      </c>
      <c r="L54" s="437" t="s">
        <v>10</v>
      </c>
      <c r="M54" s="196" t="e">
        <f>#REF!</f>
        <v>#REF!</v>
      </c>
      <c r="N54" s="196" t="e">
        <f>#REF!</f>
        <v>#REF!</v>
      </c>
      <c r="O54" s="33"/>
      <c r="P54" s="33"/>
      <c r="Q54" s="33"/>
      <c r="R54" s="33"/>
      <c r="S54" s="33"/>
      <c r="T54" s="33"/>
      <c r="U54" s="33"/>
    </row>
    <row r="55" spans="1:21" x14ac:dyDescent="0.2">
      <c r="A55" s="437" t="s">
        <v>11</v>
      </c>
      <c r="B55" s="196" t="e">
        <f>#REF!</f>
        <v>#REF!</v>
      </c>
      <c r="C55" s="196" t="e">
        <f>#REF!</f>
        <v>#REF!</v>
      </c>
      <c r="L55" s="437" t="s">
        <v>11</v>
      </c>
      <c r="M55" s="196" t="e">
        <f>#REF!</f>
        <v>#REF!</v>
      </c>
      <c r="N55" s="196" t="e">
        <f>#REF!</f>
        <v>#REF!</v>
      </c>
      <c r="O55" s="33"/>
      <c r="P55" s="33"/>
      <c r="Q55" s="33"/>
      <c r="R55" s="33"/>
      <c r="S55" s="33"/>
      <c r="T55" s="33"/>
      <c r="U55" s="33"/>
    </row>
    <row r="56" spans="1:21" x14ac:dyDescent="0.2">
      <c r="A56" s="437" t="s">
        <v>12</v>
      </c>
      <c r="B56" s="196" t="e">
        <f>#REF!</f>
        <v>#REF!</v>
      </c>
      <c r="C56" s="196" t="e">
        <f>#REF!</f>
        <v>#REF!</v>
      </c>
      <c r="L56" s="437" t="s">
        <v>12</v>
      </c>
      <c r="M56" s="196" t="e">
        <f>#REF!</f>
        <v>#REF!</v>
      </c>
      <c r="N56" s="196" t="e">
        <f>#REF!</f>
        <v>#REF!</v>
      </c>
      <c r="O56" s="33"/>
      <c r="P56" s="33"/>
      <c r="Q56" s="33"/>
      <c r="R56" s="33"/>
      <c r="S56" s="33"/>
      <c r="T56" s="33"/>
      <c r="U56" s="33"/>
    </row>
    <row r="57" spans="1:21" x14ac:dyDescent="0.2">
      <c r="A57" s="437" t="s">
        <v>13</v>
      </c>
      <c r="B57" s="196" t="e">
        <f>#REF!</f>
        <v>#REF!</v>
      </c>
      <c r="C57" s="196" t="e">
        <f>#REF!</f>
        <v>#REF!</v>
      </c>
      <c r="L57" s="437" t="s">
        <v>13</v>
      </c>
      <c r="M57" s="196" t="e">
        <f>#REF!</f>
        <v>#REF!</v>
      </c>
      <c r="N57" s="196" t="e">
        <f>#REF!</f>
        <v>#REF!</v>
      </c>
      <c r="O57" s="33"/>
      <c r="P57" s="33"/>
      <c r="Q57" s="33"/>
      <c r="R57" s="33"/>
      <c r="S57" s="33"/>
      <c r="T57" s="33"/>
      <c r="U57" s="33"/>
    </row>
    <row r="58" spans="1:21" x14ac:dyDescent="0.2">
      <c r="A58" s="437" t="s">
        <v>2</v>
      </c>
      <c r="B58" s="196" t="e">
        <f>#REF!</f>
        <v>#REF!</v>
      </c>
      <c r="C58" s="196" t="e">
        <f>#REF!</f>
        <v>#REF!</v>
      </c>
      <c r="L58" s="437" t="s">
        <v>2</v>
      </c>
      <c r="M58" s="196" t="e">
        <f>#REF!</f>
        <v>#REF!</v>
      </c>
      <c r="N58" s="196" t="e">
        <f>#REF!</f>
        <v>#REF!</v>
      </c>
      <c r="O58" s="33"/>
      <c r="P58" s="33"/>
      <c r="Q58" s="33"/>
      <c r="R58" s="33"/>
      <c r="S58" s="33"/>
      <c r="T58" s="33"/>
      <c r="U58" s="33"/>
    </row>
    <row r="59" spans="1:21" x14ac:dyDescent="0.2">
      <c r="A59" s="437" t="s">
        <v>3</v>
      </c>
      <c r="B59" s="196" t="e">
        <f>#REF!</f>
        <v>#REF!</v>
      </c>
      <c r="C59" s="196" t="e">
        <f>#REF!</f>
        <v>#REF!</v>
      </c>
      <c r="L59" s="437" t="s">
        <v>3</v>
      </c>
      <c r="M59" s="196" t="e">
        <f>#REF!</f>
        <v>#REF!</v>
      </c>
      <c r="N59" s="196" t="e">
        <f>#REF!</f>
        <v>#REF!</v>
      </c>
      <c r="O59" s="33"/>
      <c r="P59" s="33"/>
      <c r="Q59" s="33"/>
      <c r="R59" s="33"/>
      <c r="S59" s="33"/>
      <c r="T59" s="33"/>
      <c r="U59" s="33"/>
    </row>
    <row r="60" spans="1:21" x14ac:dyDescent="0.2">
      <c r="A60" s="437" t="s">
        <v>4</v>
      </c>
      <c r="B60" s="196" t="e">
        <f>#REF!</f>
        <v>#REF!</v>
      </c>
      <c r="C60" s="196" t="e">
        <f>#REF!</f>
        <v>#REF!</v>
      </c>
      <c r="L60" s="437" t="s">
        <v>4</v>
      </c>
      <c r="M60" s="196" t="e">
        <f>#REF!</f>
        <v>#REF!</v>
      </c>
      <c r="N60" s="196" t="e">
        <f>#REF!</f>
        <v>#REF!</v>
      </c>
      <c r="O60" s="33"/>
      <c r="P60" s="33"/>
      <c r="Q60" s="33"/>
      <c r="R60" s="33"/>
      <c r="S60" s="33"/>
      <c r="T60" s="33"/>
      <c r="U60" s="33"/>
    </row>
    <row r="61" spans="1:21" hidden="1" x14ac:dyDescent="0.2">
      <c r="A61" s="437" t="s">
        <v>14</v>
      </c>
      <c r="B61" s="73" t="e">
        <f>SUM(B49:B60)</f>
        <v>#REF!</v>
      </c>
      <c r="C61" s="73" t="e">
        <f>SUM(C49:C60)</f>
        <v>#REF!</v>
      </c>
      <c r="L61" s="437" t="s">
        <v>14</v>
      </c>
      <c r="M61" s="73" t="e">
        <f>SUM(M49:M60)</f>
        <v>#REF!</v>
      </c>
      <c r="N61" s="73" t="e">
        <f>SUM(N49:N60)</f>
        <v>#REF!</v>
      </c>
      <c r="O61" s="33"/>
      <c r="P61" s="33"/>
      <c r="Q61" s="33"/>
      <c r="R61" s="33"/>
      <c r="S61" s="33"/>
      <c r="T61" s="33"/>
      <c r="U61" s="33"/>
    </row>
    <row r="62" spans="1:21" x14ac:dyDescent="0.2">
      <c r="A62" s="746" t="s">
        <v>641</v>
      </c>
      <c r="B62" s="745" t="s">
        <v>331</v>
      </c>
      <c r="C62" s="745" t="s">
        <v>637</v>
      </c>
    </row>
    <row r="63" spans="1:21" x14ac:dyDescent="0.2">
      <c r="A63" s="746"/>
      <c r="B63" s="745"/>
      <c r="C63" s="745"/>
    </row>
    <row r="64" spans="1:21" x14ac:dyDescent="0.2">
      <c r="A64" s="437" t="s">
        <v>5</v>
      </c>
      <c r="B64" s="196">
        <v>30372.507833726955</v>
      </c>
      <c r="C64" s="196">
        <f>'Tech Led Clients (Colletti)'!$S$22</f>
        <v>0</v>
      </c>
    </row>
    <row r="65" spans="1:3" x14ac:dyDescent="0.2">
      <c r="A65" s="437" t="s">
        <v>6</v>
      </c>
      <c r="B65" s="196">
        <v>35963.585033016119</v>
      </c>
      <c r="C65" s="196">
        <f>'Tech Led Clients (Colletti)'!$T$22</f>
        <v>0</v>
      </c>
    </row>
    <row r="66" spans="1:3" x14ac:dyDescent="0.2">
      <c r="A66" s="437" t="s">
        <v>7</v>
      </c>
      <c r="B66" s="196">
        <v>42494.0106562043</v>
      </c>
      <c r="C66" s="196">
        <f>'Tech Led Clients (Colletti)'!$U$22</f>
        <v>0</v>
      </c>
    </row>
    <row r="67" spans="1:3" x14ac:dyDescent="0.2">
      <c r="A67" s="437" t="s">
        <v>8</v>
      </c>
      <c r="B67" s="196">
        <v>47904.52913467367</v>
      </c>
      <c r="C67" s="196">
        <f>'Tech Led Clients (Colletti)'!$V$22</f>
        <v>0</v>
      </c>
    </row>
    <row r="68" spans="1:3" x14ac:dyDescent="0.2">
      <c r="A68" s="437" t="s">
        <v>9</v>
      </c>
      <c r="B68" s="196">
        <v>55122.871455667431</v>
      </c>
      <c r="C68" s="196">
        <f>'Tech Led Clients (Colletti)'!$W$22</f>
        <v>0</v>
      </c>
    </row>
    <row r="69" spans="1:3" x14ac:dyDescent="0.2">
      <c r="A69" s="437" t="s">
        <v>10</v>
      </c>
      <c r="B69" s="196">
        <v>62696.580299584522</v>
      </c>
      <c r="C69" s="196">
        <f>'Tech Led Clients (Colletti)'!$X$22</f>
        <v>0</v>
      </c>
    </row>
    <row r="70" spans="1:3" x14ac:dyDescent="0.2">
      <c r="A70" s="437" t="s">
        <v>11</v>
      </c>
      <c r="B70" s="196">
        <v>69682.764414460427</v>
      </c>
      <c r="C70" s="196">
        <f>'Tech Led Clients (Colletti)'!$Y$22</f>
        <v>0</v>
      </c>
    </row>
    <row r="71" spans="1:3" x14ac:dyDescent="0.2">
      <c r="A71" s="437" t="s">
        <v>12</v>
      </c>
      <c r="B71" s="196">
        <v>77961.375845248229</v>
      </c>
      <c r="C71" s="196">
        <f>'Tech Led Clients (Colletti)'!$Z$22</f>
        <v>0</v>
      </c>
    </row>
    <row r="72" spans="1:3" x14ac:dyDescent="0.2">
      <c r="A72" s="437" t="s">
        <v>13</v>
      </c>
      <c r="B72" s="196">
        <v>87219.421027522141</v>
      </c>
      <c r="C72" s="196">
        <f>'Tech Led Clients (Colletti)'!$AA$22</f>
        <v>0</v>
      </c>
    </row>
    <row r="73" spans="1:3" x14ac:dyDescent="0.2">
      <c r="A73" s="437" t="s">
        <v>2</v>
      </c>
      <c r="B73" s="196">
        <v>91880.661636201199</v>
      </c>
      <c r="C73" s="196">
        <f>'Tech Led Clients (Colletti)'!$AB$22</f>
        <v>0</v>
      </c>
    </row>
    <row r="74" spans="1:3" x14ac:dyDescent="0.2">
      <c r="A74" s="437" t="s">
        <v>3</v>
      </c>
      <c r="B74" s="196">
        <v>96735.243005721044</v>
      </c>
      <c r="C74" s="196">
        <f>'Tech Led Clients (Colletti)'!$AC$22</f>
        <v>0</v>
      </c>
    </row>
    <row r="75" spans="1:3" x14ac:dyDescent="0.2">
      <c r="A75" s="437" t="s">
        <v>4</v>
      </c>
      <c r="B75" s="196">
        <v>101966.44965797392</v>
      </c>
      <c r="C75" s="196">
        <f>'Tech Led Clients (Colletti)'!$AD$22</f>
        <v>0</v>
      </c>
    </row>
    <row r="76" spans="1:3" hidden="1" x14ac:dyDescent="0.2">
      <c r="A76" s="437" t="s">
        <v>14</v>
      </c>
      <c r="B76" s="73">
        <f>SUM(B64:B75)</f>
        <v>800000</v>
      </c>
      <c r="C76" s="73">
        <f>SUM(C64:C75)</f>
        <v>0</v>
      </c>
    </row>
    <row r="77" spans="1:3" x14ac:dyDescent="0.2">
      <c r="A77" s="746" t="s">
        <v>642</v>
      </c>
      <c r="B77" s="745" t="s">
        <v>331</v>
      </c>
      <c r="C77" s="745" t="s">
        <v>637</v>
      </c>
    </row>
    <row r="78" spans="1:3" x14ac:dyDescent="0.2">
      <c r="A78" s="746"/>
      <c r="B78" s="745"/>
      <c r="C78" s="745"/>
    </row>
    <row r="79" spans="1:3" x14ac:dyDescent="0.2">
      <c r="A79" s="437" t="s">
        <v>5</v>
      </c>
      <c r="B79" s="196" t="e">
        <f>#REF!</f>
        <v>#REF!</v>
      </c>
      <c r="C79" s="196" t="e">
        <f>#REF!</f>
        <v>#REF!</v>
      </c>
    </row>
    <row r="80" spans="1:3" x14ac:dyDescent="0.2">
      <c r="A80" s="437" t="s">
        <v>6</v>
      </c>
      <c r="B80" s="196" t="e">
        <f>#REF!</f>
        <v>#REF!</v>
      </c>
      <c r="C80" s="196" t="e">
        <f>#REF!</f>
        <v>#REF!</v>
      </c>
    </row>
    <row r="81" spans="1:3" x14ac:dyDescent="0.2">
      <c r="A81" s="437" t="s">
        <v>7</v>
      </c>
      <c r="B81" s="196" t="e">
        <f>#REF!</f>
        <v>#REF!</v>
      </c>
      <c r="C81" s="196" t="e">
        <f>#REF!</f>
        <v>#REF!</v>
      </c>
    </row>
    <row r="82" spans="1:3" x14ac:dyDescent="0.2">
      <c r="A82" s="437" t="s">
        <v>8</v>
      </c>
      <c r="B82" s="196" t="e">
        <f>#REF!</f>
        <v>#REF!</v>
      </c>
      <c r="C82" s="196" t="e">
        <f>#REF!</f>
        <v>#REF!</v>
      </c>
    </row>
    <row r="83" spans="1:3" x14ac:dyDescent="0.2">
      <c r="A83" s="437" t="s">
        <v>9</v>
      </c>
      <c r="B83" s="196" t="e">
        <f>#REF!</f>
        <v>#REF!</v>
      </c>
      <c r="C83" s="196" t="e">
        <f>#REF!</f>
        <v>#REF!</v>
      </c>
    </row>
    <row r="84" spans="1:3" x14ac:dyDescent="0.2">
      <c r="A84" s="437" t="s">
        <v>10</v>
      </c>
      <c r="B84" s="196" t="e">
        <f>#REF!</f>
        <v>#REF!</v>
      </c>
      <c r="C84" s="196" t="e">
        <f>#REF!</f>
        <v>#REF!</v>
      </c>
    </row>
    <row r="85" spans="1:3" x14ac:dyDescent="0.2">
      <c r="A85" s="437" t="s">
        <v>11</v>
      </c>
      <c r="B85" s="196" t="e">
        <f>#REF!</f>
        <v>#REF!</v>
      </c>
      <c r="C85" s="196" t="e">
        <f>#REF!</f>
        <v>#REF!</v>
      </c>
    </row>
    <row r="86" spans="1:3" x14ac:dyDescent="0.2">
      <c r="A86" s="437" t="s">
        <v>12</v>
      </c>
      <c r="B86" s="196" t="e">
        <f>#REF!</f>
        <v>#REF!</v>
      </c>
      <c r="C86" s="196" t="e">
        <f>#REF!</f>
        <v>#REF!</v>
      </c>
    </row>
    <row r="87" spans="1:3" x14ac:dyDescent="0.2">
      <c r="A87" s="437" t="s">
        <v>13</v>
      </c>
      <c r="B87" s="196" t="e">
        <f>#REF!</f>
        <v>#REF!</v>
      </c>
      <c r="C87" s="196" t="e">
        <f>#REF!</f>
        <v>#REF!</v>
      </c>
    </row>
    <row r="88" spans="1:3" x14ac:dyDescent="0.2">
      <c r="A88" s="437" t="s">
        <v>2</v>
      </c>
      <c r="B88" s="196" t="e">
        <f>#REF!</f>
        <v>#REF!</v>
      </c>
      <c r="C88" s="196" t="e">
        <f>#REF!</f>
        <v>#REF!</v>
      </c>
    </row>
    <row r="89" spans="1:3" x14ac:dyDescent="0.2">
      <c r="A89" s="437" t="s">
        <v>3</v>
      </c>
      <c r="B89" s="196" t="e">
        <f>#REF!</f>
        <v>#REF!</v>
      </c>
      <c r="C89" s="196" t="e">
        <f>#REF!</f>
        <v>#REF!</v>
      </c>
    </row>
    <row r="90" spans="1:3" x14ac:dyDescent="0.2">
      <c r="A90" s="437" t="s">
        <v>4</v>
      </c>
      <c r="B90" s="196" t="e">
        <f>#REF!</f>
        <v>#REF!</v>
      </c>
      <c r="C90" s="196" t="e">
        <f>#REF!</f>
        <v>#REF!</v>
      </c>
    </row>
    <row r="91" spans="1:3" x14ac:dyDescent="0.2">
      <c r="A91" s="437" t="s">
        <v>14</v>
      </c>
      <c r="B91" s="73" t="e">
        <f>SUM(B79:B90)</f>
        <v>#REF!</v>
      </c>
      <c r="C91" s="73" t="e">
        <f>SUM(C79:C90)</f>
        <v>#REF!</v>
      </c>
    </row>
  </sheetData>
  <mergeCells count="30">
    <mergeCell ref="N47:N48"/>
    <mergeCell ref="A77:A78"/>
    <mergeCell ref="B77:B78"/>
    <mergeCell ref="C77:C78"/>
    <mergeCell ref="A62:A63"/>
    <mergeCell ref="B62:B63"/>
    <mergeCell ref="C62:C63"/>
    <mergeCell ref="A2:A3"/>
    <mergeCell ref="B2:B3"/>
    <mergeCell ref="C2:C3"/>
    <mergeCell ref="L47:L48"/>
    <mergeCell ref="M47:M48"/>
    <mergeCell ref="A47:A48"/>
    <mergeCell ref="B47:B48"/>
    <mergeCell ref="C47:C48"/>
    <mergeCell ref="C17:C18"/>
    <mergeCell ref="B17:B18"/>
    <mergeCell ref="A17:A18"/>
    <mergeCell ref="A32:A33"/>
    <mergeCell ref="B32:B33"/>
    <mergeCell ref="C32:C33"/>
    <mergeCell ref="N2:N3"/>
    <mergeCell ref="L17:L18"/>
    <mergeCell ref="M17:M18"/>
    <mergeCell ref="N17:N18"/>
    <mergeCell ref="L32:L33"/>
    <mergeCell ref="M32:M33"/>
    <mergeCell ref="N32:N33"/>
    <mergeCell ref="L2:L3"/>
    <mergeCell ref="M2:M3"/>
  </mergeCells>
  <pageMargins left="0.7" right="0.7" top="0.75" bottom="0.75" header="0.3" footer="0.3"/>
  <customProperties>
    <customPr name="ORB_SHEETNAME" r:id="rId1"/>
  </customPropertie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8">
    <tabColor rgb="FF00FFFF"/>
  </sheetPr>
  <dimension ref="A1:AR9"/>
  <sheetViews>
    <sheetView topLeftCell="A7" zoomScale="90" zoomScaleNormal="90" workbookViewId="0">
      <pane xSplit="1" topLeftCell="B1" activePane="topRight" state="frozen"/>
      <selection pane="topRight" activeCell="Z3" sqref="Z3:AE3"/>
    </sheetView>
  </sheetViews>
  <sheetFormatPr baseColWidth="10" defaultColWidth="8.5" defaultRowHeight="15" x14ac:dyDescent="0.2"/>
  <cols>
    <col min="1" max="1" width="13" customWidth="1"/>
    <col min="2" max="25" width="12" bestFit="1" customWidth="1"/>
    <col min="26" max="27" width="12" customWidth="1"/>
    <col min="28" max="28" width="11.5" bestFit="1" customWidth="1"/>
    <col min="29" max="29" width="15" customWidth="1"/>
    <col min="30" max="31" width="12" customWidth="1"/>
    <col min="32" max="37" width="12" hidden="1" customWidth="1"/>
    <col min="38" max="38" width="12" customWidth="1"/>
    <col min="39" max="39" width="15" customWidth="1"/>
    <col min="40" max="40" width="22" style="18" bestFit="1" customWidth="1"/>
    <col min="41" max="41" width="14" style="18" customWidth="1"/>
    <col min="42" max="42" width="29" style="18" bestFit="1" customWidth="1"/>
    <col min="43" max="43" width="22" bestFit="1" customWidth="1"/>
    <col min="44" max="44" width="29" bestFit="1" customWidth="1"/>
  </cols>
  <sheetData>
    <row r="1" spans="1:44" x14ac:dyDescent="0.2">
      <c r="A1" t="s">
        <v>643</v>
      </c>
    </row>
    <row r="2" spans="1:44" x14ac:dyDescent="0.2">
      <c r="B2" s="193">
        <v>43101</v>
      </c>
      <c r="C2" s="193">
        <v>43132</v>
      </c>
      <c r="D2" s="193">
        <v>43160</v>
      </c>
      <c r="E2" s="193">
        <v>43191</v>
      </c>
      <c r="F2" s="193">
        <v>43221</v>
      </c>
      <c r="G2" s="193">
        <v>43252</v>
      </c>
      <c r="H2" s="193">
        <v>43282</v>
      </c>
      <c r="I2" s="193">
        <v>43313</v>
      </c>
      <c r="J2" s="193">
        <v>43344</v>
      </c>
      <c r="K2" s="193">
        <v>43374</v>
      </c>
      <c r="L2" s="193">
        <v>43405</v>
      </c>
      <c r="M2" s="193">
        <v>43435</v>
      </c>
      <c r="N2" s="193">
        <v>43466</v>
      </c>
      <c r="O2" s="193">
        <v>43497</v>
      </c>
      <c r="P2" s="193">
        <v>43525</v>
      </c>
      <c r="Q2" s="193">
        <v>43556</v>
      </c>
      <c r="R2" s="193">
        <v>43586</v>
      </c>
      <c r="S2" s="193">
        <v>43617</v>
      </c>
      <c r="T2" s="193">
        <v>43647</v>
      </c>
      <c r="U2" s="193">
        <v>43678</v>
      </c>
      <c r="V2" s="193">
        <v>43709</v>
      </c>
      <c r="W2" s="193">
        <v>43739</v>
      </c>
      <c r="X2" s="193">
        <v>43770</v>
      </c>
      <c r="Y2" s="193">
        <v>43800</v>
      </c>
      <c r="Z2" s="193">
        <v>43831</v>
      </c>
      <c r="AA2" s="193">
        <v>43862</v>
      </c>
      <c r="AB2" s="193">
        <v>43891</v>
      </c>
      <c r="AC2" s="193">
        <v>43922</v>
      </c>
      <c r="AD2" s="193">
        <v>43952</v>
      </c>
      <c r="AE2" s="193">
        <v>43983</v>
      </c>
      <c r="AF2" s="193">
        <v>44013</v>
      </c>
      <c r="AG2" s="193">
        <v>44044</v>
      </c>
      <c r="AH2" s="193">
        <v>44075</v>
      </c>
      <c r="AI2" s="193">
        <v>44105</v>
      </c>
      <c r="AJ2" s="193">
        <v>44136</v>
      </c>
      <c r="AK2" s="193">
        <v>44166</v>
      </c>
      <c r="AL2" s="193"/>
      <c r="AM2" t="s">
        <v>75</v>
      </c>
      <c r="AN2" s="18" t="s">
        <v>644</v>
      </c>
      <c r="AO2" s="18" t="s">
        <v>645</v>
      </c>
      <c r="AP2" s="18" t="s">
        <v>646</v>
      </c>
      <c r="AQ2" s="18" t="s">
        <v>647</v>
      </c>
      <c r="AR2" s="18" t="s">
        <v>648</v>
      </c>
    </row>
    <row r="3" spans="1:44" x14ac:dyDescent="0.2">
      <c r="A3" t="s">
        <v>78</v>
      </c>
      <c r="B3" s="155">
        <v>0</v>
      </c>
      <c r="C3" s="155">
        <v>87000</v>
      </c>
      <c r="D3" s="155">
        <v>76964</v>
      </c>
      <c r="E3" s="155">
        <v>70000</v>
      </c>
      <c r="F3" s="155">
        <v>83036</v>
      </c>
      <c r="G3" s="155">
        <v>67000</v>
      </c>
      <c r="H3" s="155">
        <v>68000</v>
      </c>
      <c r="I3" s="155">
        <v>103000</v>
      </c>
      <c r="J3" s="155">
        <v>105000</v>
      </c>
      <c r="K3" s="155">
        <v>105000</v>
      </c>
      <c r="L3" s="155">
        <v>105000</v>
      </c>
      <c r="M3" s="155">
        <v>50000</v>
      </c>
      <c r="N3" s="155" t="e">
        <f>#REF!</f>
        <v>#REF!</v>
      </c>
      <c r="O3" s="155" t="e">
        <f>#REF!</f>
        <v>#REF!</v>
      </c>
      <c r="P3" s="155" t="e">
        <f>#REF!</f>
        <v>#REF!</v>
      </c>
      <c r="Q3" s="155" t="e">
        <f>#REF!</f>
        <v>#REF!</v>
      </c>
      <c r="R3" s="155" t="e">
        <f>#REF!</f>
        <v>#REF!</v>
      </c>
      <c r="S3" s="155" t="e">
        <f>#REF!</f>
        <v>#REF!</v>
      </c>
      <c r="T3" s="155" t="e">
        <f>#REF!</f>
        <v>#REF!</v>
      </c>
      <c r="U3" s="155" t="e">
        <f>#REF!</f>
        <v>#REF!</v>
      </c>
      <c r="V3" s="155" t="e">
        <f>#REF!</f>
        <v>#REF!</v>
      </c>
      <c r="W3" s="155" t="e">
        <f>#REF!</f>
        <v>#REF!</v>
      </c>
      <c r="X3" s="155" t="e">
        <f>#REF!</f>
        <v>#REF!</v>
      </c>
      <c r="Y3" s="155" t="e">
        <f>#REF!</f>
        <v>#REF!</v>
      </c>
      <c r="Z3" s="155" t="e">
        <f>#REF!+#REF!</f>
        <v>#REF!</v>
      </c>
      <c r="AA3" s="155" t="e">
        <f>#REF!+#REF!</f>
        <v>#REF!</v>
      </c>
      <c r="AB3" s="155" t="e">
        <f>#REF!+#REF!</f>
        <v>#REF!</v>
      </c>
      <c r="AC3" s="155" t="e">
        <f>#REF!+#REF!</f>
        <v>#REF!</v>
      </c>
      <c r="AD3" s="155" t="e">
        <f>#REF!+#REF!</f>
        <v>#REF!</v>
      </c>
      <c r="AE3" s="155" t="e">
        <f>#REF!+#REF!</f>
        <v>#REF!</v>
      </c>
      <c r="AF3" s="155" t="e">
        <f>#REF!</f>
        <v>#REF!</v>
      </c>
      <c r="AG3" s="155" t="e">
        <f>#REF!</f>
        <v>#REF!</v>
      </c>
      <c r="AH3" s="155" t="e">
        <f>#REF!</f>
        <v>#REF!</v>
      </c>
      <c r="AI3" s="155" t="e">
        <f>#REF!</f>
        <v>#REF!</v>
      </c>
      <c r="AJ3" s="155" t="e">
        <f>#REF!</f>
        <v>#REF!</v>
      </c>
      <c r="AK3" s="155" t="e">
        <f>#REF!</f>
        <v>#REF!</v>
      </c>
      <c r="AL3" s="155"/>
      <c r="AM3" t="s">
        <v>78</v>
      </c>
      <c r="AN3" s="159">
        <f>SUM(B3:M3)</f>
        <v>920000</v>
      </c>
      <c r="AO3" s="159" t="e">
        <f>SUM(N3:Y3)</f>
        <v>#REF!</v>
      </c>
      <c r="AP3" s="159" t="e">
        <f>AO3-AN3</f>
        <v>#REF!</v>
      </c>
      <c r="AQ3" s="159" t="e">
        <f t="shared" ref="AQ3:AQ9" si="0">SUM(Z3:AK3)</f>
        <v>#REF!</v>
      </c>
      <c r="AR3" s="159" t="e">
        <f>Table1[[#This Row],[2020 Total]]-Table1[[#This Row],[2019 Total]]</f>
        <v>#REF!</v>
      </c>
    </row>
    <row r="4" spans="1:44" x14ac:dyDescent="0.2">
      <c r="A4" t="s">
        <v>86</v>
      </c>
      <c r="B4" s="155">
        <f>'2018 Rev'!K27</f>
        <v>33756.097560975606</v>
      </c>
      <c r="C4" s="155">
        <f>'2018 Rev'!L27</f>
        <v>33756.097560975606</v>
      </c>
      <c r="D4" s="155">
        <f>'2018 Rev'!M27</f>
        <v>33756.097560975606</v>
      </c>
      <c r="E4" s="155">
        <f>'2018 Rev'!N27</f>
        <v>33756.097560975606</v>
      </c>
      <c r="F4" s="155">
        <f>'2018 Rev'!O27</f>
        <v>35996.097560975599</v>
      </c>
      <c r="G4" s="155">
        <f>'2018 Rev'!P27</f>
        <v>45866.097560975606</v>
      </c>
      <c r="H4" s="155">
        <f>'2018 Rev'!Q27</f>
        <v>45866.097560975606</v>
      </c>
      <c r="I4" s="155">
        <f>'2018 Rev'!R27</f>
        <v>45866.097560975606</v>
      </c>
      <c r="J4" s="155">
        <f>'2018 Rev'!S27</f>
        <v>45866.097560975606</v>
      </c>
      <c r="K4" s="155">
        <f>'2018 Rev'!T27</f>
        <v>55866.097560975606</v>
      </c>
      <c r="L4" s="155">
        <f>'2018 Rev'!U27</f>
        <v>55866.097560975606</v>
      </c>
      <c r="M4" s="155">
        <f>'2018 Rev'!V27</f>
        <v>105866.09756097561</v>
      </c>
      <c r="N4" s="155" t="e">
        <f>#REF!</f>
        <v>#REF!</v>
      </c>
      <c r="O4" s="155" t="e">
        <f>#REF!</f>
        <v>#REF!</v>
      </c>
      <c r="P4" s="155" t="e">
        <f>#REF!</f>
        <v>#REF!</v>
      </c>
      <c r="Q4" s="155" t="e">
        <f>#REF!</f>
        <v>#REF!</v>
      </c>
      <c r="R4" s="155" t="e">
        <f>#REF!</f>
        <v>#REF!</v>
      </c>
      <c r="S4" s="155" t="e">
        <f>#REF!</f>
        <v>#REF!</v>
      </c>
      <c r="T4" s="155" t="e">
        <f>#REF!</f>
        <v>#REF!</v>
      </c>
      <c r="U4" s="155" t="e">
        <f>#REF!</f>
        <v>#REF!</v>
      </c>
      <c r="V4" s="155" t="e">
        <f>#REF!</f>
        <v>#REF!</v>
      </c>
      <c r="W4" s="155" t="e">
        <f>#REF!</f>
        <v>#REF!</v>
      </c>
      <c r="X4" s="155" t="e">
        <f>#REF!</f>
        <v>#REF!</v>
      </c>
      <c r="Y4" s="155" t="e">
        <f>#REF!</f>
        <v>#REF!</v>
      </c>
      <c r="Z4" s="155" t="e">
        <f>#REF!</f>
        <v>#REF!</v>
      </c>
      <c r="AA4" s="155" t="e">
        <f>#REF!</f>
        <v>#REF!</v>
      </c>
      <c r="AB4" s="155" t="e">
        <f>#REF!</f>
        <v>#REF!</v>
      </c>
      <c r="AC4" s="155" t="e">
        <f>#REF!</f>
        <v>#REF!</v>
      </c>
      <c r="AD4" s="155" t="e">
        <f>#REF!</f>
        <v>#REF!</v>
      </c>
      <c r="AE4" s="155" t="e">
        <f>#REF!</f>
        <v>#REF!</v>
      </c>
      <c r="AF4" s="155" t="e">
        <f>#REF!</f>
        <v>#REF!</v>
      </c>
      <c r="AG4" s="155" t="e">
        <f>#REF!</f>
        <v>#REF!</v>
      </c>
      <c r="AH4" s="155" t="e">
        <f>#REF!</f>
        <v>#REF!</v>
      </c>
      <c r="AI4" s="155" t="e">
        <f>#REF!</f>
        <v>#REF!</v>
      </c>
      <c r="AJ4" s="155" t="e">
        <f>#REF!</f>
        <v>#REF!</v>
      </c>
      <c r="AK4" s="155" t="e">
        <f>#REF!</f>
        <v>#REF!</v>
      </c>
      <c r="AL4" s="155"/>
      <c r="AM4" t="s">
        <v>86</v>
      </c>
      <c r="AN4" s="159">
        <f t="shared" ref="AN4:AN9" si="1">SUM(B4:M4)</f>
        <v>572083.17073170724</v>
      </c>
      <c r="AO4" s="159" t="e">
        <f t="shared" ref="AO4:AO9" si="2">SUM(N4:Y4)</f>
        <v>#REF!</v>
      </c>
      <c r="AP4" s="159" t="e">
        <f t="shared" ref="AP4:AP9" si="3">AO4-AN4</f>
        <v>#REF!</v>
      </c>
      <c r="AQ4" s="159" t="e">
        <f t="shared" si="0"/>
        <v>#REF!</v>
      </c>
      <c r="AR4" s="159" t="e">
        <f>Table1[[#This Row],[2020 Total]]-Table1[[#This Row],[2019 Total]]</f>
        <v>#REF!</v>
      </c>
    </row>
    <row r="5" spans="1:44" x14ac:dyDescent="0.2">
      <c r="A5" t="s">
        <v>112</v>
      </c>
      <c r="B5" s="155">
        <f>'2018 Rev'!K44</f>
        <v>77600.94</v>
      </c>
      <c r="C5" s="155">
        <f>'2018 Rev'!L44</f>
        <v>40564.5</v>
      </c>
      <c r="D5" s="155">
        <f>'2018 Rev'!M44</f>
        <v>45480</v>
      </c>
      <c r="E5" s="155">
        <f>'2018 Rev'!N44</f>
        <v>34000</v>
      </c>
      <c r="F5" s="155">
        <f>'2018 Rev'!O44</f>
        <v>38620</v>
      </c>
      <c r="G5" s="155">
        <f>'2018 Rev'!P44</f>
        <v>51000</v>
      </c>
      <c r="H5" s="155">
        <f>'2018 Rev'!Q44</f>
        <v>23000</v>
      </c>
      <c r="I5" s="155">
        <f>'2018 Rev'!R44</f>
        <v>0</v>
      </c>
      <c r="J5" s="155">
        <f>'2018 Rev'!S44</f>
        <v>15000</v>
      </c>
      <c r="K5" s="155">
        <f>'2018 Rev'!T44</f>
        <v>30000</v>
      </c>
      <c r="L5" s="155">
        <f>'2018 Rev'!U44</f>
        <v>25000</v>
      </c>
      <c r="M5" s="155">
        <f>'2018 Rev'!V44</f>
        <v>32500</v>
      </c>
      <c r="N5" s="155" t="e">
        <f>#REF!</f>
        <v>#REF!</v>
      </c>
      <c r="O5" s="155" t="e">
        <f>#REF!</f>
        <v>#REF!</v>
      </c>
      <c r="P5" s="155" t="e">
        <f>#REF!</f>
        <v>#REF!</v>
      </c>
      <c r="Q5" s="155" t="e">
        <f>#REF!</f>
        <v>#REF!</v>
      </c>
      <c r="R5" s="155" t="e">
        <f>#REF!</f>
        <v>#REF!</v>
      </c>
      <c r="S5" s="155" t="e">
        <f>#REF!</f>
        <v>#REF!</v>
      </c>
      <c r="T5" s="155" t="e">
        <f>#REF!</f>
        <v>#REF!</v>
      </c>
      <c r="U5" s="155" t="e">
        <f>#REF!</f>
        <v>#REF!</v>
      </c>
      <c r="V5" s="155" t="e">
        <f>#REF!</f>
        <v>#REF!</v>
      </c>
      <c r="W5" s="155" t="e">
        <f>#REF!</f>
        <v>#REF!</v>
      </c>
      <c r="X5" s="155" t="e">
        <f>#REF!</f>
        <v>#REF!</v>
      </c>
      <c r="Y5" s="155" t="e">
        <f>#REF!</f>
        <v>#REF!</v>
      </c>
      <c r="Z5" s="155" t="e">
        <f>#REF!</f>
        <v>#REF!</v>
      </c>
      <c r="AA5" s="155" t="e">
        <f>#REF!</f>
        <v>#REF!</v>
      </c>
      <c r="AB5" s="155" t="e">
        <f>#REF!</f>
        <v>#REF!</v>
      </c>
      <c r="AC5" s="155" t="e">
        <f>#REF!</f>
        <v>#REF!</v>
      </c>
      <c r="AD5" s="155" t="e">
        <f>#REF!</f>
        <v>#REF!</v>
      </c>
      <c r="AE5" s="155" t="e">
        <f>#REF!</f>
        <v>#REF!</v>
      </c>
      <c r="AF5" s="155" t="e">
        <f>#REF!</f>
        <v>#REF!</v>
      </c>
      <c r="AG5" s="155" t="e">
        <f>#REF!</f>
        <v>#REF!</v>
      </c>
      <c r="AH5" s="155" t="e">
        <f>#REF!</f>
        <v>#REF!</v>
      </c>
      <c r="AI5" s="155" t="e">
        <f>#REF!</f>
        <v>#REF!</v>
      </c>
      <c r="AJ5" s="155" t="e">
        <f>#REF!</f>
        <v>#REF!</v>
      </c>
      <c r="AK5" s="155" t="e">
        <f>#REF!</f>
        <v>#REF!</v>
      </c>
      <c r="AL5" s="155"/>
      <c r="AM5" t="s">
        <v>112</v>
      </c>
      <c r="AN5" s="159">
        <f t="shared" si="1"/>
        <v>412765.44</v>
      </c>
      <c r="AO5" s="159" t="e">
        <f t="shared" si="2"/>
        <v>#REF!</v>
      </c>
      <c r="AP5" s="159" t="e">
        <f t="shared" si="3"/>
        <v>#REF!</v>
      </c>
      <c r="AQ5" s="159" t="e">
        <f t="shared" si="0"/>
        <v>#REF!</v>
      </c>
      <c r="AR5" s="159" t="e">
        <f>Table1[[#This Row],[2020 Total]]-Table1[[#This Row],[2019 Total]]</f>
        <v>#REF!</v>
      </c>
    </row>
    <row r="6" spans="1:44" x14ac:dyDescent="0.2">
      <c r="A6" t="s">
        <v>485</v>
      </c>
      <c r="B6" s="155">
        <f>'2018 Rev'!K14</f>
        <v>13500</v>
      </c>
      <c r="C6" s="155">
        <f>'2018 Rev'!L14</f>
        <v>0</v>
      </c>
      <c r="D6" s="155">
        <f>'2018 Rev'!M14</f>
        <v>47000</v>
      </c>
      <c r="E6" s="155">
        <f>'2018 Rev'!N14</f>
        <v>47000</v>
      </c>
      <c r="F6" s="155">
        <f>'2018 Rev'!O14</f>
        <v>47000</v>
      </c>
      <c r="G6" s="155">
        <f>'2018 Rev'!P14</f>
        <v>47000</v>
      </c>
      <c r="H6" s="155">
        <f>'2018 Rev'!Q14</f>
        <v>47000</v>
      </c>
      <c r="I6" s="155">
        <f>'2018 Rev'!R14</f>
        <v>47000</v>
      </c>
      <c r="J6" s="155">
        <f>'2018 Rev'!S14</f>
        <v>97000</v>
      </c>
      <c r="K6" s="155">
        <f>'2018 Rev'!T14</f>
        <v>97000</v>
      </c>
      <c r="L6" s="155">
        <f>'2018 Rev'!U14</f>
        <v>97000</v>
      </c>
      <c r="M6" s="155">
        <f>'2018 Rev'!V14</f>
        <v>97000</v>
      </c>
      <c r="N6" s="155">
        <v>94000</v>
      </c>
      <c r="O6" s="155">
        <v>54000</v>
      </c>
      <c r="P6" s="155">
        <v>54000</v>
      </c>
      <c r="Q6" s="155">
        <v>54000</v>
      </c>
      <c r="R6" s="155">
        <v>54000</v>
      </c>
      <c r="S6" s="155">
        <v>55800</v>
      </c>
      <c r="T6" s="155">
        <v>45670</v>
      </c>
      <c r="U6" s="155">
        <v>45666</v>
      </c>
      <c r="V6" s="155">
        <v>45666</v>
      </c>
      <c r="W6" s="155">
        <v>68666</v>
      </c>
      <c r="X6" s="155">
        <v>68666</v>
      </c>
      <c r="Y6" s="155">
        <v>71666</v>
      </c>
      <c r="Z6" s="155" t="e">
        <f>#REF!</f>
        <v>#REF!</v>
      </c>
      <c r="AA6" s="155" t="e">
        <f>#REF!</f>
        <v>#REF!</v>
      </c>
      <c r="AB6" s="155" t="e">
        <f>#REF!</f>
        <v>#REF!</v>
      </c>
      <c r="AC6" s="155" t="e">
        <f>#REF!</f>
        <v>#REF!</v>
      </c>
      <c r="AD6" s="155" t="e">
        <f>#REF!</f>
        <v>#REF!</v>
      </c>
      <c r="AE6" s="155" t="e">
        <f>#REF!</f>
        <v>#REF!</v>
      </c>
      <c r="AF6" s="155" t="e">
        <f>#REF!</f>
        <v>#REF!</v>
      </c>
      <c r="AG6" s="155" t="e">
        <f>#REF!</f>
        <v>#REF!</v>
      </c>
      <c r="AH6" s="155" t="e">
        <f>#REF!</f>
        <v>#REF!</v>
      </c>
      <c r="AI6" s="155" t="e">
        <f>#REF!</f>
        <v>#REF!</v>
      </c>
      <c r="AJ6" s="155" t="e">
        <f>#REF!</f>
        <v>#REF!</v>
      </c>
      <c r="AK6" s="155" t="e">
        <f>#REF!</f>
        <v>#REF!</v>
      </c>
      <c r="AL6" s="155"/>
      <c r="AM6" t="s">
        <v>485</v>
      </c>
      <c r="AN6" s="159">
        <f t="shared" si="1"/>
        <v>683500</v>
      </c>
      <c r="AO6" s="159">
        <f t="shared" si="2"/>
        <v>711800</v>
      </c>
      <c r="AP6" s="159">
        <f t="shared" si="3"/>
        <v>28300</v>
      </c>
      <c r="AQ6" s="159" t="e">
        <f t="shared" si="0"/>
        <v>#REF!</v>
      </c>
      <c r="AR6" s="159" t="e">
        <f>Table1[[#This Row],[2020 Total]]-Table1[[#This Row],[2019 Total]]</f>
        <v>#REF!</v>
      </c>
    </row>
    <row r="7" spans="1:44" x14ac:dyDescent="0.2">
      <c r="A7" t="s">
        <v>237</v>
      </c>
      <c r="B7" s="155">
        <f>'2018 Rev'!K20</f>
        <v>0</v>
      </c>
      <c r="C7" s="155">
        <f>'2018 Rev'!L20</f>
        <v>0</v>
      </c>
      <c r="D7" s="155">
        <f>'2018 Rev'!M20</f>
        <v>0</v>
      </c>
      <c r="E7" s="155">
        <f>'2018 Rev'!N20</f>
        <v>0</v>
      </c>
      <c r="F7" s="155">
        <f>'2018 Rev'!O20</f>
        <v>0</v>
      </c>
      <c r="G7" s="155">
        <f>'2018 Rev'!P20</f>
        <v>0</v>
      </c>
      <c r="H7" s="155">
        <f>'2018 Rev'!Q20</f>
        <v>70000</v>
      </c>
      <c r="I7" s="155">
        <f>'2018 Rev'!R20</f>
        <v>50000</v>
      </c>
      <c r="J7" s="155">
        <f>'2018 Rev'!S20</f>
        <v>38000</v>
      </c>
      <c r="K7" s="155">
        <f>'2018 Rev'!T20</f>
        <v>50000</v>
      </c>
      <c r="L7" s="155">
        <f>'2018 Rev'!U20</f>
        <v>52250</v>
      </c>
      <c r="M7" s="155">
        <f>'2018 Rev'!V20</f>
        <v>46250</v>
      </c>
      <c r="N7" s="155" t="e">
        <f>#REF!</f>
        <v>#REF!</v>
      </c>
      <c r="O7" s="155" t="e">
        <f>#REF!</f>
        <v>#REF!</v>
      </c>
      <c r="P7" s="155" t="e">
        <f>#REF!</f>
        <v>#REF!</v>
      </c>
      <c r="Q7" s="155" t="e">
        <f>#REF!</f>
        <v>#REF!</v>
      </c>
      <c r="R7" s="155" t="e">
        <f>#REF!</f>
        <v>#REF!</v>
      </c>
      <c r="S7" s="155" t="e">
        <f>#REF!</f>
        <v>#REF!</v>
      </c>
      <c r="T7" s="155" t="e">
        <f>#REF!</f>
        <v>#REF!</v>
      </c>
      <c r="U7" s="155" t="e">
        <f>#REF!</f>
        <v>#REF!</v>
      </c>
      <c r="V7" s="155" t="e">
        <f>#REF!</f>
        <v>#REF!</v>
      </c>
      <c r="W7" s="155" t="e">
        <f>#REF!</f>
        <v>#REF!</v>
      </c>
      <c r="X7" s="155" t="e">
        <f>#REF!</f>
        <v>#REF!</v>
      </c>
      <c r="Y7" s="155" t="e">
        <f>#REF!</f>
        <v>#REF!</v>
      </c>
      <c r="Z7" s="155" t="e">
        <f>#REF!</f>
        <v>#REF!</v>
      </c>
      <c r="AA7" s="155" t="e">
        <f>#REF!</f>
        <v>#REF!</v>
      </c>
      <c r="AB7" s="155" t="e">
        <f>#REF!</f>
        <v>#REF!</v>
      </c>
      <c r="AC7" s="155" t="e">
        <f>#REF!</f>
        <v>#REF!</v>
      </c>
      <c r="AD7" s="155" t="e">
        <f>#REF!</f>
        <v>#REF!</v>
      </c>
      <c r="AE7" s="155" t="e">
        <f>#REF!</f>
        <v>#REF!</v>
      </c>
      <c r="AF7" s="155" t="e">
        <f>#REF!</f>
        <v>#REF!</v>
      </c>
      <c r="AG7" s="155" t="e">
        <f>#REF!</f>
        <v>#REF!</v>
      </c>
      <c r="AH7" s="155" t="e">
        <f>#REF!</f>
        <v>#REF!</v>
      </c>
      <c r="AI7" s="155" t="e">
        <f>#REF!</f>
        <v>#REF!</v>
      </c>
      <c r="AJ7" s="155" t="e">
        <f>#REF!</f>
        <v>#REF!</v>
      </c>
      <c r="AK7" s="155" t="e">
        <f>#REF!</f>
        <v>#REF!</v>
      </c>
      <c r="AL7" s="155"/>
      <c r="AM7" t="s">
        <v>237</v>
      </c>
      <c r="AN7" s="159">
        <f t="shared" si="1"/>
        <v>306500</v>
      </c>
      <c r="AO7" s="159" t="e">
        <f t="shared" si="2"/>
        <v>#REF!</v>
      </c>
      <c r="AP7" s="159" t="e">
        <f t="shared" si="3"/>
        <v>#REF!</v>
      </c>
      <c r="AQ7" s="159" t="e">
        <f t="shared" si="0"/>
        <v>#REF!</v>
      </c>
      <c r="AR7" s="159" t="e">
        <f>Table1[[#This Row],[2020 Total]]-Table1[[#This Row],[2019 Total]]</f>
        <v>#REF!</v>
      </c>
    </row>
    <row r="8" spans="1:44" x14ac:dyDescent="0.2">
      <c r="A8" t="s">
        <v>388</v>
      </c>
      <c r="B8" s="155">
        <f t="shared" ref="B8:H8" si="4">B9-SUM(B3:B7)</f>
        <v>63702.921343133959</v>
      </c>
      <c r="C8" s="155">
        <f t="shared" si="4"/>
        <v>71500.005178750434</v>
      </c>
      <c r="D8" s="155">
        <f t="shared" si="4"/>
        <v>26499.998329435359</v>
      </c>
      <c r="E8" s="155">
        <f t="shared" si="4"/>
        <v>12837.203808887396</v>
      </c>
      <c r="F8" s="155">
        <f t="shared" si="4"/>
        <v>-1.670564612140879E-3</v>
      </c>
      <c r="G8" s="155">
        <f t="shared" si="4"/>
        <v>1.2028065510094166E-2</v>
      </c>
      <c r="H8" s="155">
        <f t="shared" si="4"/>
        <v>2.4390243925154209E-3</v>
      </c>
      <c r="I8" s="155">
        <v>0</v>
      </c>
      <c r="J8" s="155">
        <f t="shared" ref="J8:Y8" si="5">J9-SUM(J3:J7)</f>
        <v>2.4390243925154209E-3</v>
      </c>
      <c r="K8" s="155">
        <f t="shared" si="5"/>
        <v>-9.7560975642409176E-2</v>
      </c>
      <c r="L8" s="155">
        <f t="shared" si="5"/>
        <v>7410</v>
      </c>
      <c r="M8" s="155">
        <f t="shared" si="5"/>
        <v>11250</v>
      </c>
      <c r="N8" s="155" t="e">
        <f t="shared" si="5"/>
        <v>#REF!</v>
      </c>
      <c r="O8" s="155" t="e">
        <f t="shared" si="5"/>
        <v>#REF!</v>
      </c>
      <c r="P8" s="155" t="e">
        <f t="shared" si="5"/>
        <v>#REF!</v>
      </c>
      <c r="Q8" s="155" t="e">
        <f t="shared" si="5"/>
        <v>#REF!</v>
      </c>
      <c r="R8" s="155" t="e">
        <f t="shared" si="5"/>
        <v>#REF!</v>
      </c>
      <c r="S8" s="155" t="e">
        <f t="shared" si="5"/>
        <v>#REF!</v>
      </c>
      <c r="T8" s="155" t="e">
        <f t="shared" si="5"/>
        <v>#REF!</v>
      </c>
      <c r="U8" s="155" t="e">
        <f t="shared" si="5"/>
        <v>#REF!</v>
      </c>
      <c r="V8" s="155" t="e">
        <f t="shared" si="5"/>
        <v>#REF!</v>
      </c>
      <c r="W8" s="155" t="e">
        <f t="shared" si="5"/>
        <v>#REF!</v>
      </c>
      <c r="X8" s="155" t="e">
        <f t="shared" si="5"/>
        <v>#REF!</v>
      </c>
      <c r="Y8" s="155" t="e">
        <f t="shared" si="5"/>
        <v>#REF!</v>
      </c>
      <c r="Z8" s="155" t="e">
        <f t="shared" ref="Z8:AK8" si="6">Z9-SUM(Z3:Z7)</f>
        <v>#REF!</v>
      </c>
      <c r="AA8" s="155" t="e">
        <f t="shared" si="6"/>
        <v>#REF!</v>
      </c>
      <c r="AB8" s="155" t="e">
        <f t="shared" si="6"/>
        <v>#REF!</v>
      </c>
      <c r="AC8" s="155" t="e">
        <f t="shared" si="6"/>
        <v>#REF!</v>
      </c>
      <c r="AD8" s="155" t="e">
        <f t="shared" si="6"/>
        <v>#REF!</v>
      </c>
      <c r="AE8" s="155" t="e">
        <f t="shared" si="6"/>
        <v>#REF!</v>
      </c>
      <c r="AF8" s="155" t="e">
        <f t="shared" si="6"/>
        <v>#REF!</v>
      </c>
      <c r="AG8" s="155" t="e">
        <f t="shared" si="6"/>
        <v>#REF!</v>
      </c>
      <c r="AH8" s="155" t="e">
        <f t="shared" si="6"/>
        <v>#REF!</v>
      </c>
      <c r="AI8" s="155" t="e">
        <f t="shared" si="6"/>
        <v>#REF!</v>
      </c>
      <c r="AJ8" s="155" t="e">
        <f t="shared" si="6"/>
        <v>#REF!</v>
      </c>
      <c r="AK8" s="155" t="e">
        <f t="shared" si="6"/>
        <v>#REF!</v>
      </c>
      <c r="AL8" s="155"/>
      <c r="AM8" t="s">
        <v>388</v>
      </c>
      <c r="AN8" s="159">
        <f t="shared" si="1"/>
        <v>193200.04633478119</v>
      </c>
      <c r="AO8" s="159" t="e">
        <f t="shared" si="2"/>
        <v>#REF!</v>
      </c>
      <c r="AP8" s="159" t="e">
        <f t="shared" si="3"/>
        <v>#REF!</v>
      </c>
      <c r="AQ8" s="159" t="e">
        <f t="shared" si="0"/>
        <v>#REF!</v>
      </c>
      <c r="AR8" s="159" t="e">
        <f>Table1[[#This Row],[2020 Total]]-Table1[[#This Row],[2019 Total]]</f>
        <v>#REF!</v>
      </c>
    </row>
    <row r="9" spans="1:44" x14ac:dyDescent="0.2">
      <c r="A9" t="s">
        <v>649</v>
      </c>
      <c r="B9" s="155">
        <v>188559.95890410958</v>
      </c>
      <c r="C9" s="155">
        <v>232820.60273972605</v>
      </c>
      <c r="D9" s="155">
        <v>229700.09589041097</v>
      </c>
      <c r="E9" s="155">
        <v>197593.30136986301</v>
      </c>
      <c r="F9" s="155">
        <v>204652.09589041097</v>
      </c>
      <c r="G9" s="155">
        <v>210866.10958904112</v>
      </c>
      <c r="H9" s="155">
        <v>253866.1</v>
      </c>
      <c r="I9" s="155">
        <v>237910.09999999998</v>
      </c>
      <c r="J9" s="155">
        <v>300866.09999999998</v>
      </c>
      <c r="K9" s="155">
        <v>337865.99999999994</v>
      </c>
      <c r="L9" s="155">
        <v>342526.09756097558</v>
      </c>
      <c r="M9" s="155">
        <v>342866.09756097558</v>
      </c>
      <c r="N9" s="155" t="e">
        <f>#REF!</f>
        <v>#REF!</v>
      </c>
      <c r="O9" s="155" t="e">
        <f>#REF!</f>
        <v>#REF!</v>
      </c>
      <c r="P9" s="155" t="e">
        <f>#REF!</f>
        <v>#REF!</v>
      </c>
      <c r="Q9" s="155" t="e">
        <f>#REF!</f>
        <v>#REF!</v>
      </c>
      <c r="R9" s="155" t="e">
        <f>#REF!</f>
        <v>#REF!</v>
      </c>
      <c r="S9" s="155" t="e">
        <f>#REF!</f>
        <v>#REF!</v>
      </c>
      <c r="T9" s="155" t="e">
        <f>#REF!</f>
        <v>#REF!</v>
      </c>
      <c r="U9" s="155" t="e">
        <f>#REF!</f>
        <v>#REF!</v>
      </c>
      <c r="V9" s="155" t="e">
        <f>#REF!</f>
        <v>#REF!</v>
      </c>
      <c r="W9" s="155" t="e">
        <f>#REF!</f>
        <v>#REF!</v>
      </c>
      <c r="X9" s="155" t="e">
        <f>#REF!</f>
        <v>#REF!</v>
      </c>
      <c r="Y9" s="155" t="e">
        <f>#REF!</f>
        <v>#REF!</v>
      </c>
      <c r="Z9" s="155" t="e">
        <f>#REF!</f>
        <v>#REF!</v>
      </c>
      <c r="AA9" s="155" t="e">
        <f>#REF!</f>
        <v>#REF!</v>
      </c>
      <c r="AB9" s="155" t="e">
        <f>#REF!</f>
        <v>#REF!</v>
      </c>
      <c r="AC9" s="155" t="e">
        <f>#REF!</f>
        <v>#REF!</v>
      </c>
      <c r="AD9" s="155" t="e">
        <f>#REF!</f>
        <v>#REF!</v>
      </c>
      <c r="AE9" s="155" t="e">
        <f>#REF!</f>
        <v>#REF!</v>
      </c>
      <c r="AF9" s="155" t="e">
        <f>#REF!</f>
        <v>#REF!</v>
      </c>
      <c r="AG9" s="155" t="e">
        <f>#REF!</f>
        <v>#REF!</v>
      </c>
      <c r="AH9" s="155" t="e">
        <f>#REF!</f>
        <v>#REF!</v>
      </c>
      <c r="AI9" s="155" t="e">
        <f>#REF!</f>
        <v>#REF!</v>
      </c>
      <c r="AJ9" s="155" t="e">
        <f>#REF!</f>
        <v>#REF!</v>
      </c>
      <c r="AK9" s="155" t="e">
        <f>#REF!</f>
        <v>#REF!</v>
      </c>
      <c r="AL9" s="155"/>
      <c r="AM9" t="s">
        <v>649</v>
      </c>
      <c r="AN9" s="159">
        <f t="shared" si="1"/>
        <v>3080092.6595055135</v>
      </c>
      <c r="AO9" s="159" t="e">
        <f t="shared" si="2"/>
        <v>#REF!</v>
      </c>
      <c r="AP9" s="159" t="e">
        <f t="shared" si="3"/>
        <v>#REF!</v>
      </c>
      <c r="AQ9" s="159" t="e">
        <f t="shared" si="0"/>
        <v>#REF!</v>
      </c>
      <c r="AR9" s="159" t="e">
        <f>Table1[[#This Row],[2020 Total]]-Table1[[#This Row],[2019 Total]]</f>
        <v>#REF!</v>
      </c>
    </row>
  </sheetData>
  <conditionalFormatting sqref="B3:AL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AL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AL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AL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:AL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A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tabColor rgb="FF00FFFF"/>
  </sheetPr>
  <dimension ref="A1:L77"/>
  <sheetViews>
    <sheetView zoomScale="90" zoomScaleNormal="90" workbookViewId="0">
      <selection activeCell="C10" sqref="C10"/>
    </sheetView>
  </sheetViews>
  <sheetFormatPr baseColWidth="10" defaultColWidth="10" defaultRowHeight="15" x14ac:dyDescent="0.2"/>
  <cols>
    <col min="1" max="1" width="25" bestFit="1" customWidth="1"/>
    <col min="2" max="2" width="15" style="18" customWidth="1"/>
    <col min="3" max="3" width="16" style="18" customWidth="1"/>
    <col min="4" max="4" width="15" style="18" customWidth="1"/>
    <col min="5" max="5" width="20" style="18" bestFit="1" customWidth="1"/>
    <col min="6" max="6" width="13" style="18" customWidth="1"/>
    <col min="7" max="7" width="12" style="18" customWidth="1"/>
    <col min="8" max="8" width="26" hidden="1" customWidth="1"/>
    <col min="9" max="9" width="9" hidden="1" customWidth="1"/>
    <col min="10" max="11" width="14" style="18" hidden="1" customWidth="1"/>
    <col min="12" max="12" width="12" style="18" hidden="1" customWidth="1"/>
  </cols>
  <sheetData>
    <row r="1" spans="1:12" ht="34" x14ac:dyDescent="0.2">
      <c r="A1" s="116" t="s">
        <v>75</v>
      </c>
      <c r="B1" s="117">
        <v>2019</v>
      </c>
      <c r="C1" s="117">
        <v>2020</v>
      </c>
      <c r="D1" s="117" t="s">
        <v>600</v>
      </c>
      <c r="E1" s="117" t="s">
        <v>650</v>
      </c>
      <c r="F1" s="117" t="s">
        <v>119</v>
      </c>
      <c r="G1" s="118" t="s">
        <v>651</v>
      </c>
      <c r="H1" s="116" t="s">
        <v>75</v>
      </c>
      <c r="I1" s="116"/>
      <c r="J1" s="117" t="s">
        <v>652</v>
      </c>
      <c r="K1" s="117" t="s">
        <v>653</v>
      </c>
      <c r="L1" s="117" t="s">
        <v>119</v>
      </c>
    </row>
    <row r="2" spans="1:12" ht="16" x14ac:dyDescent="0.2">
      <c r="A2" s="335" t="s">
        <v>227</v>
      </c>
      <c r="B2" s="120" t="e">
        <f>SUM(#REF!)</f>
        <v>#REF!</v>
      </c>
      <c r="C2" s="120" t="e">
        <f>#REF!</f>
        <v>#REF!</v>
      </c>
      <c r="D2" s="121" t="e">
        <f t="shared" ref="D2:D41" si="0">IF(B2=0,0,(C2-B2)/B2)</f>
        <v>#REF!</v>
      </c>
      <c r="E2" s="121" t="e">
        <f t="shared" ref="E2:E41" si="1">C2/SUM($C$2:$C$39)</f>
        <v>#REF!</v>
      </c>
      <c r="F2" s="168" t="e">
        <f t="shared" ref="F2:F41" si="2">C2-B2</f>
        <v>#REF!</v>
      </c>
      <c r="G2" s="121" t="e">
        <f>F2/SUM($F$2:$F$41)</f>
        <v>#REF!</v>
      </c>
      <c r="H2" s="119" t="s">
        <v>227</v>
      </c>
      <c r="I2" s="119"/>
      <c r="J2" s="168">
        <v>939000</v>
      </c>
      <c r="K2" s="168">
        <v>300000</v>
      </c>
      <c r="L2" s="159">
        <f>K2-J2</f>
        <v>-639000</v>
      </c>
    </row>
    <row r="3" spans="1:12" ht="16" hidden="1" x14ac:dyDescent="0.2">
      <c r="A3" s="336" t="s">
        <v>394</v>
      </c>
      <c r="B3" s="333">
        <v>0</v>
      </c>
      <c r="C3" s="333" t="e">
        <f>SUM(#REF!)</f>
        <v>#REF!</v>
      </c>
      <c r="D3" s="121">
        <f t="shared" si="0"/>
        <v>0</v>
      </c>
      <c r="E3" s="121" t="e">
        <f t="shared" si="1"/>
        <v>#REF!</v>
      </c>
      <c r="F3" s="168" t="e">
        <f t="shared" si="2"/>
        <v>#REF!</v>
      </c>
      <c r="G3" s="121" t="e">
        <f>F3/SUM($F$2:$F$39)</f>
        <v>#REF!</v>
      </c>
      <c r="H3" s="119" t="s">
        <v>156</v>
      </c>
      <c r="I3" s="119"/>
      <c r="J3" s="168">
        <v>1017000</v>
      </c>
      <c r="K3" s="168" t="e">
        <f>C4*12/9</f>
        <v>#REF!</v>
      </c>
      <c r="L3" s="159" t="e">
        <f t="shared" ref="L3:L31" si="3">K3-J3</f>
        <v>#REF!</v>
      </c>
    </row>
    <row r="4" spans="1:12" ht="16" x14ac:dyDescent="0.2">
      <c r="A4" s="335" t="s">
        <v>146</v>
      </c>
      <c r="B4" s="120" t="e">
        <f>#REF!</f>
        <v>#REF!</v>
      </c>
      <c r="C4" s="120" t="e">
        <f>#REF!</f>
        <v>#REF!</v>
      </c>
      <c r="D4" s="121" t="e">
        <f t="shared" si="0"/>
        <v>#REF!</v>
      </c>
      <c r="E4" s="121" t="e">
        <f t="shared" si="1"/>
        <v>#REF!</v>
      </c>
      <c r="F4" s="168" t="e">
        <f t="shared" si="2"/>
        <v>#REF!</v>
      </c>
      <c r="G4" s="121" t="e">
        <f>F4/SUM($F$2:$F$39)</f>
        <v>#REF!</v>
      </c>
      <c r="H4" s="119" t="s">
        <v>295</v>
      </c>
      <c r="I4" s="119"/>
      <c r="J4" s="168">
        <v>711000</v>
      </c>
      <c r="K4" s="168">
        <f>69000*12</f>
        <v>828000</v>
      </c>
      <c r="L4" s="159">
        <f t="shared" si="3"/>
        <v>117000</v>
      </c>
    </row>
    <row r="5" spans="1:12" ht="16" x14ac:dyDescent="0.2">
      <c r="A5" s="335" t="s">
        <v>295</v>
      </c>
      <c r="B5" s="120" t="e">
        <f>SUM(#REF!)</f>
        <v>#REF!</v>
      </c>
      <c r="C5" s="120" t="e">
        <f>#REF!</f>
        <v>#REF!</v>
      </c>
      <c r="D5" s="121" t="e">
        <f t="shared" si="0"/>
        <v>#REF!</v>
      </c>
      <c r="E5" s="121" t="e">
        <f t="shared" si="1"/>
        <v>#REF!</v>
      </c>
      <c r="F5" s="168" t="e">
        <f t="shared" si="2"/>
        <v>#REF!</v>
      </c>
      <c r="G5" s="121" t="e">
        <f>F5/SUM($F$2:$F$39)</f>
        <v>#REF!</v>
      </c>
      <c r="H5" s="119" t="s">
        <v>105</v>
      </c>
      <c r="I5" s="119"/>
      <c r="J5" s="168">
        <v>525000</v>
      </c>
      <c r="K5" s="168">
        <v>450000</v>
      </c>
      <c r="L5" s="159">
        <f t="shared" si="3"/>
        <v>-75000</v>
      </c>
    </row>
    <row r="6" spans="1:12" ht="16" x14ac:dyDescent="0.2">
      <c r="A6" s="335" t="s">
        <v>82</v>
      </c>
      <c r="B6" s="334" t="e">
        <f>SUM(#REF!)</f>
        <v>#REF!</v>
      </c>
      <c r="C6" s="334" t="e">
        <f>#REF!</f>
        <v>#REF!</v>
      </c>
      <c r="D6" s="121" t="e">
        <f t="shared" si="0"/>
        <v>#REF!</v>
      </c>
      <c r="E6" s="121" t="e">
        <f t="shared" si="1"/>
        <v>#REF!</v>
      </c>
      <c r="F6" s="168" t="e">
        <f t="shared" si="2"/>
        <v>#REF!</v>
      </c>
      <c r="G6" s="121" t="e">
        <f>F6/SUM($F$2:$F$39)</f>
        <v>#REF!</v>
      </c>
      <c r="I6" s="119"/>
      <c r="J6" s="168">
        <v>434000</v>
      </c>
      <c r="K6" s="168">
        <v>800000</v>
      </c>
      <c r="L6" s="159">
        <f t="shared" si="3"/>
        <v>366000</v>
      </c>
    </row>
    <row r="7" spans="1:12" ht="16" x14ac:dyDescent="0.2">
      <c r="A7" s="335" t="s">
        <v>148</v>
      </c>
      <c r="B7" s="120" t="e">
        <f>#REF!</f>
        <v>#REF!</v>
      </c>
      <c r="C7" s="120" t="e">
        <f>#REF!</f>
        <v>#REF!</v>
      </c>
      <c r="D7" s="121" t="e">
        <f t="shared" si="0"/>
        <v>#REF!</v>
      </c>
      <c r="E7" s="121" t="e">
        <f t="shared" si="1"/>
        <v>#REF!</v>
      </c>
      <c r="F7" s="168" t="e">
        <f t="shared" si="2"/>
        <v>#REF!</v>
      </c>
      <c r="G7" s="121" t="e">
        <f>F7/SUM($F$2:$F$39)</f>
        <v>#REF!</v>
      </c>
      <c r="H7" s="119" t="s">
        <v>78</v>
      </c>
      <c r="I7" s="119"/>
      <c r="J7" s="168">
        <v>123000</v>
      </c>
      <c r="K7" s="168">
        <v>400000</v>
      </c>
      <c r="L7" s="159">
        <f t="shared" si="3"/>
        <v>277000</v>
      </c>
    </row>
    <row r="8" spans="1:12" ht="16" x14ac:dyDescent="0.2">
      <c r="A8" s="335" t="s">
        <v>134</v>
      </c>
      <c r="B8" s="120" t="e">
        <f>#REF!</f>
        <v>#REF!</v>
      </c>
      <c r="C8" s="120" t="e">
        <f>#REF!</f>
        <v>#REF!</v>
      </c>
      <c r="D8" s="121" t="e">
        <f t="shared" si="0"/>
        <v>#REF!</v>
      </c>
      <c r="E8" s="121" t="e">
        <f t="shared" si="1"/>
        <v>#REF!</v>
      </c>
      <c r="F8" s="168" t="e">
        <f t="shared" si="2"/>
        <v>#REF!</v>
      </c>
      <c r="G8" s="121" t="e">
        <f>F8/SUM($F$2:$F$41)</f>
        <v>#REF!</v>
      </c>
      <c r="H8" s="119" t="s">
        <v>654</v>
      </c>
      <c r="I8" s="119"/>
      <c r="J8" s="168">
        <v>120000</v>
      </c>
      <c r="K8" s="168">
        <v>0</v>
      </c>
      <c r="L8" s="159">
        <f t="shared" si="3"/>
        <v>-120000</v>
      </c>
    </row>
    <row r="9" spans="1:12" ht="16" x14ac:dyDescent="0.2">
      <c r="A9" s="335" t="s">
        <v>105</v>
      </c>
      <c r="B9" s="120" t="e">
        <f>SUM(#REF!)</f>
        <v>#REF!</v>
      </c>
      <c r="C9" s="120" t="e">
        <f>#REF!</f>
        <v>#REF!</v>
      </c>
      <c r="D9" s="121" t="e">
        <f t="shared" si="0"/>
        <v>#REF!</v>
      </c>
      <c r="E9" s="121" t="e">
        <f t="shared" si="1"/>
        <v>#REF!</v>
      </c>
      <c r="F9" s="168" t="e">
        <f t="shared" si="2"/>
        <v>#REF!</v>
      </c>
      <c r="G9" s="121" t="e">
        <f t="shared" ref="G9:G41" si="4">F9/SUM($F$2:$F$39)</f>
        <v>#REF!</v>
      </c>
      <c r="H9" s="119" t="s">
        <v>237</v>
      </c>
      <c r="I9" s="119"/>
      <c r="J9" s="168">
        <v>92000</v>
      </c>
      <c r="K9" s="168">
        <v>100000</v>
      </c>
      <c r="L9" s="159">
        <f t="shared" si="3"/>
        <v>8000</v>
      </c>
    </row>
    <row r="10" spans="1:12" ht="16" x14ac:dyDescent="0.2">
      <c r="A10" s="335" t="s">
        <v>78</v>
      </c>
      <c r="B10" s="120" t="e">
        <f>SUM(#REF!)</f>
        <v>#REF!</v>
      </c>
      <c r="C10" s="120" t="e">
        <f>#REF!+#REF!</f>
        <v>#REF!</v>
      </c>
      <c r="D10" s="121" t="e">
        <f t="shared" si="0"/>
        <v>#REF!</v>
      </c>
      <c r="E10" s="121" t="e">
        <f t="shared" si="1"/>
        <v>#REF!</v>
      </c>
      <c r="F10" s="168" t="e">
        <f t="shared" si="2"/>
        <v>#REF!</v>
      </c>
      <c r="G10" s="121" t="e">
        <f t="shared" si="4"/>
        <v>#REF!</v>
      </c>
      <c r="H10" s="119" t="s">
        <v>112</v>
      </c>
      <c r="I10" s="119"/>
      <c r="J10" s="168">
        <v>85000</v>
      </c>
      <c r="K10" s="168">
        <v>100000</v>
      </c>
      <c r="L10" s="159">
        <f t="shared" si="3"/>
        <v>15000</v>
      </c>
    </row>
    <row r="11" spans="1:12" ht="16" x14ac:dyDescent="0.2">
      <c r="A11" s="335" t="s">
        <v>654</v>
      </c>
      <c r="B11" s="120" t="e">
        <f>SUM(#REF!)</f>
        <v>#REF!</v>
      </c>
      <c r="C11" s="120" t="e">
        <f>#REF!</f>
        <v>#REF!</v>
      </c>
      <c r="D11" s="121" t="e">
        <f t="shared" si="0"/>
        <v>#REF!</v>
      </c>
      <c r="E11" s="121" t="e">
        <f t="shared" si="1"/>
        <v>#REF!</v>
      </c>
      <c r="F11" s="168" t="e">
        <f t="shared" si="2"/>
        <v>#REF!</v>
      </c>
      <c r="G11" s="121" t="e">
        <f t="shared" si="4"/>
        <v>#REF!</v>
      </c>
      <c r="H11" s="119" t="s">
        <v>240</v>
      </c>
      <c r="I11" s="119"/>
      <c r="J11" s="168" t="e">
        <f>C15</f>
        <v>#REF!</v>
      </c>
      <c r="K11" s="168">
        <v>0</v>
      </c>
      <c r="L11" s="159" t="e">
        <f t="shared" si="3"/>
        <v>#REF!</v>
      </c>
    </row>
    <row r="12" spans="1:12" ht="16" hidden="1" x14ac:dyDescent="0.2">
      <c r="A12" s="336" t="s">
        <v>655</v>
      </c>
      <c r="B12" s="333">
        <v>0</v>
      </c>
      <c r="C12" s="333">
        <v>0</v>
      </c>
      <c r="D12" s="121">
        <f t="shared" si="0"/>
        <v>0</v>
      </c>
      <c r="E12" s="121" t="e">
        <f t="shared" si="1"/>
        <v>#REF!</v>
      </c>
      <c r="F12" s="168">
        <f t="shared" si="2"/>
        <v>0</v>
      </c>
      <c r="G12" s="121" t="e">
        <f t="shared" si="4"/>
        <v>#REF!</v>
      </c>
      <c r="H12" s="119" t="s">
        <v>155</v>
      </c>
      <c r="I12" s="119"/>
      <c r="J12" s="168">
        <v>94500</v>
      </c>
      <c r="K12" s="168">
        <v>600000</v>
      </c>
      <c r="L12" s="159">
        <f t="shared" si="3"/>
        <v>505500</v>
      </c>
    </row>
    <row r="13" spans="1:12" ht="16" x14ac:dyDescent="0.2">
      <c r="A13" s="335" t="s">
        <v>656</v>
      </c>
      <c r="B13" s="120" t="e">
        <f>#REF!</f>
        <v>#REF!</v>
      </c>
      <c r="C13" s="120" t="e">
        <f>#REF!</f>
        <v>#REF!</v>
      </c>
      <c r="D13" s="121" t="e">
        <f t="shared" si="0"/>
        <v>#REF!</v>
      </c>
      <c r="E13" s="121" t="e">
        <f t="shared" si="1"/>
        <v>#REF!</v>
      </c>
      <c r="F13" s="168" t="e">
        <f t="shared" si="2"/>
        <v>#REF!</v>
      </c>
      <c r="G13" s="121" t="e">
        <f t="shared" si="4"/>
        <v>#REF!</v>
      </c>
      <c r="H13" s="119" t="s">
        <v>239</v>
      </c>
      <c r="I13" s="119"/>
      <c r="J13" s="168" t="e">
        <f>C17</f>
        <v>#REF!</v>
      </c>
      <c r="K13" s="168">
        <v>0</v>
      </c>
      <c r="L13" s="159" t="e">
        <f t="shared" si="3"/>
        <v>#REF!</v>
      </c>
    </row>
    <row r="14" spans="1:12" ht="16" x14ac:dyDescent="0.2">
      <c r="A14" s="335" t="s">
        <v>237</v>
      </c>
      <c r="B14" s="120" t="e">
        <f>SUM(#REF!)</f>
        <v>#REF!</v>
      </c>
      <c r="C14" s="120" t="e">
        <f>#REF!</f>
        <v>#REF!</v>
      </c>
      <c r="D14" s="121" t="e">
        <f t="shared" si="0"/>
        <v>#REF!</v>
      </c>
      <c r="E14" s="121" t="e">
        <f t="shared" si="1"/>
        <v>#REF!</v>
      </c>
      <c r="F14" s="168" t="e">
        <f t="shared" si="2"/>
        <v>#REF!</v>
      </c>
      <c r="G14" s="121" t="e">
        <f t="shared" si="4"/>
        <v>#REF!</v>
      </c>
      <c r="H14" s="119" t="s">
        <v>154</v>
      </c>
      <c r="I14" s="119"/>
      <c r="J14" s="168">
        <f>50000</f>
        <v>50000</v>
      </c>
      <c r="K14" s="168">
        <v>100000</v>
      </c>
      <c r="L14" s="159">
        <f t="shared" si="3"/>
        <v>50000</v>
      </c>
    </row>
    <row r="15" spans="1:12" ht="16" x14ac:dyDescent="0.2">
      <c r="A15" s="335" t="s">
        <v>112</v>
      </c>
      <c r="B15" s="120" t="e">
        <f>SUM(#REF!)</f>
        <v>#REF!</v>
      </c>
      <c r="C15" s="120" t="e">
        <f>#REF!</f>
        <v>#REF!</v>
      </c>
      <c r="D15" s="121" t="e">
        <f t="shared" si="0"/>
        <v>#REF!</v>
      </c>
      <c r="E15" s="121" t="e">
        <f t="shared" si="1"/>
        <v>#REF!</v>
      </c>
      <c r="F15" s="168" t="e">
        <f t="shared" si="2"/>
        <v>#REF!</v>
      </c>
      <c r="G15" s="121" t="e">
        <f t="shared" si="4"/>
        <v>#REF!</v>
      </c>
      <c r="H15" s="119" t="s">
        <v>157</v>
      </c>
      <c r="I15" s="119"/>
      <c r="J15" s="168">
        <v>29000</v>
      </c>
      <c r="K15" s="168">
        <v>50000</v>
      </c>
      <c r="L15" s="159">
        <f t="shared" si="3"/>
        <v>21000</v>
      </c>
    </row>
    <row r="16" spans="1:12" ht="16" hidden="1" x14ac:dyDescent="0.2">
      <c r="A16" s="336" t="s">
        <v>657</v>
      </c>
      <c r="B16" s="333">
        <v>0</v>
      </c>
      <c r="C16" s="333">
        <v>0</v>
      </c>
      <c r="D16" s="121">
        <f t="shared" si="0"/>
        <v>0</v>
      </c>
      <c r="E16" s="121" t="e">
        <f t="shared" si="1"/>
        <v>#REF!</v>
      </c>
      <c r="F16" s="168">
        <f t="shared" si="2"/>
        <v>0</v>
      </c>
      <c r="G16" s="121" t="e">
        <f t="shared" si="4"/>
        <v>#REF!</v>
      </c>
      <c r="H16" s="119" t="s">
        <v>658</v>
      </c>
      <c r="I16" s="119"/>
      <c r="J16" s="168">
        <v>66000</v>
      </c>
      <c r="K16" s="168">
        <v>300000</v>
      </c>
      <c r="L16" s="159">
        <f t="shared" si="3"/>
        <v>234000</v>
      </c>
    </row>
    <row r="17" spans="1:12" ht="16" x14ac:dyDescent="0.2">
      <c r="A17" s="335" t="s">
        <v>240</v>
      </c>
      <c r="B17" s="120" t="e">
        <f>SUM(#REF!)</f>
        <v>#REF!</v>
      </c>
      <c r="C17" s="120" t="e">
        <f>#REF!</f>
        <v>#REF!</v>
      </c>
      <c r="D17" s="121" t="e">
        <f t="shared" si="0"/>
        <v>#REF!</v>
      </c>
      <c r="E17" s="121" t="e">
        <f t="shared" si="1"/>
        <v>#REF!</v>
      </c>
      <c r="F17" s="168" t="e">
        <f t="shared" si="2"/>
        <v>#REF!</v>
      </c>
      <c r="G17" s="121" t="e">
        <f t="shared" si="4"/>
        <v>#REF!</v>
      </c>
      <c r="H17" s="119" t="s">
        <v>138</v>
      </c>
      <c r="I17" s="119"/>
      <c r="J17" s="168"/>
      <c r="K17" s="168"/>
      <c r="L17" s="159">
        <f t="shared" si="3"/>
        <v>0</v>
      </c>
    </row>
    <row r="18" spans="1:12" ht="16" x14ac:dyDescent="0.2">
      <c r="A18" s="335" t="s">
        <v>239</v>
      </c>
      <c r="B18" s="120" t="e">
        <f>SUM(#REF!)</f>
        <v>#REF!</v>
      </c>
      <c r="C18" s="120" t="e">
        <f>#REF!</f>
        <v>#REF!</v>
      </c>
      <c r="D18" s="121" t="e">
        <f t="shared" si="0"/>
        <v>#REF!</v>
      </c>
      <c r="E18" s="121" t="e">
        <f t="shared" si="1"/>
        <v>#REF!</v>
      </c>
      <c r="F18" s="168" t="e">
        <f t="shared" si="2"/>
        <v>#REF!</v>
      </c>
      <c r="G18" s="121" t="e">
        <f t="shared" si="4"/>
        <v>#REF!</v>
      </c>
      <c r="H18" s="119" t="s">
        <v>141</v>
      </c>
      <c r="I18" s="119"/>
      <c r="J18" s="168"/>
      <c r="K18" s="168"/>
      <c r="L18" s="159">
        <f t="shared" si="3"/>
        <v>0</v>
      </c>
    </row>
    <row r="19" spans="1:12" ht="16" x14ac:dyDescent="0.2">
      <c r="A19" s="335" t="s">
        <v>154</v>
      </c>
      <c r="B19" s="120" t="e">
        <f>SUM(#REF!)</f>
        <v>#REF!</v>
      </c>
      <c r="C19" s="120" t="e">
        <f>#REF!</f>
        <v>#REF!</v>
      </c>
      <c r="D19" s="121" t="e">
        <f t="shared" si="0"/>
        <v>#REF!</v>
      </c>
      <c r="E19" s="121" t="e">
        <f t="shared" si="1"/>
        <v>#REF!</v>
      </c>
      <c r="F19" s="168" t="e">
        <f t="shared" si="2"/>
        <v>#REF!</v>
      </c>
      <c r="G19" s="121" t="e">
        <f t="shared" si="4"/>
        <v>#REF!</v>
      </c>
      <c r="H19" s="119" t="s">
        <v>150</v>
      </c>
      <c r="I19" s="119"/>
      <c r="J19" s="168">
        <v>50000</v>
      </c>
      <c r="K19" s="168">
        <v>100000</v>
      </c>
      <c r="L19" s="159">
        <f t="shared" si="3"/>
        <v>50000</v>
      </c>
    </row>
    <row r="20" spans="1:12" ht="16" hidden="1" x14ac:dyDescent="0.2">
      <c r="A20" s="336" t="s">
        <v>659</v>
      </c>
      <c r="B20" s="333" t="e">
        <f>SUM(#REF!)</f>
        <v>#REF!</v>
      </c>
      <c r="C20" s="333" t="e">
        <f>SUM(#REF!)</f>
        <v>#REF!</v>
      </c>
      <c r="D20" s="121" t="e">
        <f t="shared" si="0"/>
        <v>#REF!</v>
      </c>
      <c r="E20" s="121" t="e">
        <f t="shared" si="1"/>
        <v>#REF!</v>
      </c>
      <c r="F20" s="168" t="e">
        <f t="shared" si="2"/>
        <v>#REF!</v>
      </c>
      <c r="G20" s="121" t="e">
        <f t="shared" si="4"/>
        <v>#REF!</v>
      </c>
      <c r="H20" s="119" t="s">
        <v>388</v>
      </c>
      <c r="I20" s="119"/>
      <c r="J20" s="168"/>
      <c r="K20" s="168"/>
      <c r="L20" s="159">
        <f t="shared" si="3"/>
        <v>0</v>
      </c>
    </row>
    <row r="21" spans="1:12" ht="16" x14ac:dyDescent="0.2">
      <c r="A21" s="335" t="s">
        <v>157</v>
      </c>
      <c r="B21" s="120" t="e">
        <f>SUM(#REF!)</f>
        <v>#REF!</v>
      </c>
      <c r="C21" s="120" t="e">
        <f>#REF!</f>
        <v>#REF!</v>
      </c>
      <c r="D21" s="121" t="e">
        <f t="shared" si="0"/>
        <v>#REF!</v>
      </c>
      <c r="E21" s="121" t="e">
        <f t="shared" si="1"/>
        <v>#REF!</v>
      </c>
      <c r="F21" s="168" t="e">
        <f t="shared" si="2"/>
        <v>#REF!</v>
      </c>
      <c r="G21" s="121" t="e">
        <f t="shared" si="4"/>
        <v>#REF!</v>
      </c>
      <c r="H21" s="119" t="s">
        <v>238</v>
      </c>
      <c r="I21" s="119"/>
      <c r="J21" s="168"/>
      <c r="K21" s="168"/>
      <c r="L21" s="159">
        <f t="shared" si="3"/>
        <v>0</v>
      </c>
    </row>
    <row r="22" spans="1:12" ht="16" x14ac:dyDescent="0.2">
      <c r="A22" s="335" t="s">
        <v>80</v>
      </c>
      <c r="B22" s="334" t="e">
        <f>#REF!</f>
        <v>#REF!</v>
      </c>
      <c r="C22" s="334" t="e">
        <f>#REF!</f>
        <v>#REF!</v>
      </c>
      <c r="D22" s="121" t="e">
        <f t="shared" si="0"/>
        <v>#REF!</v>
      </c>
      <c r="E22" s="121" t="e">
        <f t="shared" si="1"/>
        <v>#REF!</v>
      </c>
      <c r="F22" s="168" t="e">
        <f t="shared" si="2"/>
        <v>#REF!</v>
      </c>
      <c r="G22" s="121" t="e">
        <f t="shared" si="4"/>
        <v>#REF!</v>
      </c>
      <c r="I22" s="119"/>
      <c r="J22" s="168"/>
      <c r="K22" s="168"/>
      <c r="L22" s="159">
        <f t="shared" si="3"/>
        <v>0</v>
      </c>
    </row>
    <row r="23" spans="1:12" ht="16" x14ac:dyDescent="0.2">
      <c r="A23" s="335" t="s">
        <v>138</v>
      </c>
      <c r="B23" s="120" t="e">
        <f>SUM(#REF!)</f>
        <v>#REF!</v>
      </c>
      <c r="C23" s="120" t="e">
        <f>#REF!</f>
        <v>#REF!</v>
      </c>
      <c r="D23" s="121" t="e">
        <f t="shared" si="0"/>
        <v>#REF!</v>
      </c>
      <c r="E23" s="121" t="e">
        <f t="shared" si="1"/>
        <v>#REF!</v>
      </c>
      <c r="F23" s="168" t="e">
        <f t="shared" si="2"/>
        <v>#REF!</v>
      </c>
      <c r="G23" s="121" t="e">
        <f t="shared" si="4"/>
        <v>#REF!</v>
      </c>
      <c r="H23" s="119" t="s">
        <v>660</v>
      </c>
      <c r="I23" s="119"/>
      <c r="J23" s="168"/>
      <c r="K23" s="168"/>
      <c r="L23" s="159">
        <f t="shared" si="3"/>
        <v>0</v>
      </c>
    </row>
    <row r="24" spans="1:12" ht="16" x14ac:dyDescent="0.2">
      <c r="A24" s="335" t="s">
        <v>87</v>
      </c>
      <c r="B24" s="120" t="e">
        <f>SUM(#REF!)</f>
        <v>#REF!</v>
      </c>
      <c r="C24" s="120" t="e">
        <f>SUM(#REF!)</f>
        <v>#REF!</v>
      </c>
      <c r="D24" s="121" t="e">
        <f t="shared" si="0"/>
        <v>#REF!</v>
      </c>
      <c r="E24" s="121" t="e">
        <f t="shared" si="1"/>
        <v>#REF!</v>
      </c>
      <c r="F24" s="168" t="e">
        <f t="shared" si="2"/>
        <v>#REF!</v>
      </c>
      <c r="G24" s="121" t="e">
        <f t="shared" si="4"/>
        <v>#REF!</v>
      </c>
      <c r="H24" s="119" t="s">
        <v>661</v>
      </c>
      <c r="I24" s="119"/>
      <c r="J24" s="168"/>
      <c r="K24" s="168"/>
      <c r="L24" s="159">
        <f t="shared" si="3"/>
        <v>0</v>
      </c>
    </row>
    <row r="25" spans="1:12" ht="16" x14ac:dyDescent="0.2">
      <c r="A25" s="335" t="s">
        <v>141</v>
      </c>
      <c r="B25" s="120" t="e">
        <f>#REF!</f>
        <v>#REF!</v>
      </c>
      <c r="C25" s="120" t="e">
        <f>#REF!</f>
        <v>#REF!</v>
      </c>
      <c r="D25" s="121" t="e">
        <f t="shared" si="0"/>
        <v>#REF!</v>
      </c>
      <c r="E25" s="121" t="e">
        <f t="shared" si="1"/>
        <v>#REF!</v>
      </c>
      <c r="F25" s="168" t="e">
        <f t="shared" si="2"/>
        <v>#REF!</v>
      </c>
      <c r="G25" s="121" t="e">
        <f t="shared" si="4"/>
        <v>#REF!</v>
      </c>
      <c r="H25" s="119" t="s">
        <v>149</v>
      </c>
      <c r="I25" s="119"/>
      <c r="J25" s="168">
        <v>30000</v>
      </c>
      <c r="K25" s="168">
        <v>200000</v>
      </c>
      <c r="L25" s="159">
        <f t="shared" si="3"/>
        <v>170000</v>
      </c>
    </row>
    <row r="26" spans="1:12" ht="16" x14ac:dyDescent="0.2">
      <c r="A26" s="335" t="s">
        <v>150</v>
      </c>
      <c r="B26" s="120" t="e">
        <f>SUM(#REF!)</f>
        <v>#REF!</v>
      </c>
      <c r="C26" s="120" t="e">
        <f>#REF!</f>
        <v>#REF!</v>
      </c>
      <c r="D26" s="121" t="e">
        <f t="shared" si="0"/>
        <v>#REF!</v>
      </c>
      <c r="E26" s="121" t="e">
        <f t="shared" si="1"/>
        <v>#REF!</v>
      </c>
      <c r="F26" s="168" t="e">
        <f t="shared" si="2"/>
        <v>#REF!</v>
      </c>
      <c r="G26" s="121" t="e">
        <f t="shared" si="4"/>
        <v>#REF!</v>
      </c>
      <c r="H26" s="119" t="s">
        <v>657</v>
      </c>
      <c r="I26" s="119"/>
      <c r="J26" s="168"/>
      <c r="K26" s="168"/>
      <c r="L26" s="159">
        <f t="shared" si="3"/>
        <v>0</v>
      </c>
    </row>
    <row r="27" spans="1:12" ht="16" x14ac:dyDescent="0.2">
      <c r="A27" s="335" t="s">
        <v>238</v>
      </c>
      <c r="B27" s="120" t="e">
        <f>SUM(#REF!)</f>
        <v>#REF!</v>
      </c>
      <c r="C27" s="120" t="e">
        <f>#REF!</f>
        <v>#REF!</v>
      </c>
      <c r="D27" s="121" t="e">
        <f t="shared" si="0"/>
        <v>#REF!</v>
      </c>
      <c r="E27" s="121" t="e">
        <f t="shared" si="1"/>
        <v>#REF!</v>
      </c>
      <c r="F27" s="168" t="e">
        <f t="shared" si="2"/>
        <v>#REF!</v>
      </c>
      <c r="G27" s="121" t="e">
        <f t="shared" si="4"/>
        <v>#REF!</v>
      </c>
      <c r="H27" s="119" t="s">
        <v>655</v>
      </c>
      <c r="I27" s="119"/>
      <c r="J27" s="168">
        <v>75000</v>
      </c>
      <c r="K27" s="168">
        <v>200000</v>
      </c>
      <c r="L27" s="159">
        <f t="shared" si="3"/>
        <v>125000</v>
      </c>
    </row>
    <row r="28" spans="1:12" ht="16" x14ac:dyDescent="0.2">
      <c r="A28" s="335" t="s">
        <v>149</v>
      </c>
      <c r="B28" s="120" t="e">
        <f>SUM(#REF!)</f>
        <v>#REF!</v>
      </c>
      <c r="C28" s="120" t="e">
        <f>#REF!</f>
        <v>#REF!</v>
      </c>
      <c r="D28" s="121" t="e">
        <f t="shared" si="0"/>
        <v>#REF!</v>
      </c>
      <c r="E28" s="121" t="e">
        <f t="shared" si="1"/>
        <v>#REF!</v>
      </c>
      <c r="F28" s="168" t="e">
        <f t="shared" si="2"/>
        <v>#REF!</v>
      </c>
      <c r="G28" s="121" t="e">
        <f t="shared" si="4"/>
        <v>#REF!</v>
      </c>
      <c r="H28" s="119" t="s">
        <v>254</v>
      </c>
      <c r="I28" s="119"/>
      <c r="J28" s="168">
        <v>15000</v>
      </c>
      <c r="K28" s="168">
        <v>50000</v>
      </c>
      <c r="L28" s="159">
        <f t="shared" si="3"/>
        <v>35000</v>
      </c>
    </row>
    <row r="29" spans="1:12" ht="16" hidden="1" x14ac:dyDescent="0.2">
      <c r="A29" s="336" t="s">
        <v>662</v>
      </c>
      <c r="B29" s="333">
        <v>0</v>
      </c>
      <c r="C29" s="333">
        <v>0</v>
      </c>
      <c r="D29" s="121">
        <f t="shared" si="0"/>
        <v>0</v>
      </c>
      <c r="E29" s="121" t="e">
        <f t="shared" si="1"/>
        <v>#REF!</v>
      </c>
      <c r="F29" s="168">
        <f t="shared" si="2"/>
        <v>0</v>
      </c>
      <c r="G29" s="121" t="e">
        <f t="shared" si="4"/>
        <v>#REF!</v>
      </c>
      <c r="H29" s="119" t="s">
        <v>153</v>
      </c>
      <c r="I29" s="119"/>
      <c r="J29" s="168">
        <v>100000</v>
      </c>
      <c r="K29" s="168">
        <v>200000</v>
      </c>
      <c r="L29" s="159">
        <f t="shared" si="3"/>
        <v>100000</v>
      </c>
    </row>
    <row r="30" spans="1:12" ht="16" x14ac:dyDescent="0.2">
      <c r="A30" s="335" t="s">
        <v>151</v>
      </c>
      <c r="B30" s="120" t="e">
        <f>#REF!</f>
        <v>#REF!</v>
      </c>
      <c r="C30" s="120" t="e">
        <f>#REF!</f>
        <v>#REF!</v>
      </c>
      <c r="D30" s="121" t="e">
        <f t="shared" si="0"/>
        <v>#REF!</v>
      </c>
      <c r="E30" s="121" t="e">
        <f t="shared" si="1"/>
        <v>#REF!</v>
      </c>
      <c r="F30" s="168" t="e">
        <f t="shared" si="2"/>
        <v>#REF!</v>
      </c>
      <c r="G30" s="121" t="e">
        <f t="shared" si="4"/>
        <v>#REF!</v>
      </c>
      <c r="H30" s="119" t="s">
        <v>394</v>
      </c>
      <c r="I30" s="119"/>
      <c r="J30" s="168">
        <v>345000</v>
      </c>
      <c r="K30" s="168"/>
      <c r="L30" s="159">
        <f t="shared" si="3"/>
        <v>-345000</v>
      </c>
    </row>
    <row r="31" spans="1:12" ht="16" hidden="1" x14ac:dyDescent="0.2">
      <c r="A31" s="336" t="s">
        <v>661</v>
      </c>
      <c r="B31" s="333" t="e">
        <f>SUM(#REF!)</f>
        <v>#REF!</v>
      </c>
      <c r="C31" s="333" t="e">
        <f>SUM(#REF!)</f>
        <v>#REF!</v>
      </c>
      <c r="D31" s="121" t="e">
        <f t="shared" si="0"/>
        <v>#REF!</v>
      </c>
      <c r="E31" s="121" t="e">
        <f t="shared" si="1"/>
        <v>#REF!</v>
      </c>
      <c r="F31" s="168" t="e">
        <f t="shared" si="2"/>
        <v>#REF!</v>
      </c>
      <c r="G31" s="121" t="e">
        <f t="shared" si="4"/>
        <v>#REF!</v>
      </c>
      <c r="H31" s="119" t="s">
        <v>659</v>
      </c>
      <c r="J31" s="168" t="e">
        <f>SUM(J2:J30)</f>
        <v>#REF!</v>
      </c>
      <c r="K31" s="168" t="e">
        <f>SUM(K2:K29)</f>
        <v>#REF!</v>
      </c>
      <c r="L31" s="159" t="e">
        <f t="shared" si="3"/>
        <v>#REF!</v>
      </c>
    </row>
    <row r="32" spans="1:12" ht="16" x14ac:dyDescent="0.2">
      <c r="A32" s="335" t="s">
        <v>152</v>
      </c>
      <c r="B32" s="120" t="e">
        <f>#REF!</f>
        <v>#REF!</v>
      </c>
      <c r="C32" s="120" t="e">
        <f>#REF!</f>
        <v>#REF!</v>
      </c>
      <c r="D32" s="121" t="e">
        <f t="shared" si="0"/>
        <v>#REF!</v>
      </c>
      <c r="E32" s="121" t="e">
        <f t="shared" si="1"/>
        <v>#REF!</v>
      </c>
      <c r="F32" s="168" t="e">
        <f t="shared" si="2"/>
        <v>#REF!</v>
      </c>
      <c r="G32" s="121" t="e">
        <f t="shared" si="4"/>
        <v>#REF!</v>
      </c>
    </row>
    <row r="33" spans="1:8" ht="16" x14ac:dyDescent="0.2">
      <c r="A33" s="335" t="s">
        <v>142</v>
      </c>
      <c r="B33" s="334" t="e">
        <f>SUM(#REF!)</f>
        <v>#REF!</v>
      </c>
      <c r="C33" s="157" t="e">
        <f>SUM(#REF!)</f>
        <v>#REF!</v>
      </c>
      <c r="D33" s="121" t="e">
        <f t="shared" si="0"/>
        <v>#REF!</v>
      </c>
      <c r="E33" s="121" t="e">
        <f t="shared" si="1"/>
        <v>#REF!</v>
      </c>
      <c r="F33" s="168" t="e">
        <f t="shared" si="2"/>
        <v>#REF!</v>
      </c>
      <c r="G33" s="121" t="e">
        <f t="shared" si="4"/>
        <v>#REF!</v>
      </c>
    </row>
    <row r="34" spans="1:8" ht="16" x14ac:dyDescent="0.2">
      <c r="A34" s="335" t="s">
        <v>155</v>
      </c>
      <c r="B34" s="120" t="e">
        <f>SUM(#REF!)</f>
        <v>#REF!</v>
      </c>
      <c r="C34" s="120" t="e">
        <f>#REF!</f>
        <v>#REF!</v>
      </c>
      <c r="D34" s="121" t="e">
        <f t="shared" si="0"/>
        <v>#REF!</v>
      </c>
      <c r="E34" s="121" t="e">
        <f t="shared" si="1"/>
        <v>#REF!</v>
      </c>
      <c r="F34" s="168" t="e">
        <f t="shared" si="2"/>
        <v>#REF!</v>
      </c>
      <c r="G34" s="121" t="e">
        <f t="shared" si="4"/>
        <v>#REF!</v>
      </c>
    </row>
    <row r="35" spans="1:8" ht="16" hidden="1" x14ac:dyDescent="0.2">
      <c r="A35" s="336" t="s">
        <v>660</v>
      </c>
      <c r="B35" s="333"/>
      <c r="C35" s="333"/>
      <c r="D35" s="121">
        <f t="shared" si="0"/>
        <v>0</v>
      </c>
      <c r="E35" s="121" t="e">
        <f t="shared" si="1"/>
        <v>#REF!</v>
      </c>
      <c r="F35" s="168">
        <f t="shared" si="2"/>
        <v>0</v>
      </c>
      <c r="G35" s="121" t="e">
        <f t="shared" si="4"/>
        <v>#REF!</v>
      </c>
      <c r="H35" s="119" t="s">
        <v>662</v>
      </c>
    </row>
    <row r="36" spans="1:8" ht="16" x14ac:dyDescent="0.2">
      <c r="A36" s="335" t="s">
        <v>156</v>
      </c>
      <c r="B36" s="120" t="e">
        <f>SUM(#REF!)</f>
        <v>#REF!</v>
      </c>
      <c r="C36" s="120" t="e">
        <f>#REF!</f>
        <v>#REF!</v>
      </c>
      <c r="D36" s="121" t="e">
        <f t="shared" si="0"/>
        <v>#REF!</v>
      </c>
      <c r="E36" s="121" t="e">
        <f t="shared" si="1"/>
        <v>#REF!</v>
      </c>
      <c r="F36" s="168" t="e">
        <f t="shared" si="2"/>
        <v>#REF!</v>
      </c>
      <c r="G36" s="121" t="e">
        <f t="shared" si="4"/>
        <v>#REF!</v>
      </c>
    </row>
    <row r="37" spans="1:8" ht="16" hidden="1" x14ac:dyDescent="0.2">
      <c r="A37" s="336" t="s">
        <v>658</v>
      </c>
      <c r="B37" s="333" t="e">
        <f>SUM(#REF!)</f>
        <v>#REF!</v>
      </c>
      <c r="C37" s="333" t="e">
        <f>SUM(#REF!)</f>
        <v>#REF!</v>
      </c>
      <c r="D37" s="121" t="e">
        <f t="shared" si="0"/>
        <v>#REF!</v>
      </c>
      <c r="E37" s="121" t="e">
        <f t="shared" si="1"/>
        <v>#REF!</v>
      </c>
      <c r="F37" s="168" t="e">
        <f t="shared" si="2"/>
        <v>#REF!</v>
      </c>
      <c r="G37" s="121" t="e">
        <f t="shared" si="4"/>
        <v>#REF!</v>
      </c>
    </row>
    <row r="38" spans="1:8" ht="16" x14ac:dyDescent="0.2">
      <c r="A38" s="335" t="s">
        <v>79</v>
      </c>
      <c r="B38" s="120">
        <v>0</v>
      </c>
      <c r="C38" s="120" t="e">
        <f>#REF!</f>
        <v>#REF!</v>
      </c>
      <c r="D38" s="121">
        <f t="shared" si="0"/>
        <v>0</v>
      </c>
      <c r="E38" s="121" t="e">
        <f t="shared" si="1"/>
        <v>#REF!</v>
      </c>
      <c r="F38" s="168" t="e">
        <f t="shared" si="2"/>
        <v>#REF!</v>
      </c>
      <c r="G38" s="121" t="e">
        <f t="shared" si="4"/>
        <v>#REF!</v>
      </c>
    </row>
    <row r="39" spans="1:8" ht="16" x14ac:dyDescent="0.2">
      <c r="A39" s="335" t="s">
        <v>153</v>
      </c>
      <c r="B39" s="120" t="e">
        <f>SUM(#REF!)</f>
        <v>#REF!</v>
      </c>
      <c r="C39" s="120" t="e">
        <f>#REF!</f>
        <v>#REF!</v>
      </c>
      <c r="D39" s="121" t="e">
        <f t="shared" si="0"/>
        <v>#REF!</v>
      </c>
      <c r="E39" s="121" t="e">
        <f t="shared" si="1"/>
        <v>#REF!</v>
      </c>
      <c r="F39" s="168" t="e">
        <f t="shared" si="2"/>
        <v>#REF!</v>
      </c>
      <c r="G39" s="121" t="e">
        <f t="shared" si="4"/>
        <v>#REF!</v>
      </c>
    </row>
    <row r="40" spans="1:8" ht="16" x14ac:dyDescent="0.2">
      <c r="A40" s="335" t="s">
        <v>100</v>
      </c>
      <c r="B40" s="334" t="e">
        <f>SUM(#REF!)</f>
        <v>#REF!</v>
      </c>
      <c r="C40" s="334" t="e">
        <f>SUM(#REF!)</f>
        <v>#REF!</v>
      </c>
      <c r="D40" s="121" t="e">
        <f t="shared" si="0"/>
        <v>#REF!</v>
      </c>
      <c r="E40" s="121" t="e">
        <f t="shared" si="1"/>
        <v>#REF!</v>
      </c>
      <c r="F40" s="168" t="e">
        <f t="shared" si="2"/>
        <v>#REF!</v>
      </c>
      <c r="G40" s="121" t="e">
        <f t="shared" si="4"/>
        <v>#REF!</v>
      </c>
    </row>
    <row r="41" spans="1:8" ht="16" x14ac:dyDescent="0.2">
      <c r="A41" s="335" t="s">
        <v>92</v>
      </c>
      <c r="B41" s="334" t="e">
        <f>SUM(#REF!)</f>
        <v>#REF!</v>
      </c>
      <c r="C41" s="334" t="e">
        <f>#REF!</f>
        <v>#REF!</v>
      </c>
      <c r="D41" s="121" t="e">
        <f t="shared" si="0"/>
        <v>#REF!</v>
      </c>
      <c r="E41" s="121" t="e">
        <f t="shared" si="1"/>
        <v>#REF!</v>
      </c>
      <c r="F41" s="168" t="e">
        <f t="shared" si="2"/>
        <v>#REF!</v>
      </c>
      <c r="G41" s="121" t="e">
        <f t="shared" si="4"/>
        <v>#REF!</v>
      </c>
    </row>
    <row r="42" spans="1:8" x14ac:dyDescent="0.2">
      <c r="B42" s="159"/>
      <c r="C42" s="159"/>
    </row>
    <row r="43" spans="1:8" x14ac:dyDescent="0.2">
      <c r="B43" s="163" t="s">
        <v>663</v>
      </c>
      <c r="C43" s="263" t="e">
        <f>SUM(C2:C35)</f>
        <v>#REF!</v>
      </c>
      <c r="E43" s="163" t="s">
        <v>664</v>
      </c>
      <c r="F43" s="263" t="e">
        <f>SUM(F2:F42)</f>
        <v>#REF!</v>
      </c>
    </row>
    <row r="46" spans="1:8" x14ac:dyDescent="0.2">
      <c r="C46" s="159"/>
      <c r="F46" s="159"/>
    </row>
    <row r="51" spans="3:12" x14ac:dyDescent="0.2">
      <c r="C51" s="159"/>
      <c r="H51" s="169"/>
      <c r="I51" s="169"/>
      <c r="J51" s="172"/>
      <c r="K51" s="172"/>
      <c r="L51" s="172"/>
    </row>
    <row r="52" spans="3:12" x14ac:dyDescent="0.2">
      <c r="H52" s="169"/>
      <c r="I52" s="169"/>
      <c r="J52" s="747">
        <v>2018</v>
      </c>
      <c r="K52" s="747"/>
      <c r="L52" s="747"/>
    </row>
    <row r="53" spans="3:12" ht="16" x14ac:dyDescent="0.2">
      <c r="F53" s="159"/>
      <c r="H53" s="170" t="s">
        <v>75</v>
      </c>
      <c r="I53" s="170" t="s">
        <v>256</v>
      </c>
      <c r="J53" s="173" t="s">
        <v>381</v>
      </c>
      <c r="K53" s="173" t="s">
        <v>665</v>
      </c>
      <c r="L53" s="173" t="s">
        <v>323</v>
      </c>
    </row>
    <row r="54" spans="3:12" ht="16" x14ac:dyDescent="0.2">
      <c r="H54" s="171" t="s">
        <v>112</v>
      </c>
      <c r="I54" s="171" t="s">
        <v>128</v>
      </c>
      <c r="J54" s="172"/>
      <c r="K54" s="172"/>
      <c r="L54" s="172"/>
    </row>
    <row r="55" spans="3:12" ht="16" x14ac:dyDescent="0.2">
      <c r="H55" s="171" t="s">
        <v>227</v>
      </c>
      <c r="I55" s="171" t="s">
        <v>131</v>
      </c>
      <c r="J55" s="172"/>
      <c r="K55" s="172"/>
      <c r="L55" s="172"/>
    </row>
    <row r="56" spans="3:12" ht="16" x14ac:dyDescent="0.2">
      <c r="H56" s="171" t="s">
        <v>239</v>
      </c>
      <c r="I56" s="171" t="s">
        <v>132</v>
      </c>
      <c r="J56" s="172"/>
      <c r="K56" s="172"/>
      <c r="L56" s="172"/>
    </row>
    <row r="57" spans="3:12" ht="16" x14ac:dyDescent="0.2">
      <c r="H57" s="171" t="s">
        <v>237</v>
      </c>
      <c r="I57" s="171" t="s">
        <v>131</v>
      </c>
      <c r="J57" s="172"/>
      <c r="K57" s="172"/>
      <c r="L57" s="172"/>
    </row>
    <row r="58" spans="3:12" ht="16" x14ac:dyDescent="0.2">
      <c r="H58" s="171" t="s">
        <v>78</v>
      </c>
      <c r="I58" s="171" t="s">
        <v>132</v>
      </c>
      <c r="J58" s="172"/>
      <c r="K58" s="172"/>
      <c r="L58" s="172"/>
    </row>
    <row r="59" spans="3:12" ht="16" x14ac:dyDescent="0.2">
      <c r="H59" s="171" t="s">
        <v>150</v>
      </c>
      <c r="I59" s="171" t="s">
        <v>666</v>
      </c>
      <c r="J59" s="172"/>
      <c r="K59" s="172"/>
      <c r="L59" s="172"/>
    </row>
    <row r="60" spans="3:12" ht="16" x14ac:dyDescent="0.2">
      <c r="H60" s="171" t="s">
        <v>157</v>
      </c>
      <c r="I60" s="171" t="s">
        <v>128</v>
      </c>
      <c r="J60" s="172"/>
      <c r="K60" s="172"/>
      <c r="L60" s="172"/>
    </row>
    <row r="61" spans="3:12" ht="16" x14ac:dyDescent="0.2">
      <c r="H61" s="171" t="s">
        <v>240</v>
      </c>
      <c r="I61" s="171" t="s">
        <v>132</v>
      </c>
      <c r="J61" s="172"/>
      <c r="K61" s="172"/>
      <c r="L61" s="172"/>
    </row>
    <row r="62" spans="3:12" ht="16" x14ac:dyDescent="0.2">
      <c r="H62" s="171" t="s">
        <v>149</v>
      </c>
      <c r="I62" s="171" t="s">
        <v>128</v>
      </c>
      <c r="J62" s="172"/>
      <c r="K62" s="172"/>
      <c r="L62" s="172"/>
    </row>
    <row r="63" spans="3:12" ht="16" x14ac:dyDescent="0.2">
      <c r="H63" s="171" t="s">
        <v>295</v>
      </c>
      <c r="I63" s="171" t="s">
        <v>132</v>
      </c>
      <c r="J63" s="172"/>
      <c r="K63" s="172"/>
      <c r="L63" s="172"/>
    </row>
    <row r="64" spans="3:12" ht="16" x14ac:dyDescent="0.2">
      <c r="H64" s="171" t="s">
        <v>141</v>
      </c>
      <c r="I64" s="171" t="s">
        <v>132</v>
      </c>
      <c r="J64" s="172"/>
      <c r="K64" s="172"/>
      <c r="L64" s="172"/>
    </row>
    <row r="65" spans="8:12" ht="16" x14ac:dyDescent="0.2">
      <c r="H65" s="171" t="s">
        <v>153</v>
      </c>
      <c r="I65" s="171" t="s">
        <v>132</v>
      </c>
      <c r="J65" s="172"/>
      <c r="K65" s="172"/>
      <c r="L65" s="172"/>
    </row>
    <row r="66" spans="8:12" ht="16" x14ac:dyDescent="0.2">
      <c r="H66" s="171" t="s">
        <v>154</v>
      </c>
      <c r="I66" s="171" t="s">
        <v>132</v>
      </c>
      <c r="J66" s="172"/>
      <c r="K66" s="172"/>
      <c r="L66" s="172"/>
    </row>
    <row r="67" spans="8:12" ht="16" x14ac:dyDescent="0.2">
      <c r="H67" s="171" t="s">
        <v>654</v>
      </c>
      <c r="I67" s="171" t="s">
        <v>128</v>
      </c>
      <c r="J67" s="172"/>
      <c r="K67" s="172"/>
      <c r="L67" s="172"/>
    </row>
    <row r="68" spans="8:12" ht="16" x14ac:dyDescent="0.2">
      <c r="H68" s="171" t="s">
        <v>138</v>
      </c>
      <c r="I68" s="171" t="s">
        <v>131</v>
      </c>
      <c r="J68" s="172"/>
      <c r="K68" s="172"/>
      <c r="L68" s="172"/>
    </row>
    <row r="69" spans="8:12" ht="16" x14ac:dyDescent="0.2">
      <c r="H69" s="171" t="s">
        <v>155</v>
      </c>
      <c r="I69" s="171" t="s">
        <v>292</v>
      </c>
      <c r="J69" s="172"/>
      <c r="K69" s="172"/>
      <c r="L69" s="172"/>
    </row>
    <row r="70" spans="8:12" ht="16" x14ac:dyDescent="0.2">
      <c r="H70" s="171" t="s">
        <v>254</v>
      </c>
      <c r="I70" s="171" t="s">
        <v>132</v>
      </c>
      <c r="J70" s="172"/>
      <c r="K70" s="172"/>
      <c r="L70" s="172"/>
    </row>
    <row r="71" spans="8:12" ht="16" x14ac:dyDescent="0.2">
      <c r="H71" s="171" t="s">
        <v>156</v>
      </c>
      <c r="I71" s="171" t="s">
        <v>131</v>
      </c>
      <c r="J71" s="172"/>
      <c r="K71" s="172"/>
      <c r="L71" s="172"/>
    </row>
    <row r="72" spans="8:12" ht="16" x14ac:dyDescent="0.2">
      <c r="H72" s="171" t="s">
        <v>105</v>
      </c>
      <c r="I72" s="171" t="s">
        <v>131</v>
      </c>
      <c r="J72" s="172"/>
      <c r="K72" s="172"/>
      <c r="L72" s="172"/>
    </row>
    <row r="73" spans="8:12" ht="16" x14ac:dyDescent="0.2">
      <c r="H73" s="171" t="s">
        <v>238</v>
      </c>
      <c r="I73" s="171" t="s">
        <v>128</v>
      </c>
      <c r="J73" s="172"/>
      <c r="K73" s="172"/>
      <c r="L73" s="172"/>
    </row>
    <row r="74" spans="8:12" ht="16" x14ac:dyDescent="0.2">
      <c r="H74" s="171" t="s">
        <v>287</v>
      </c>
      <c r="I74" s="171" t="s">
        <v>127</v>
      </c>
      <c r="J74" s="172"/>
      <c r="K74" s="172"/>
      <c r="L74" s="172"/>
    </row>
    <row r="75" spans="8:12" ht="16" x14ac:dyDescent="0.2">
      <c r="H75" s="171" t="s">
        <v>288</v>
      </c>
      <c r="I75" s="171" t="s">
        <v>127</v>
      </c>
      <c r="J75" s="172"/>
      <c r="K75" s="172"/>
      <c r="L75" s="172"/>
    </row>
    <row r="76" spans="8:12" ht="16" x14ac:dyDescent="0.2">
      <c r="H76" s="171" t="s">
        <v>296</v>
      </c>
      <c r="I76" s="169"/>
      <c r="J76" s="172"/>
      <c r="K76" s="172"/>
      <c r="L76" s="172"/>
    </row>
    <row r="77" spans="8:12" ht="16" x14ac:dyDescent="0.2">
      <c r="H77" s="171" t="s">
        <v>164</v>
      </c>
      <c r="I77" s="169"/>
      <c r="J77" s="172"/>
      <c r="K77" s="172"/>
      <c r="L77" s="172"/>
    </row>
  </sheetData>
  <sortState xmlns:xlrd2="http://schemas.microsoft.com/office/spreadsheetml/2017/richdata2" ref="A2:H76">
    <sortCondition ref="A1"/>
  </sortState>
  <mergeCells count="1">
    <mergeCell ref="J52:L52"/>
  </mergeCells>
  <conditionalFormatting sqref="D2:D37 D39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9">
    <tabColor rgb="FF7030A0"/>
  </sheetPr>
  <dimension ref="A1:K31"/>
  <sheetViews>
    <sheetView topLeftCell="A20" workbookViewId="0">
      <selection activeCell="J20" sqref="J20"/>
    </sheetView>
  </sheetViews>
  <sheetFormatPr baseColWidth="10" defaultColWidth="8.5" defaultRowHeight="15" x14ac:dyDescent="0.2"/>
  <cols>
    <col min="1" max="1" width="14.5" customWidth="1"/>
    <col min="2" max="2" width="16.5" customWidth="1"/>
    <col min="3" max="5" width="10" bestFit="1" customWidth="1"/>
    <col min="6" max="6" width="7" bestFit="1" customWidth="1"/>
    <col min="7" max="7" width="13.5" customWidth="1"/>
    <col min="8" max="8" width="15" customWidth="1"/>
    <col min="9" max="9" width="15.5" customWidth="1"/>
    <col min="10" max="10" width="18" customWidth="1"/>
    <col min="11" max="11" width="15" customWidth="1"/>
  </cols>
  <sheetData>
    <row r="1" spans="1:11" ht="30" x14ac:dyDescent="0.2">
      <c r="A1" s="342" t="s">
        <v>75</v>
      </c>
      <c r="B1" s="342" t="s">
        <v>256</v>
      </c>
      <c r="C1" s="343" t="s">
        <v>257</v>
      </c>
      <c r="D1" s="343" t="s">
        <v>258</v>
      </c>
      <c r="E1" s="343" t="s">
        <v>259</v>
      </c>
      <c r="F1" s="343" t="s">
        <v>260</v>
      </c>
      <c r="G1" s="343" t="s">
        <v>261</v>
      </c>
      <c r="H1" s="343" t="s">
        <v>667</v>
      </c>
      <c r="I1" s="343" t="s">
        <v>269</v>
      </c>
      <c r="J1" s="375" t="s">
        <v>270</v>
      </c>
      <c r="K1" s="375" t="s">
        <v>271</v>
      </c>
    </row>
    <row r="2" spans="1:11" ht="16" x14ac:dyDescent="0.2">
      <c r="A2" s="344" t="s">
        <v>141</v>
      </c>
      <c r="B2" s="344" t="s">
        <v>132</v>
      </c>
      <c r="C2" s="346">
        <v>95000</v>
      </c>
      <c r="D2" s="346">
        <v>500000</v>
      </c>
      <c r="E2" s="347">
        <v>405000</v>
      </c>
      <c r="F2" s="348">
        <v>4.26</v>
      </c>
      <c r="G2" s="349" t="s">
        <v>119</v>
      </c>
      <c r="H2" s="346">
        <v>500000</v>
      </c>
      <c r="I2" s="347">
        <v>405000</v>
      </c>
      <c r="J2" s="345">
        <f>H2/4</f>
        <v>125000</v>
      </c>
      <c r="K2" s="345">
        <f>H2/4</f>
        <v>125000</v>
      </c>
    </row>
    <row r="3" spans="1:11" ht="16" x14ac:dyDescent="0.2">
      <c r="A3" s="344" t="s">
        <v>78</v>
      </c>
      <c r="B3" s="344" t="s">
        <v>132</v>
      </c>
      <c r="C3" s="346">
        <v>405000</v>
      </c>
      <c r="D3" s="346">
        <v>800000</v>
      </c>
      <c r="E3" s="350">
        <v>395000</v>
      </c>
      <c r="F3" s="348">
        <v>0.98</v>
      </c>
      <c r="G3" s="349" t="s">
        <v>119</v>
      </c>
      <c r="H3" s="346">
        <v>800000</v>
      </c>
      <c r="I3" s="350">
        <v>395000</v>
      </c>
      <c r="J3" s="345">
        <f t="shared" ref="J3:J29" si="0">H3/4</f>
        <v>200000</v>
      </c>
      <c r="K3" s="345">
        <f t="shared" ref="K3:K29" si="1">H3/4</f>
        <v>200000</v>
      </c>
    </row>
    <row r="4" spans="1:11" ht="16" x14ac:dyDescent="0.2">
      <c r="A4" s="344" t="s">
        <v>227</v>
      </c>
      <c r="B4" s="344" t="s">
        <v>131</v>
      </c>
      <c r="C4" s="346">
        <v>973000</v>
      </c>
      <c r="D4" s="346">
        <v>1300000</v>
      </c>
      <c r="E4" s="351">
        <v>327000</v>
      </c>
      <c r="F4" s="348">
        <v>0.34</v>
      </c>
      <c r="G4" s="349" t="s">
        <v>119</v>
      </c>
      <c r="H4" s="346">
        <v>1300000</v>
      </c>
      <c r="I4" s="351">
        <v>327000</v>
      </c>
      <c r="J4" s="345">
        <f t="shared" si="0"/>
        <v>325000</v>
      </c>
      <c r="K4" s="345">
        <f t="shared" si="1"/>
        <v>325000</v>
      </c>
    </row>
    <row r="5" spans="1:11" ht="16" x14ac:dyDescent="0.2">
      <c r="A5" s="344" t="s">
        <v>287</v>
      </c>
      <c r="B5" s="344" t="s">
        <v>127</v>
      </c>
      <c r="C5" s="346">
        <v>10000</v>
      </c>
      <c r="D5" s="346">
        <v>300000</v>
      </c>
      <c r="E5" s="352">
        <v>290000</v>
      </c>
      <c r="F5" s="348">
        <v>29</v>
      </c>
      <c r="G5" s="349" t="s">
        <v>119</v>
      </c>
      <c r="H5" s="346">
        <v>300000</v>
      </c>
      <c r="I5" s="352">
        <v>290000</v>
      </c>
      <c r="J5" s="345">
        <f t="shared" si="0"/>
        <v>75000</v>
      </c>
      <c r="K5" s="345">
        <f t="shared" si="1"/>
        <v>75000</v>
      </c>
    </row>
    <row r="6" spans="1:11" ht="16" x14ac:dyDescent="0.2">
      <c r="A6" s="344" t="s">
        <v>238</v>
      </c>
      <c r="B6" s="344" t="s">
        <v>128</v>
      </c>
      <c r="C6" s="346">
        <v>100000</v>
      </c>
      <c r="D6" s="346">
        <v>300000</v>
      </c>
      <c r="E6" s="353">
        <v>200000</v>
      </c>
      <c r="F6" s="348">
        <v>2</v>
      </c>
      <c r="G6" s="349" t="s">
        <v>119</v>
      </c>
      <c r="H6" s="346">
        <v>300000</v>
      </c>
      <c r="I6" s="353">
        <v>200000</v>
      </c>
      <c r="J6" s="345">
        <f t="shared" si="0"/>
        <v>75000</v>
      </c>
      <c r="K6" s="345">
        <f t="shared" si="1"/>
        <v>75000</v>
      </c>
    </row>
    <row r="7" spans="1:11" ht="16" x14ac:dyDescent="0.2">
      <c r="A7" s="344" t="s">
        <v>254</v>
      </c>
      <c r="B7" s="344" t="s">
        <v>132</v>
      </c>
      <c r="C7" s="346">
        <v>50000</v>
      </c>
      <c r="D7" s="346">
        <v>250000</v>
      </c>
      <c r="E7" s="353">
        <v>200000</v>
      </c>
      <c r="F7" s="348">
        <v>4</v>
      </c>
      <c r="G7" s="349" t="s">
        <v>119</v>
      </c>
      <c r="H7" s="346">
        <v>250000</v>
      </c>
      <c r="I7" s="353">
        <v>200000</v>
      </c>
      <c r="J7" s="345">
        <f t="shared" si="0"/>
        <v>62500</v>
      </c>
      <c r="K7" s="345">
        <f t="shared" si="1"/>
        <v>62500</v>
      </c>
    </row>
    <row r="8" spans="1:11" ht="30" x14ac:dyDescent="0.2">
      <c r="A8" s="344" t="s">
        <v>239</v>
      </c>
      <c r="B8" s="344" t="s">
        <v>132</v>
      </c>
      <c r="C8" s="346">
        <v>712000</v>
      </c>
      <c r="D8" s="346">
        <v>895000</v>
      </c>
      <c r="E8" s="354">
        <v>183000</v>
      </c>
      <c r="F8" s="348">
        <v>0.26</v>
      </c>
      <c r="G8" s="349" t="s">
        <v>119</v>
      </c>
      <c r="H8" s="346">
        <v>895000</v>
      </c>
      <c r="I8" s="354">
        <v>183000</v>
      </c>
      <c r="J8" s="345">
        <f t="shared" si="0"/>
        <v>223750</v>
      </c>
      <c r="K8" s="345">
        <f t="shared" si="1"/>
        <v>223750</v>
      </c>
    </row>
    <row r="9" spans="1:11" ht="16" x14ac:dyDescent="0.2">
      <c r="A9" s="344" t="s">
        <v>154</v>
      </c>
      <c r="B9" s="344" t="s">
        <v>132</v>
      </c>
      <c r="C9" s="346">
        <v>50000</v>
      </c>
      <c r="D9" s="346">
        <v>200000</v>
      </c>
      <c r="E9" s="355">
        <v>150000</v>
      </c>
      <c r="F9" s="348">
        <v>3</v>
      </c>
      <c r="G9" s="349" t="s">
        <v>119</v>
      </c>
      <c r="H9" s="346">
        <v>200000</v>
      </c>
      <c r="I9" s="355">
        <v>150000</v>
      </c>
      <c r="J9" s="345">
        <f t="shared" si="0"/>
        <v>50000</v>
      </c>
      <c r="K9" s="345">
        <f t="shared" si="1"/>
        <v>50000</v>
      </c>
    </row>
    <row r="10" spans="1:11" ht="16" x14ac:dyDescent="0.2">
      <c r="A10" s="344" t="s">
        <v>138</v>
      </c>
      <c r="B10" s="344" t="s">
        <v>131</v>
      </c>
      <c r="C10" s="346">
        <v>66000</v>
      </c>
      <c r="D10" s="346">
        <v>200000</v>
      </c>
      <c r="E10" s="356">
        <v>134000</v>
      </c>
      <c r="F10" s="348">
        <v>2.0299999999999998</v>
      </c>
      <c r="G10" s="349" t="s">
        <v>119</v>
      </c>
      <c r="H10" s="346">
        <v>200000</v>
      </c>
      <c r="I10" s="356">
        <v>134000</v>
      </c>
      <c r="J10" s="345">
        <f t="shared" si="0"/>
        <v>50000</v>
      </c>
      <c r="K10" s="345">
        <f t="shared" si="1"/>
        <v>50000</v>
      </c>
    </row>
    <row r="11" spans="1:11" ht="32" x14ac:dyDescent="0.2">
      <c r="A11" s="344" t="s">
        <v>288</v>
      </c>
      <c r="B11" s="344" t="s">
        <v>127</v>
      </c>
      <c r="C11" s="357" t="s">
        <v>289</v>
      </c>
      <c r="D11" s="346">
        <v>100000</v>
      </c>
      <c r="E11" s="358">
        <v>100000</v>
      </c>
      <c r="F11" s="348">
        <v>0</v>
      </c>
      <c r="G11" s="349" t="s">
        <v>119</v>
      </c>
      <c r="H11" s="346">
        <v>100000</v>
      </c>
      <c r="I11" s="358">
        <v>100000</v>
      </c>
      <c r="J11" s="345">
        <f t="shared" si="0"/>
        <v>25000</v>
      </c>
      <c r="K11" s="345">
        <f t="shared" si="1"/>
        <v>25000</v>
      </c>
    </row>
    <row r="12" spans="1:11" ht="16" x14ac:dyDescent="0.2">
      <c r="A12" s="344" t="s">
        <v>290</v>
      </c>
      <c r="B12" s="344" t="s">
        <v>127</v>
      </c>
      <c r="C12" s="346">
        <v>10000</v>
      </c>
      <c r="D12" s="346">
        <v>100000</v>
      </c>
      <c r="E12" s="359">
        <v>90000</v>
      </c>
      <c r="F12" s="348">
        <v>9</v>
      </c>
      <c r="G12" s="349" t="s">
        <v>119</v>
      </c>
      <c r="H12" s="346">
        <v>100000</v>
      </c>
      <c r="I12" s="359">
        <v>90000</v>
      </c>
      <c r="J12" s="345">
        <f t="shared" si="0"/>
        <v>25000</v>
      </c>
      <c r="K12" s="345">
        <f t="shared" si="1"/>
        <v>25000</v>
      </c>
    </row>
    <row r="13" spans="1:11" ht="16" x14ac:dyDescent="0.2">
      <c r="A13" s="344" t="s">
        <v>111</v>
      </c>
      <c r="B13" s="344" t="s">
        <v>128</v>
      </c>
      <c r="C13" s="346">
        <v>75000</v>
      </c>
      <c r="D13" s="346">
        <v>150000</v>
      </c>
      <c r="E13" s="360">
        <v>75000</v>
      </c>
      <c r="F13" s="348">
        <v>1</v>
      </c>
      <c r="G13" s="349" t="s">
        <v>119</v>
      </c>
      <c r="H13" s="346">
        <v>150000</v>
      </c>
      <c r="I13" s="360">
        <v>75000</v>
      </c>
      <c r="J13" s="345">
        <f t="shared" si="0"/>
        <v>37500</v>
      </c>
      <c r="K13" s="345">
        <f t="shared" si="1"/>
        <v>37500</v>
      </c>
    </row>
    <row r="14" spans="1:11" ht="16" x14ac:dyDescent="0.2">
      <c r="A14" s="344" t="s">
        <v>156</v>
      </c>
      <c r="B14" s="344" t="s">
        <v>131</v>
      </c>
      <c r="C14" s="346">
        <v>25000</v>
      </c>
      <c r="D14" s="346">
        <v>100000</v>
      </c>
      <c r="E14" s="360">
        <v>75000</v>
      </c>
      <c r="F14" s="348">
        <v>3</v>
      </c>
      <c r="G14" s="349" t="s">
        <v>119</v>
      </c>
      <c r="H14" s="346">
        <v>100000</v>
      </c>
      <c r="I14" s="360">
        <v>75000</v>
      </c>
      <c r="J14" s="345">
        <f t="shared" si="0"/>
        <v>25000</v>
      </c>
      <c r="K14" s="345">
        <f t="shared" si="1"/>
        <v>25000</v>
      </c>
    </row>
    <row r="15" spans="1:11" ht="16" x14ac:dyDescent="0.2">
      <c r="A15" s="344" t="s">
        <v>149</v>
      </c>
      <c r="B15" s="344" t="s">
        <v>128</v>
      </c>
      <c r="C15" s="346">
        <v>110800</v>
      </c>
      <c r="D15" s="346">
        <v>150000</v>
      </c>
      <c r="E15" s="361">
        <v>39200</v>
      </c>
      <c r="F15" s="348">
        <v>0.35</v>
      </c>
      <c r="G15" s="349" t="s">
        <v>119</v>
      </c>
      <c r="H15" s="346">
        <v>150000</v>
      </c>
      <c r="I15" s="361">
        <v>39200</v>
      </c>
      <c r="J15" s="345">
        <f t="shared" si="0"/>
        <v>37500</v>
      </c>
      <c r="K15" s="345">
        <f t="shared" si="1"/>
        <v>37500</v>
      </c>
    </row>
    <row r="16" spans="1:11" ht="16" x14ac:dyDescent="0.2">
      <c r="A16" s="344" t="s">
        <v>654</v>
      </c>
      <c r="B16" s="344" t="s">
        <v>128</v>
      </c>
      <c r="C16" s="346">
        <v>20000</v>
      </c>
      <c r="D16" s="346">
        <v>50000</v>
      </c>
      <c r="E16" s="362">
        <v>30000</v>
      </c>
      <c r="F16" s="348">
        <v>1.5</v>
      </c>
      <c r="G16" s="349" t="s">
        <v>119</v>
      </c>
      <c r="H16" s="346">
        <v>50000</v>
      </c>
      <c r="I16" s="362">
        <v>30000</v>
      </c>
      <c r="J16" s="345">
        <f t="shared" si="0"/>
        <v>12500</v>
      </c>
      <c r="K16" s="345">
        <f t="shared" si="1"/>
        <v>12500</v>
      </c>
    </row>
    <row r="17" spans="1:11" ht="16" x14ac:dyDescent="0.2">
      <c r="A17" s="344" t="s">
        <v>105</v>
      </c>
      <c r="B17" s="344" t="s">
        <v>131</v>
      </c>
      <c r="C17" s="346">
        <v>20000</v>
      </c>
      <c r="D17" s="346">
        <v>50000</v>
      </c>
      <c r="E17" s="362">
        <v>30000</v>
      </c>
      <c r="F17" s="348">
        <v>1.5</v>
      </c>
      <c r="G17" s="349" t="s">
        <v>119</v>
      </c>
      <c r="H17" s="346">
        <v>50000</v>
      </c>
      <c r="I17" s="362">
        <v>30000</v>
      </c>
      <c r="J17" s="345">
        <f t="shared" si="0"/>
        <v>12500</v>
      </c>
      <c r="K17" s="345">
        <f t="shared" si="1"/>
        <v>12500</v>
      </c>
    </row>
    <row r="18" spans="1:11" ht="32" x14ac:dyDescent="0.2">
      <c r="A18" s="344" t="s">
        <v>155</v>
      </c>
      <c r="B18" s="344" t="s">
        <v>292</v>
      </c>
      <c r="C18" s="346">
        <v>55000</v>
      </c>
      <c r="D18" s="346">
        <v>55000</v>
      </c>
      <c r="E18" s="363" t="s">
        <v>286</v>
      </c>
      <c r="F18" s="348">
        <v>0</v>
      </c>
      <c r="G18" s="349" t="s">
        <v>293</v>
      </c>
      <c r="H18" s="346">
        <v>55000</v>
      </c>
      <c r="I18" s="363" t="s">
        <v>286</v>
      </c>
      <c r="J18" s="345">
        <f t="shared" si="0"/>
        <v>13750</v>
      </c>
      <c r="K18" s="345">
        <f t="shared" si="1"/>
        <v>13750</v>
      </c>
    </row>
    <row r="19" spans="1:11" ht="16" x14ac:dyDescent="0.2">
      <c r="A19" s="344" t="s">
        <v>240</v>
      </c>
      <c r="B19" s="344" t="s">
        <v>132</v>
      </c>
      <c r="C19" s="346">
        <v>92000</v>
      </c>
      <c r="D19" s="346">
        <v>50000</v>
      </c>
      <c r="E19" s="364">
        <v>-42000</v>
      </c>
      <c r="F19" s="348">
        <v>-0.46</v>
      </c>
      <c r="G19" s="349" t="s">
        <v>284</v>
      </c>
      <c r="H19" s="346">
        <v>50000</v>
      </c>
      <c r="I19" s="364">
        <v>-42000</v>
      </c>
      <c r="J19" s="345">
        <f t="shared" si="0"/>
        <v>12500</v>
      </c>
      <c r="K19" s="345">
        <f t="shared" si="1"/>
        <v>12500</v>
      </c>
    </row>
    <row r="20" spans="1:11" ht="32" x14ac:dyDescent="0.2">
      <c r="A20" s="344" t="s">
        <v>153</v>
      </c>
      <c r="B20" s="344" t="s">
        <v>132</v>
      </c>
      <c r="C20" s="346">
        <v>55000</v>
      </c>
      <c r="D20" s="357" t="s">
        <v>286</v>
      </c>
      <c r="E20" s="365">
        <v>-55000</v>
      </c>
      <c r="F20" s="348">
        <v>-1</v>
      </c>
      <c r="G20" s="349" t="s">
        <v>294</v>
      </c>
      <c r="H20" s="357" t="s">
        <v>286</v>
      </c>
      <c r="I20" s="365">
        <v>-55000</v>
      </c>
      <c r="J20" s="345" t="e">
        <f t="shared" si="0"/>
        <v>#VALUE!</v>
      </c>
      <c r="K20" s="345" t="e">
        <f t="shared" si="1"/>
        <v>#VALUE!</v>
      </c>
    </row>
    <row r="21" spans="1:11" ht="16" x14ac:dyDescent="0.2">
      <c r="A21" s="344" t="s">
        <v>157</v>
      </c>
      <c r="B21" s="344" t="s">
        <v>128</v>
      </c>
      <c r="C21" s="346">
        <v>120000</v>
      </c>
      <c r="D21" s="346">
        <v>50000</v>
      </c>
      <c r="E21" s="366">
        <v>-70000</v>
      </c>
      <c r="F21" s="348">
        <v>-0.57999999999999996</v>
      </c>
      <c r="G21" s="349" t="s">
        <v>284</v>
      </c>
      <c r="H21" s="346">
        <v>50000</v>
      </c>
      <c r="I21" s="366">
        <v>-70000</v>
      </c>
      <c r="J21" s="345">
        <f t="shared" si="0"/>
        <v>12500</v>
      </c>
      <c r="K21" s="345">
        <f t="shared" si="1"/>
        <v>12500</v>
      </c>
    </row>
    <row r="22" spans="1:11" ht="32" x14ac:dyDescent="0.2">
      <c r="A22" s="344" t="s">
        <v>295</v>
      </c>
      <c r="B22" s="344" t="s">
        <v>132</v>
      </c>
      <c r="C22" s="346">
        <v>70000</v>
      </c>
      <c r="D22" s="357" t="s">
        <v>286</v>
      </c>
      <c r="E22" s="366">
        <v>-70000</v>
      </c>
      <c r="F22" s="348">
        <v>-1</v>
      </c>
      <c r="G22" s="349" t="s">
        <v>294</v>
      </c>
      <c r="H22" s="357" t="s">
        <v>286</v>
      </c>
      <c r="I22" s="366">
        <v>-70000</v>
      </c>
      <c r="J22" s="345" t="e">
        <f t="shared" si="0"/>
        <v>#VALUE!</v>
      </c>
      <c r="K22" s="345" t="e">
        <f t="shared" si="1"/>
        <v>#VALUE!</v>
      </c>
    </row>
    <row r="23" spans="1:11" ht="30" x14ac:dyDescent="0.2">
      <c r="A23" s="344" t="s">
        <v>150</v>
      </c>
      <c r="B23" s="344" t="s">
        <v>128</v>
      </c>
      <c r="C23" s="346">
        <v>193000</v>
      </c>
      <c r="D23" s="346">
        <v>100000</v>
      </c>
      <c r="E23" s="367">
        <v>-93000</v>
      </c>
      <c r="F23" s="348">
        <v>-0.48</v>
      </c>
      <c r="G23" s="349" t="s">
        <v>284</v>
      </c>
      <c r="H23" s="346">
        <v>100000</v>
      </c>
      <c r="I23" s="367">
        <v>-93000</v>
      </c>
      <c r="J23" s="345">
        <f t="shared" si="0"/>
        <v>25000</v>
      </c>
      <c r="K23" s="345">
        <f t="shared" si="1"/>
        <v>25000</v>
      </c>
    </row>
    <row r="24" spans="1:11" ht="16" x14ac:dyDescent="0.2">
      <c r="A24" s="344" t="s">
        <v>237</v>
      </c>
      <c r="B24" s="344" t="s">
        <v>131</v>
      </c>
      <c r="C24" s="346">
        <v>615000</v>
      </c>
      <c r="D24" s="346">
        <v>500000</v>
      </c>
      <c r="E24" s="368">
        <v>-115000</v>
      </c>
      <c r="F24" s="348">
        <v>-0.19</v>
      </c>
      <c r="G24" s="349" t="s">
        <v>284</v>
      </c>
      <c r="H24" s="346">
        <v>500000</v>
      </c>
      <c r="I24" s="368">
        <v>-115000</v>
      </c>
      <c r="J24" s="345">
        <f t="shared" si="0"/>
        <v>125000</v>
      </c>
      <c r="K24" s="345">
        <f t="shared" si="1"/>
        <v>125000</v>
      </c>
    </row>
    <row r="25" spans="1:11" ht="16" x14ac:dyDescent="0.2">
      <c r="A25" s="344" t="s">
        <v>112</v>
      </c>
      <c r="B25" s="344" t="s">
        <v>128</v>
      </c>
      <c r="C25" s="346">
        <v>930000</v>
      </c>
      <c r="D25" s="346">
        <v>500000</v>
      </c>
      <c r="E25" s="369">
        <v>-430000</v>
      </c>
      <c r="F25" s="348">
        <v>-0.46</v>
      </c>
      <c r="G25" s="349" t="s">
        <v>284</v>
      </c>
      <c r="H25" s="346">
        <v>500000</v>
      </c>
      <c r="I25" s="369">
        <v>-430000</v>
      </c>
      <c r="J25" s="345">
        <f t="shared" si="0"/>
        <v>125000</v>
      </c>
      <c r="K25" s="345">
        <f t="shared" si="1"/>
        <v>125000</v>
      </c>
    </row>
    <row r="26" spans="1:11" x14ac:dyDescent="0.2">
      <c r="A26" s="344" t="s">
        <v>100</v>
      </c>
      <c r="B26" s="344"/>
      <c r="C26" s="346"/>
      <c r="D26" s="346"/>
      <c r="E26" s="369"/>
      <c r="F26" s="348"/>
      <c r="G26" s="349"/>
      <c r="H26" s="346"/>
      <c r="I26" s="369"/>
      <c r="J26" s="345">
        <f t="shared" si="0"/>
        <v>0</v>
      </c>
      <c r="K26" s="345">
        <f t="shared" si="1"/>
        <v>0</v>
      </c>
    </row>
    <row r="27" spans="1:11" x14ac:dyDescent="0.2">
      <c r="A27" s="344" t="s">
        <v>668</v>
      </c>
      <c r="B27" s="344"/>
      <c r="C27" s="346"/>
      <c r="D27" s="346"/>
      <c r="E27" s="369"/>
      <c r="F27" s="348"/>
      <c r="G27" s="349"/>
      <c r="H27" s="346"/>
      <c r="I27" s="369"/>
      <c r="J27" s="345">
        <f t="shared" si="0"/>
        <v>0</v>
      </c>
      <c r="K27" s="345">
        <f t="shared" si="1"/>
        <v>0</v>
      </c>
    </row>
    <row r="28" spans="1:11" x14ac:dyDescent="0.2">
      <c r="A28" s="344" t="s">
        <v>80</v>
      </c>
      <c r="B28" s="344"/>
      <c r="C28" s="346"/>
      <c r="D28" s="346"/>
      <c r="E28" s="369"/>
      <c r="F28" s="348"/>
      <c r="G28" s="349"/>
      <c r="H28" s="346"/>
      <c r="I28" s="369"/>
      <c r="J28" s="345">
        <f t="shared" si="0"/>
        <v>0</v>
      </c>
      <c r="K28" s="345">
        <f t="shared" si="1"/>
        <v>0</v>
      </c>
    </row>
    <row r="29" spans="1:11" x14ac:dyDescent="0.2">
      <c r="A29" s="344" t="s">
        <v>82</v>
      </c>
      <c r="B29" s="344"/>
      <c r="C29" s="346"/>
      <c r="D29" s="346"/>
      <c r="E29" s="369"/>
      <c r="F29" s="348"/>
      <c r="G29" s="349"/>
      <c r="H29" s="346"/>
      <c r="I29" s="369"/>
      <c r="J29" s="345">
        <f t="shared" si="0"/>
        <v>0</v>
      </c>
      <c r="K29" s="345">
        <f t="shared" si="1"/>
        <v>0</v>
      </c>
    </row>
    <row r="30" spans="1:11" ht="32" x14ac:dyDescent="0.2">
      <c r="A30" s="344" t="s">
        <v>296</v>
      </c>
      <c r="B30" s="370"/>
      <c r="C30" s="357" t="s">
        <v>289</v>
      </c>
      <c r="D30" s="346">
        <v>2300000</v>
      </c>
      <c r="E30" s="346">
        <v>2300000</v>
      </c>
      <c r="F30" s="348">
        <v>0</v>
      </c>
      <c r="G30" s="349"/>
      <c r="H30" s="346">
        <v>2300000</v>
      </c>
      <c r="I30" s="346">
        <v>2300000</v>
      </c>
    </row>
    <row r="31" spans="1:11" x14ac:dyDescent="0.2">
      <c r="A31" s="342" t="s">
        <v>164</v>
      </c>
      <c r="B31" s="371"/>
      <c r="C31" s="372">
        <v>4851800</v>
      </c>
      <c r="D31" s="372">
        <v>9000000</v>
      </c>
      <c r="E31" s="372">
        <v>4148200</v>
      </c>
      <c r="F31" s="373">
        <v>0.85</v>
      </c>
      <c r="G31" s="374"/>
      <c r="H31" s="372">
        <v>9000000</v>
      </c>
      <c r="I31" s="372">
        <v>4148200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5"/>
  <dimension ref="A1:AS76"/>
  <sheetViews>
    <sheetView zoomScale="90" zoomScaleNormal="90" workbookViewId="0">
      <selection activeCell="C9" sqref="C9"/>
    </sheetView>
  </sheetViews>
  <sheetFormatPr baseColWidth="10" defaultColWidth="8" defaultRowHeight="15" x14ac:dyDescent="0.2"/>
  <cols>
    <col min="1" max="1" width="18" bestFit="1" customWidth="1"/>
    <col min="2" max="2" width="32" bestFit="1" customWidth="1"/>
    <col min="3" max="4" width="15" bestFit="1" customWidth="1"/>
    <col min="5" max="13" width="14" bestFit="1" customWidth="1"/>
    <col min="14" max="14" width="15" bestFit="1" customWidth="1"/>
    <col min="15" max="15" width="16" bestFit="1" customWidth="1"/>
    <col min="16" max="17" width="14" bestFit="1" customWidth="1"/>
    <col min="18" max="18" width="9" customWidth="1"/>
    <col min="19" max="30" width="14" hidden="1" customWidth="1"/>
    <col min="31" max="32" width="16" hidden="1" customWidth="1"/>
    <col min="33" max="33" width="9" hidden="1" customWidth="1"/>
    <col min="34" max="45" width="0" hidden="1" customWidth="1"/>
  </cols>
  <sheetData>
    <row r="1" spans="1:45" ht="31" x14ac:dyDescent="0.35">
      <c r="A1" s="749" t="s">
        <v>669</v>
      </c>
      <c r="B1" s="749"/>
      <c r="C1" s="749"/>
      <c r="D1" s="749"/>
      <c r="E1" s="749"/>
      <c r="F1" s="749"/>
      <c r="G1" s="749"/>
    </row>
    <row r="2" spans="1:45" x14ac:dyDescent="0.2">
      <c r="P2">
        <f>(SUM(I5:N5)+200000)/SUM(I5:N5)</f>
        <v>1.1824069809464313</v>
      </c>
    </row>
    <row r="3" spans="1:45" x14ac:dyDescent="0.2">
      <c r="A3" s="750" t="s">
        <v>37</v>
      </c>
      <c r="B3" s="209" t="s">
        <v>670</v>
      </c>
      <c r="P3" s="210">
        <v>1.2124495432334821</v>
      </c>
    </row>
    <row r="4" spans="1:45" x14ac:dyDescent="0.2">
      <c r="A4" s="750"/>
      <c r="B4" s="211"/>
      <c r="C4" s="156" t="s">
        <v>5</v>
      </c>
      <c r="D4" s="156" t="s">
        <v>6</v>
      </c>
      <c r="E4" s="156" t="s">
        <v>7</v>
      </c>
      <c r="F4" s="156" t="s">
        <v>8</v>
      </c>
      <c r="G4" s="156" t="s">
        <v>9</v>
      </c>
      <c r="H4" s="156" t="s">
        <v>10</v>
      </c>
      <c r="I4" s="156" t="s">
        <v>11</v>
      </c>
      <c r="J4" s="156" t="s">
        <v>12</v>
      </c>
      <c r="K4" s="156" t="s">
        <v>13</v>
      </c>
      <c r="L4" s="156" t="s">
        <v>2</v>
      </c>
      <c r="M4" s="156" t="s">
        <v>3</v>
      </c>
      <c r="N4" s="156" t="s">
        <v>4</v>
      </c>
      <c r="O4" s="156" t="s">
        <v>14</v>
      </c>
    </row>
    <row r="5" spans="1:45" x14ac:dyDescent="0.2">
      <c r="A5" s="750"/>
      <c r="B5" s="209" t="s">
        <v>309</v>
      </c>
      <c r="C5" s="212">
        <v>157706</v>
      </c>
      <c r="D5" s="212">
        <v>160205.50028864655</v>
      </c>
      <c r="E5" s="212">
        <v>160837.32880491344</v>
      </c>
      <c r="F5" s="212">
        <v>139644.83592555363</v>
      </c>
      <c r="G5" s="212">
        <v>142927.10793740489</v>
      </c>
      <c r="H5" s="212">
        <v>148665.24729409823</v>
      </c>
      <c r="I5" s="212">
        <v>152929.46112087555</v>
      </c>
      <c r="J5" s="212">
        <v>173340.15893817326</v>
      </c>
      <c r="K5" s="212">
        <v>196195.23002628743</v>
      </c>
      <c r="L5" s="212">
        <v>192187.24686211423</v>
      </c>
      <c r="M5" s="212">
        <v>192145.09635429946</v>
      </c>
      <c r="N5" s="212">
        <v>189652.07065890561</v>
      </c>
      <c r="O5" s="212">
        <f>SUM(C5:N5)</f>
        <v>2006435.2842112721</v>
      </c>
      <c r="S5" s="213">
        <f>$AE5*S$9+AH5</f>
        <v>150705.78280833829</v>
      </c>
      <c r="T5" s="213">
        <f t="shared" ref="T5:AD7" si="0">$AE5*T$9+AI5</f>
        <v>160205.50028864655</v>
      </c>
      <c r="U5" s="213">
        <f t="shared" si="0"/>
        <v>160837.32880491344</v>
      </c>
      <c r="V5" s="213">
        <f t="shared" si="0"/>
        <v>139644.83592555363</v>
      </c>
      <c r="W5" s="213">
        <f t="shared" si="0"/>
        <v>142927.10793740489</v>
      </c>
      <c r="X5" s="213">
        <f t="shared" si="0"/>
        <v>148665.24729409823</v>
      </c>
      <c r="Y5" s="213">
        <f t="shared" si="0"/>
        <v>152929.46112087555</v>
      </c>
      <c r="Z5" s="213">
        <f t="shared" si="0"/>
        <v>173340.15893817326</v>
      </c>
      <c r="AA5" s="213">
        <f t="shared" si="0"/>
        <v>196195.23002628743</v>
      </c>
      <c r="AB5" s="213">
        <f t="shared" si="0"/>
        <v>192187.24686211423</v>
      </c>
      <c r="AC5" s="213">
        <f t="shared" si="0"/>
        <v>192145.09635429946</v>
      </c>
      <c r="AD5" s="213">
        <f t="shared" si="0"/>
        <v>189652.07065890561</v>
      </c>
      <c r="AE5" s="213">
        <v>2000000</v>
      </c>
      <c r="AF5" s="214">
        <f>SUM(S5:AD5)</f>
        <v>1999435.0670196104</v>
      </c>
      <c r="AH5">
        <v>10705.782808338292</v>
      </c>
      <c r="AI5">
        <v>18205.500288646552</v>
      </c>
      <c r="AJ5">
        <v>16837.328804913443</v>
      </c>
      <c r="AK5">
        <v>-10355.164074446366</v>
      </c>
      <c r="AL5">
        <v>-15072.892062595114</v>
      </c>
      <c r="AM5">
        <v>-13334.752705901774</v>
      </c>
      <c r="AN5">
        <v>-13070.538879124448</v>
      </c>
      <c r="AO5">
        <v>3340.1589381732629</v>
      </c>
      <c r="AP5">
        <v>20195.230026287434</v>
      </c>
      <c r="AQ5">
        <v>10187.246862114232</v>
      </c>
      <c r="AR5">
        <v>-7854.9036457005423</v>
      </c>
      <c r="AS5">
        <v>-20347.929341094394</v>
      </c>
    </row>
    <row r="6" spans="1:45" x14ac:dyDescent="0.2">
      <c r="A6" s="750"/>
      <c r="B6" s="209" t="s">
        <v>313</v>
      </c>
      <c r="C6" s="155">
        <v>14038.663921259154</v>
      </c>
      <c r="D6" s="155">
        <v>18069.402768187996</v>
      </c>
      <c r="E6" s="155">
        <v>23907.169341031702</v>
      </c>
      <c r="F6" s="155">
        <v>23306.997285252259</v>
      </c>
      <c r="G6" s="155">
        <v>24036.65255272375</v>
      </c>
      <c r="H6" s="155">
        <v>25552.025326796847</v>
      </c>
      <c r="I6" s="155">
        <v>27759.942480422495</v>
      </c>
      <c r="J6" s="155">
        <v>29791.292938327457</v>
      </c>
      <c r="K6" s="155">
        <v>36135.514226512001</v>
      </c>
      <c r="L6" s="155">
        <v>38834.191517265521</v>
      </c>
      <c r="M6" s="155">
        <v>42930.026218371764</v>
      </c>
      <c r="N6" s="155">
        <v>46513.569348555546</v>
      </c>
      <c r="O6" s="195">
        <f>SUM(C6:N6)</f>
        <v>350875.44792470644</v>
      </c>
      <c r="S6" s="213">
        <f>$AE6*S$9+AH6</f>
        <v>14038.663921259154</v>
      </c>
      <c r="T6" s="213">
        <f t="shared" si="0"/>
        <v>18069.402768187996</v>
      </c>
      <c r="U6" s="213">
        <f t="shared" si="0"/>
        <v>23907.169341031702</v>
      </c>
      <c r="V6" s="213">
        <f t="shared" si="0"/>
        <v>23306.997285252259</v>
      </c>
      <c r="W6" s="213">
        <f t="shared" si="0"/>
        <v>24036.65255272375</v>
      </c>
      <c r="X6" s="213">
        <f t="shared" si="0"/>
        <v>25552.025326796847</v>
      </c>
      <c r="Y6" s="213">
        <f t="shared" si="0"/>
        <v>27759.942480422495</v>
      </c>
      <c r="Z6" s="213">
        <f t="shared" si="0"/>
        <v>29791.292938327457</v>
      </c>
      <c r="AA6" s="213">
        <f t="shared" si="0"/>
        <v>36135.514226512001</v>
      </c>
      <c r="AB6" s="213">
        <f t="shared" si="0"/>
        <v>38834.191517265521</v>
      </c>
      <c r="AC6" s="213">
        <f t="shared" si="0"/>
        <v>42930.026218371764</v>
      </c>
      <c r="AD6" s="213">
        <f t="shared" si="0"/>
        <v>46513.569348555546</v>
      </c>
      <c r="AE6" s="213">
        <v>349999.99999999994</v>
      </c>
      <c r="AF6" s="214">
        <f t="shared" ref="AF6:AF8" si="1">SUM(S6:AD6)</f>
        <v>350875.44792470644</v>
      </c>
      <c r="AH6">
        <v>-10461.336078740846</v>
      </c>
      <c r="AI6">
        <v>-6780.5972318119966</v>
      </c>
      <c r="AJ6">
        <v>-1292.8306589682907</v>
      </c>
      <c r="AK6">
        <v>-2943.0027147477376</v>
      </c>
      <c r="AL6">
        <v>-3613.3474472762464</v>
      </c>
      <c r="AM6">
        <v>-2797.974673203149</v>
      </c>
      <c r="AN6">
        <v>-1290.0575195775018</v>
      </c>
      <c r="AO6">
        <v>41.292938327460433</v>
      </c>
      <c r="AP6">
        <v>5335.5142265120085</v>
      </c>
      <c r="AQ6">
        <v>6984.1915172655281</v>
      </c>
      <c r="AR6">
        <v>7930.0262183717714</v>
      </c>
      <c r="AS6">
        <v>9763.569348555553</v>
      </c>
    </row>
    <row r="7" spans="1:45" x14ac:dyDescent="0.2">
      <c r="A7" s="750"/>
      <c r="B7" s="209" t="s">
        <v>323</v>
      </c>
      <c r="C7" s="155">
        <v>13722.589521468868</v>
      </c>
      <c r="D7" s="155">
        <v>15177.107425762628</v>
      </c>
      <c r="E7" s="155">
        <v>16982.528910915164</v>
      </c>
      <c r="F7" s="155">
        <v>18237.408247552434</v>
      </c>
      <c r="G7" s="155">
        <v>19448.019484685297</v>
      </c>
      <c r="H7" s="155">
        <v>22425.222407388093</v>
      </c>
      <c r="I7" s="155">
        <v>24966.249096274667</v>
      </c>
      <c r="J7" s="155">
        <v>28302.198987827625</v>
      </c>
      <c r="K7" s="155">
        <v>31980.462866366957</v>
      </c>
      <c r="L7" s="155">
        <v>33842.290638348975</v>
      </c>
      <c r="M7" s="155">
        <v>36842.828076649908</v>
      </c>
      <c r="N7" s="155">
        <v>39340.397761248911</v>
      </c>
      <c r="O7" s="195">
        <f>SUM(C7:N7)</f>
        <v>301267.30342448957</v>
      </c>
      <c r="S7" s="213">
        <f>$AE7*S$9+AH7</f>
        <v>13722.589521468868</v>
      </c>
      <c r="T7" s="213">
        <f t="shared" si="0"/>
        <v>15177.107425762628</v>
      </c>
      <c r="U7" s="213">
        <f t="shared" si="0"/>
        <v>16982.528910915164</v>
      </c>
      <c r="V7" s="213">
        <f t="shared" si="0"/>
        <v>18237.408247552434</v>
      </c>
      <c r="W7" s="213">
        <f t="shared" si="0"/>
        <v>19448.019484685297</v>
      </c>
      <c r="X7" s="213">
        <f t="shared" si="0"/>
        <v>22425.222407388093</v>
      </c>
      <c r="Y7" s="213">
        <f t="shared" si="0"/>
        <v>24966.249096274667</v>
      </c>
      <c r="Z7" s="213">
        <f t="shared" si="0"/>
        <v>28302.198987827625</v>
      </c>
      <c r="AA7" s="213">
        <f t="shared" si="0"/>
        <v>31980.462866366957</v>
      </c>
      <c r="AB7" s="213">
        <f t="shared" si="0"/>
        <v>33842.290638348975</v>
      </c>
      <c r="AC7" s="213">
        <f t="shared" si="0"/>
        <v>36842.828076649908</v>
      </c>
      <c r="AD7" s="213">
        <f t="shared" si="0"/>
        <v>39340.397761248911</v>
      </c>
      <c r="AE7" s="213">
        <v>300000</v>
      </c>
      <c r="AF7" s="214">
        <f t="shared" si="1"/>
        <v>301267.30342448957</v>
      </c>
      <c r="AH7">
        <v>-7277.4104785311356</v>
      </c>
      <c r="AI7">
        <v>-6122.8925742373685</v>
      </c>
      <c r="AJ7">
        <v>-4617.4710890848364</v>
      </c>
      <c r="AK7">
        <v>-4262.5917524475663</v>
      </c>
      <c r="AL7">
        <v>-4251.9805153147026</v>
      </c>
      <c r="AM7">
        <v>-1874.7775926119066</v>
      </c>
      <c r="AN7">
        <v>66.249096274666954</v>
      </c>
      <c r="AO7">
        <v>2802.1989878276217</v>
      </c>
      <c r="AP7">
        <v>5580.4628663669573</v>
      </c>
      <c r="AQ7">
        <v>6542.2906383489753</v>
      </c>
      <c r="AR7">
        <v>6842.8280766499083</v>
      </c>
      <c r="AS7">
        <v>7840.3977612489107</v>
      </c>
    </row>
    <row r="8" spans="1:45" x14ac:dyDescent="0.2">
      <c r="A8" s="750"/>
      <c r="B8" s="209" t="s">
        <v>671</v>
      </c>
      <c r="C8" s="215">
        <f>SUM(C5:C7)</f>
        <v>185467.25344272805</v>
      </c>
      <c r="D8" s="215">
        <f t="shared" ref="D8:N8" si="2">SUM(D5:D7)</f>
        <v>193452.01048259716</v>
      </c>
      <c r="E8" s="215">
        <f t="shared" si="2"/>
        <v>201727.0270568603</v>
      </c>
      <c r="F8" s="215">
        <f t="shared" si="2"/>
        <v>181189.24145835833</v>
      </c>
      <c r="G8" s="215">
        <f t="shared" si="2"/>
        <v>186411.77997481392</v>
      </c>
      <c r="H8" s="215">
        <f t="shared" si="2"/>
        <v>196642.49502828316</v>
      </c>
      <c r="I8" s="215">
        <f t="shared" si="2"/>
        <v>205655.65269757272</v>
      </c>
      <c r="J8" s="215">
        <f t="shared" si="2"/>
        <v>231433.65086432835</v>
      </c>
      <c r="K8" s="215">
        <f t="shared" si="2"/>
        <v>264311.20711916639</v>
      </c>
      <c r="L8" s="215">
        <f t="shared" si="2"/>
        <v>264863.72901772871</v>
      </c>
      <c r="M8" s="215">
        <f t="shared" si="2"/>
        <v>271917.95064932114</v>
      </c>
      <c r="N8" s="215">
        <f t="shared" si="2"/>
        <v>275506.03776871006</v>
      </c>
      <c r="O8" s="215">
        <f>SUM(C8:N8)</f>
        <v>2658578.0355604677</v>
      </c>
      <c r="S8" s="213">
        <f>SUM(S5:S7)</f>
        <v>178467.03625106634</v>
      </c>
      <c r="T8" s="213">
        <f t="shared" ref="T8:AD8" si="3">SUM(T5:T7)</f>
        <v>193452.01048259716</v>
      </c>
      <c r="U8" s="213">
        <f t="shared" si="3"/>
        <v>201727.0270568603</v>
      </c>
      <c r="V8" s="213">
        <f t="shared" si="3"/>
        <v>181189.24145835833</v>
      </c>
      <c r="W8" s="213">
        <f t="shared" si="3"/>
        <v>186411.77997481392</v>
      </c>
      <c r="X8" s="213">
        <f t="shared" si="3"/>
        <v>196642.49502828316</v>
      </c>
      <c r="Y8" s="213">
        <f t="shared" si="3"/>
        <v>205655.65269757272</v>
      </c>
      <c r="Z8" s="213">
        <f t="shared" si="3"/>
        <v>231433.65086432835</v>
      </c>
      <c r="AA8" s="213">
        <f t="shared" si="3"/>
        <v>264311.20711916639</v>
      </c>
      <c r="AB8" s="213">
        <f t="shared" si="3"/>
        <v>264863.72901772871</v>
      </c>
      <c r="AC8" s="213">
        <f t="shared" si="3"/>
        <v>271917.95064932114</v>
      </c>
      <c r="AD8" s="213">
        <f t="shared" si="3"/>
        <v>275506.03776871006</v>
      </c>
      <c r="AE8" s="213">
        <f>SUM(S8:AD8)</f>
        <v>2651577.818368806</v>
      </c>
      <c r="AF8" s="214">
        <f t="shared" si="1"/>
        <v>2651577.818368806</v>
      </c>
    </row>
    <row r="9" spans="1:45" x14ac:dyDescent="0.2">
      <c r="A9" s="750"/>
      <c r="B9" s="209" t="s">
        <v>672</v>
      </c>
      <c r="C9" s="216">
        <f>C8/$O$8</f>
        <v>6.976182416388195E-2</v>
      </c>
      <c r="D9" s="216">
        <f t="shared" ref="D9:N9" si="4">D8/$O$8</f>
        <v>7.2765218058312361E-2</v>
      </c>
      <c r="E9" s="216">
        <f t="shared" si="4"/>
        <v>7.5877790442338194E-2</v>
      </c>
      <c r="F9" s="216">
        <f t="shared" si="4"/>
        <v>6.8152688781302206E-2</v>
      </c>
      <c r="G9" s="216">
        <f t="shared" si="4"/>
        <v>7.0117099246821829E-2</v>
      </c>
      <c r="H9" s="216">
        <f t="shared" si="4"/>
        <v>7.3965289864748318E-2</v>
      </c>
      <c r="I9" s="216">
        <f t="shared" si="4"/>
        <v>7.7355507322626874E-2</v>
      </c>
      <c r="J9" s="216">
        <f t="shared" si="4"/>
        <v>8.7051667383364464E-2</v>
      </c>
      <c r="K9" s="216">
        <f t="shared" si="4"/>
        <v>9.941826178649131E-2</v>
      </c>
      <c r="L9" s="216">
        <f t="shared" si="4"/>
        <v>9.9626087884191639E-2</v>
      </c>
      <c r="M9" s="216">
        <f t="shared" si="4"/>
        <v>0.10227946932992577</v>
      </c>
      <c r="N9" s="216">
        <f t="shared" si="4"/>
        <v>0.10362909573599531</v>
      </c>
      <c r="O9" s="217">
        <f>SUM(C9:N9)</f>
        <v>1.0000000000000002</v>
      </c>
      <c r="S9" s="210">
        <v>7.0000000000000007E-2</v>
      </c>
      <c r="T9" s="210">
        <v>7.0999999999999994E-2</v>
      </c>
      <c r="U9" s="210">
        <v>7.1999999999999995E-2</v>
      </c>
      <c r="V9" s="210">
        <v>7.4999999999999997E-2</v>
      </c>
      <c r="W9" s="210">
        <v>7.9000000000000001E-2</v>
      </c>
      <c r="X9" s="210">
        <v>8.1000000000000003E-2</v>
      </c>
      <c r="Y9" s="210">
        <v>8.3000000000000004E-2</v>
      </c>
      <c r="Z9" s="210">
        <v>8.5000000000000006E-2</v>
      </c>
      <c r="AA9" s="210">
        <v>8.7999999999999995E-2</v>
      </c>
      <c r="AB9" s="210">
        <v>9.0999999999999998E-2</v>
      </c>
      <c r="AC9" s="210">
        <v>0.1</v>
      </c>
      <c r="AD9" s="210">
        <v>0.105</v>
      </c>
      <c r="AE9" s="218">
        <f>SUM(S9:AD9)</f>
        <v>0.99999999999999989</v>
      </c>
    </row>
    <row r="10" spans="1:45" ht="16" thickBot="1" x14ac:dyDescent="0.25">
      <c r="A10" s="750"/>
      <c r="B10" s="209" t="s">
        <v>673</v>
      </c>
      <c r="C10" s="213">
        <v>160337.5</v>
      </c>
      <c r="D10" s="213">
        <v>150437.5</v>
      </c>
      <c r="E10" s="213">
        <v>154187.5</v>
      </c>
      <c r="F10" s="216"/>
      <c r="G10" s="216"/>
      <c r="H10" s="216"/>
      <c r="I10" s="216"/>
      <c r="J10" s="216"/>
      <c r="K10" s="216"/>
      <c r="L10" s="216"/>
      <c r="M10" s="216"/>
      <c r="N10" s="216"/>
      <c r="O10" s="217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219"/>
    </row>
    <row r="11" spans="1:45" x14ac:dyDescent="0.2">
      <c r="A11" s="750"/>
      <c r="B11" s="220" t="s">
        <v>674</v>
      </c>
      <c r="C11" s="221">
        <v>115350</v>
      </c>
      <c r="D11" s="221">
        <v>116450</v>
      </c>
      <c r="E11" s="221">
        <v>119650</v>
      </c>
      <c r="F11" s="221">
        <v>125750</v>
      </c>
      <c r="G11" s="221">
        <v>110440</v>
      </c>
      <c r="H11" s="221">
        <v>107490</v>
      </c>
      <c r="I11" s="221">
        <v>92485</v>
      </c>
      <c r="J11" s="221">
        <v>114541</v>
      </c>
      <c r="K11" s="221">
        <v>159541</v>
      </c>
      <c r="L11" s="221">
        <v>190578.5</v>
      </c>
      <c r="M11" s="221">
        <v>160041</v>
      </c>
      <c r="N11" s="221">
        <v>165791</v>
      </c>
      <c r="O11" s="221">
        <f>SUM(C11:N11)</f>
        <v>1578107.5</v>
      </c>
      <c r="S11" s="213">
        <v>173333</v>
      </c>
      <c r="T11" s="213">
        <v>176800</v>
      </c>
      <c r="U11" s="213">
        <v>180336.00000000003</v>
      </c>
      <c r="V11" s="213">
        <v>183942.72000000003</v>
      </c>
      <c r="W11" s="213">
        <v>189461.00160000002</v>
      </c>
      <c r="X11" s="213">
        <v>195144.83164800002</v>
      </c>
      <c r="Y11" s="213">
        <v>193155.17659744</v>
      </c>
      <c r="Z11" s="213">
        <v>199185.151895363</v>
      </c>
      <c r="AA11" s="213">
        <v>205396.026452224</v>
      </c>
      <c r="AB11" s="213">
        <v>211927.257100255</v>
      </c>
      <c r="AC11" s="213">
        <v>218658.529806465</v>
      </c>
      <c r="AD11" s="213">
        <v>225595.971567006</v>
      </c>
      <c r="AE11" s="213">
        <v>2352935.6666667527</v>
      </c>
    </row>
    <row r="12" spans="1:45" x14ac:dyDescent="0.2">
      <c r="A12" s="750"/>
      <c r="B12" s="209" t="s">
        <v>675</v>
      </c>
      <c r="C12" s="222">
        <f>C11/$O$11</f>
        <v>7.3093879852925106E-2</v>
      </c>
      <c r="D12" s="222">
        <f t="shared" ref="D12:N12" si="5">D11/$O$11</f>
        <v>7.3790917285419408E-2</v>
      </c>
      <c r="E12" s="222">
        <f t="shared" si="5"/>
        <v>7.5818662543584645E-2</v>
      </c>
      <c r="F12" s="222">
        <f t="shared" si="5"/>
        <v>7.9684051941962125E-2</v>
      </c>
      <c r="G12" s="222">
        <f t="shared" si="5"/>
        <v>6.9982558222427813E-2</v>
      </c>
      <c r="H12" s="222">
        <f t="shared" si="5"/>
        <v>6.8113230562556734E-2</v>
      </c>
      <c r="I12" s="222">
        <f t="shared" si="5"/>
        <v>5.8605006312941292E-2</v>
      </c>
      <c r="J12" s="222">
        <f t="shared" si="5"/>
        <v>7.2581240504845199E-2</v>
      </c>
      <c r="K12" s="222">
        <f t="shared" si="5"/>
        <v>0.10109640819779388</v>
      </c>
      <c r="L12" s="222">
        <f t="shared" si="5"/>
        <v>0.12076395302601375</v>
      </c>
      <c r="M12" s="222">
        <f t="shared" si="5"/>
        <v>0.10141324339438219</v>
      </c>
      <c r="N12" s="222">
        <f t="shared" si="5"/>
        <v>0.10505684815514786</v>
      </c>
      <c r="O12" s="214"/>
      <c r="S12" s="210">
        <v>7.3666697502847295E-2</v>
      </c>
      <c r="T12" s="210">
        <v>7.5140175953242613E-2</v>
      </c>
      <c r="U12" s="210">
        <v>7.6642979472307471E-2</v>
      </c>
      <c r="V12" s="210">
        <v>7.8175839061753627E-2</v>
      </c>
      <c r="W12" s="210">
        <v>8.0521114233606222E-2</v>
      </c>
      <c r="X12" s="210">
        <v>8.2936747660614416E-2</v>
      </c>
      <c r="Y12" s="210">
        <v>8.2091142284000523E-2</v>
      </c>
      <c r="Z12" s="210">
        <v>8.4653887786713414E-2</v>
      </c>
      <c r="AA12" s="210">
        <v>8.7293515654507839E-2</v>
      </c>
      <c r="AB12" s="210">
        <v>9.0069295179871292E-2</v>
      </c>
      <c r="AC12" s="210">
        <v>9.2930092779044821E-2</v>
      </c>
      <c r="AD12" s="210">
        <v>9.5878512431490648E-2</v>
      </c>
      <c r="AE12" s="223">
        <f>SUM(S12:AD12)</f>
        <v>1.0000000000000002</v>
      </c>
    </row>
    <row r="13" spans="1:45" x14ac:dyDescent="0.2">
      <c r="A13" s="625"/>
      <c r="B13" s="209" t="s">
        <v>676</v>
      </c>
      <c r="C13" s="222">
        <f>(C8-C11)/C11</f>
        <v>0.60786522273713084</v>
      </c>
      <c r="D13" s="222">
        <f t="shared" ref="D13:N13" si="6">(D8-D11)/D11</f>
        <v>0.66124525961869618</v>
      </c>
      <c r="E13" s="222">
        <f t="shared" si="6"/>
        <v>0.68597598877442789</v>
      </c>
      <c r="F13" s="222">
        <f t="shared" si="6"/>
        <v>0.44086871935076205</v>
      </c>
      <c r="G13" s="222">
        <f t="shared" si="6"/>
        <v>0.68790094145974212</v>
      </c>
      <c r="H13" s="222">
        <f t="shared" si="6"/>
        <v>0.82940268888532098</v>
      </c>
      <c r="I13" s="222">
        <f t="shared" si="6"/>
        <v>1.2236649478031325</v>
      </c>
      <c r="J13" s="222">
        <f t="shared" si="6"/>
        <v>1.0205310837545363</v>
      </c>
      <c r="K13" s="222">
        <f t="shared" si="6"/>
        <v>0.65669769601021921</v>
      </c>
      <c r="L13" s="222">
        <f t="shared" si="6"/>
        <v>0.38978808741662208</v>
      </c>
      <c r="M13" s="222">
        <f t="shared" si="6"/>
        <v>0.69905180953206447</v>
      </c>
      <c r="N13" s="222">
        <f t="shared" si="6"/>
        <v>0.66176715122479546</v>
      </c>
      <c r="O13" s="222">
        <f>(O8-O11)/O11</f>
        <v>0.68466218908437337</v>
      </c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23"/>
    </row>
    <row r="14" spans="1:45" s="225" customFormat="1" x14ac:dyDescent="0.2">
      <c r="A14" s="224"/>
    </row>
    <row r="15" spans="1:45" x14ac:dyDescent="0.2">
      <c r="A15" s="751" t="s">
        <v>38</v>
      </c>
      <c r="B15" s="226" t="s">
        <v>677</v>
      </c>
    </row>
    <row r="16" spans="1:45" x14ac:dyDescent="0.2">
      <c r="A16" s="751"/>
      <c r="B16" s="227"/>
      <c r="C16" s="156" t="s">
        <v>5</v>
      </c>
      <c r="D16" s="156" t="s">
        <v>6</v>
      </c>
      <c r="E16" s="156" t="s">
        <v>7</v>
      </c>
      <c r="F16" s="156" t="s">
        <v>8</v>
      </c>
      <c r="G16" s="156" t="s">
        <v>9</v>
      </c>
      <c r="H16" s="156" t="s">
        <v>10</v>
      </c>
      <c r="I16" s="156" t="s">
        <v>11</v>
      </c>
      <c r="J16" s="156" t="s">
        <v>12</v>
      </c>
      <c r="K16" s="156" t="s">
        <v>13</v>
      </c>
      <c r="L16" s="156" t="s">
        <v>2</v>
      </c>
      <c r="M16" s="156" t="s">
        <v>3</v>
      </c>
      <c r="N16" s="156" t="s">
        <v>4</v>
      </c>
      <c r="O16" s="156" t="s">
        <v>14</v>
      </c>
    </row>
    <row r="17" spans="1:45" x14ac:dyDescent="0.2">
      <c r="A17" s="751"/>
      <c r="B17" s="226" t="s">
        <v>309</v>
      </c>
      <c r="C17" s="213">
        <v>134000</v>
      </c>
      <c r="D17" s="213">
        <v>148205.50028864655</v>
      </c>
      <c r="E17" s="213">
        <v>154837.32880491344</v>
      </c>
      <c r="F17" s="213">
        <v>133644.83592555361</v>
      </c>
      <c r="G17" s="213">
        <v>142927.10793740486</v>
      </c>
      <c r="H17" s="213">
        <v>152665.24729409823</v>
      </c>
      <c r="I17" s="213">
        <v>162929.46112087552</v>
      </c>
      <c r="J17" s="213">
        <v>183340.15893817323</v>
      </c>
      <c r="K17" s="213">
        <v>208195.23002628741</v>
      </c>
      <c r="L17" s="213">
        <v>206187.2468621142</v>
      </c>
      <c r="M17" s="213">
        <v>194145.09635429946</v>
      </c>
      <c r="N17" s="213">
        <v>187652.07065890558</v>
      </c>
      <c r="O17" s="214">
        <f>SUM(C17:N17)</f>
        <v>2008729.2842112724</v>
      </c>
      <c r="S17" s="213">
        <f>S$21*$AE$17+AH17</f>
        <v>124705.78280833828</v>
      </c>
      <c r="T17" s="213">
        <f t="shared" ref="T17:AD17" si="7">T$21*$AE$17+AI17</f>
        <v>148205.50028864655</v>
      </c>
      <c r="U17" s="213">
        <f t="shared" si="7"/>
        <v>154837.32880491344</v>
      </c>
      <c r="V17" s="213">
        <f t="shared" si="7"/>
        <v>133644.83592555361</v>
      </c>
      <c r="W17" s="213">
        <f t="shared" si="7"/>
        <v>142927.10793740486</v>
      </c>
      <c r="X17" s="213">
        <f t="shared" si="7"/>
        <v>152665.24729409823</v>
      </c>
      <c r="Y17" s="213">
        <f t="shared" si="7"/>
        <v>162929.46112087552</v>
      </c>
      <c r="Z17" s="213">
        <f t="shared" si="7"/>
        <v>183340.15893817323</v>
      </c>
      <c r="AA17" s="213">
        <f t="shared" si="7"/>
        <v>208195.23002628741</v>
      </c>
      <c r="AB17" s="213">
        <f t="shared" si="7"/>
        <v>206187.2468621142</v>
      </c>
      <c r="AC17" s="213">
        <f t="shared" si="7"/>
        <v>194145.09635429946</v>
      </c>
      <c r="AD17" s="213">
        <f t="shared" si="7"/>
        <v>187652.07065890558</v>
      </c>
      <c r="AE17" s="213">
        <v>1999999.9999999998</v>
      </c>
      <c r="AF17" s="214">
        <f>SUM(S17:AD17)</f>
        <v>1999435.0670196107</v>
      </c>
      <c r="AH17">
        <v>10705.782808338292</v>
      </c>
      <c r="AI17">
        <v>18205.500288646552</v>
      </c>
      <c r="AJ17">
        <v>16837.328804913443</v>
      </c>
      <c r="AK17">
        <v>-10355.164074446366</v>
      </c>
      <c r="AL17">
        <v>-15072.892062595114</v>
      </c>
      <c r="AM17">
        <v>-13334.752705901774</v>
      </c>
      <c r="AN17">
        <v>-13070.538879124448</v>
      </c>
      <c r="AO17">
        <v>3340.1589381732629</v>
      </c>
      <c r="AP17">
        <v>20195.230026287434</v>
      </c>
      <c r="AQ17">
        <v>10187.246862114232</v>
      </c>
      <c r="AR17">
        <v>-7854.9036457005423</v>
      </c>
      <c r="AS17">
        <v>-20347.929341094394</v>
      </c>
    </row>
    <row r="18" spans="1:45" x14ac:dyDescent="0.2">
      <c r="A18" s="751"/>
      <c r="B18" s="226" t="s">
        <v>313</v>
      </c>
      <c r="C18" s="213">
        <v>9488.6639212591508</v>
      </c>
      <c r="D18" s="213">
        <v>15969.402768188</v>
      </c>
      <c r="E18" s="213">
        <v>22857.169341031706</v>
      </c>
      <c r="F18" s="213">
        <v>22256.997285252255</v>
      </c>
      <c r="G18" s="213">
        <v>24036.65255272375</v>
      </c>
      <c r="H18" s="213">
        <v>26252.025326796847</v>
      </c>
      <c r="I18" s="213">
        <v>29509.942480422491</v>
      </c>
      <c r="J18" s="213">
        <v>31541.292938327453</v>
      </c>
      <c r="K18" s="213">
        <v>38235.514226512001</v>
      </c>
      <c r="L18" s="213">
        <v>41284.191517265521</v>
      </c>
      <c r="M18" s="213">
        <v>43280.026218371771</v>
      </c>
      <c r="N18" s="213">
        <v>46163.569348555546</v>
      </c>
      <c r="O18" s="214">
        <f>SUM(C18:N18)</f>
        <v>350875.44792470644</v>
      </c>
      <c r="S18" s="213">
        <f>S$21*$AE$18+AH18</f>
        <v>9488.6639212591508</v>
      </c>
      <c r="T18" s="213">
        <f t="shared" ref="T18:AD18" si="8">T$21*$AE$18+AI18</f>
        <v>15969.402768188</v>
      </c>
      <c r="U18" s="213">
        <f t="shared" si="8"/>
        <v>22857.169341031706</v>
      </c>
      <c r="V18" s="213">
        <f t="shared" si="8"/>
        <v>22256.997285252255</v>
      </c>
      <c r="W18" s="213">
        <f t="shared" si="8"/>
        <v>24036.65255272375</v>
      </c>
      <c r="X18" s="213">
        <f t="shared" si="8"/>
        <v>26252.025326796847</v>
      </c>
      <c r="Y18" s="213">
        <f t="shared" si="8"/>
        <v>29509.942480422491</v>
      </c>
      <c r="Z18" s="213">
        <f t="shared" si="8"/>
        <v>31541.292938327453</v>
      </c>
      <c r="AA18" s="213">
        <f t="shared" si="8"/>
        <v>38235.514226512001</v>
      </c>
      <c r="AB18" s="213">
        <f t="shared" si="8"/>
        <v>41284.191517265521</v>
      </c>
      <c r="AC18" s="213">
        <f t="shared" si="8"/>
        <v>43280.026218371771</v>
      </c>
      <c r="AD18" s="213">
        <f t="shared" si="8"/>
        <v>46163.569348555546</v>
      </c>
      <c r="AE18" s="213">
        <v>349999.99999999994</v>
      </c>
      <c r="AF18" s="214">
        <f>SUM(S18:AD18)</f>
        <v>350875.44792470644</v>
      </c>
      <c r="AH18">
        <v>-10461.336078740846</v>
      </c>
      <c r="AI18">
        <v>-6780.5972318119966</v>
      </c>
      <c r="AJ18">
        <v>-1292.8306589682907</v>
      </c>
      <c r="AK18">
        <v>-2943.0027147477376</v>
      </c>
      <c r="AL18">
        <v>-3613.3474472762464</v>
      </c>
      <c r="AM18">
        <v>-2797.974673203149</v>
      </c>
      <c r="AN18">
        <v>-1290.0575195775018</v>
      </c>
      <c r="AO18">
        <v>41.292938327460433</v>
      </c>
      <c r="AP18">
        <v>5335.5142265120085</v>
      </c>
      <c r="AQ18">
        <v>6984.1915172655281</v>
      </c>
      <c r="AR18">
        <v>7930.0262183717714</v>
      </c>
      <c r="AS18">
        <v>9763.569348555553</v>
      </c>
    </row>
    <row r="19" spans="1:45" x14ac:dyDescent="0.2">
      <c r="A19" s="751"/>
      <c r="B19" s="226" t="s">
        <v>323</v>
      </c>
      <c r="C19" s="213">
        <v>9822.5895214688644</v>
      </c>
      <c r="D19" s="213">
        <v>13377.107425762631</v>
      </c>
      <c r="E19" s="213">
        <v>16082.528910915164</v>
      </c>
      <c r="F19" s="213">
        <v>17337.408247552434</v>
      </c>
      <c r="G19" s="213">
        <v>19448.019484685297</v>
      </c>
      <c r="H19" s="213">
        <v>23025.222407388093</v>
      </c>
      <c r="I19" s="213">
        <v>26466.249096274667</v>
      </c>
      <c r="J19" s="213">
        <v>29802.198987827622</v>
      </c>
      <c r="K19" s="213">
        <v>33780.462866366957</v>
      </c>
      <c r="L19" s="213">
        <v>35942.290638348975</v>
      </c>
      <c r="M19" s="213">
        <v>37142.828076649908</v>
      </c>
      <c r="N19" s="213">
        <v>39040.397761248911</v>
      </c>
      <c r="O19" s="214">
        <f>SUM(C19:N19)</f>
        <v>301267.30342448957</v>
      </c>
      <c r="S19" s="213">
        <f>S$21*$AE$19+AH19</f>
        <v>9822.5895214688644</v>
      </c>
      <c r="T19" s="213">
        <f t="shared" ref="T19:AD19" si="9">T$21*$AE$19+AI19</f>
        <v>13377.107425762631</v>
      </c>
      <c r="U19" s="213">
        <f t="shared" si="9"/>
        <v>16082.528910915164</v>
      </c>
      <c r="V19" s="213">
        <f t="shared" si="9"/>
        <v>17337.408247552434</v>
      </c>
      <c r="W19" s="213">
        <f t="shared" si="9"/>
        <v>19448.019484685297</v>
      </c>
      <c r="X19" s="213">
        <f t="shared" si="9"/>
        <v>23025.222407388093</v>
      </c>
      <c r="Y19" s="213">
        <f t="shared" si="9"/>
        <v>26466.249096274667</v>
      </c>
      <c r="Z19" s="213">
        <f t="shared" si="9"/>
        <v>29802.198987827622</v>
      </c>
      <c r="AA19" s="213">
        <f t="shared" si="9"/>
        <v>33780.462866366957</v>
      </c>
      <c r="AB19" s="213">
        <f t="shared" si="9"/>
        <v>35942.290638348975</v>
      </c>
      <c r="AC19" s="213">
        <f t="shared" si="9"/>
        <v>37142.828076649908</v>
      </c>
      <c r="AD19" s="213">
        <f t="shared" si="9"/>
        <v>39040.397761248911</v>
      </c>
      <c r="AE19" s="213">
        <v>300000</v>
      </c>
      <c r="AF19" s="214">
        <f t="shared" ref="AF19:AF20" si="10">SUM(S19:AD19)</f>
        <v>301267.30342448957</v>
      </c>
      <c r="AH19">
        <v>-7277.4104785311356</v>
      </c>
      <c r="AI19">
        <v>-6122.8925742373685</v>
      </c>
      <c r="AJ19">
        <v>-4617.4710890848364</v>
      </c>
      <c r="AK19">
        <v>-4262.5917524475663</v>
      </c>
      <c r="AL19">
        <v>-4251.9805153147026</v>
      </c>
      <c r="AM19">
        <v>-1874.7775926119066</v>
      </c>
      <c r="AN19">
        <v>66.249096274666954</v>
      </c>
      <c r="AO19">
        <v>2802.1989878276217</v>
      </c>
      <c r="AP19">
        <v>5580.4628663669573</v>
      </c>
      <c r="AQ19">
        <v>6542.2906383489753</v>
      </c>
      <c r="AR19">
        <v>6842.8280766499083</v>
      </c>
      <c r="AS19">
        <v>7840.3977612489107</v>
      </c>
    </row>
    <row r="20" spans="1:45" x14ac:dyDescent="0.2">
      <c r="A20" s="751"/>
      <c r="B20" s="226" t="s">
        <v>671</v>
      </c>
      <c r="C20" s="215">
        <f>SUM(C17:C19)</f>
        <v>153311.25344272802</v>
      </c>
      <c r="D20" s="215">
        <f t="shared" ref="D20:N20" si="11">SUM(D17:D19)</f>
        <v>177552.01048259719</v>
      </c>
      <c r="E20" s="215">
        <f t="shared" si="11"/>
        <v>193777.0270568603</v>
      </c>
      <c r="F20" s="215">
        <f t="shared" si="11"/>
        <v>173239.2414583583</v>
      </c>
      <c r="G20" s="215">
        <f t="shared" si="11"/>
        <v>186411.77997481389</v>
      </c>
      <c r="H20" s="215">
        <f t="shared" si="11"/>
        <v>201942.49502828316</v>
      </c>
      <c r="I20" s="215">
        <f t="shared" si="11"/>
        <v>218905.65269757269</v>
      </c>
      <c r="J20" s="215">
        <f t="shared" si="11"/>
        <v>244683.65086432832</v>
      </c>
      <c r="K20" s="215">
        <f t="shared" si="11"/>
        <v>280211.20711916639</v>
      </c>
      <c r="L20" s="215">
        <f t="shared" si="11"/>
        <v>283413.72901772871</v>
      </c>
      <c r="M20" s="215">
        <f t="shared" si="11"/>
        <v>274567.95064932114</v>
      </c>
      <c r="N20" s="215">
        <f t="shared" si="11"/>
        <v>272856.03776871006</v>
      </c>
      <c r="O20" s="215">
        <f>SUM(C20:N20)</f>
        <v>2660872.0355604677</v>
      </c>
      <c r="P20" s="198"/>
      <c r="S20" s="213">
        <f>SUM(S17:S19)</f>
        <v>144017.03625106631</v>
      </c>
      <c r="T20" s="213">
        <f t="shared" ref="T20:AD20" si="12">SUM(T17:T19)</f>
        <v>177552.01048259719</v>
      </c>
      <c r="U20" s="213">
        <f t="shared" si="12"/>
        <v>193777.0270568603</v>
      </c>
      <c r="V20" s="213">
        <f t="shared" si="12"/>
        <v>173239.2414583583</v>
      </c>
      <c r="W20" s="213">
        <f t="shared" si="12"/>
        <v>186411.77997481389</v>
      </c>
      <c r="X20" s="213">
        <f t="shared" si="12"/>
        <v>201942.49502828316</v>
      </c>
      <c r="Y20" s="213">
        <f t="shared" si="12"/>
        <v>218905.65269757269</v>
      </c>
      <c r="Z20" s="213">
        <f t="shared" si="12"/>
        <v>244683.65086432832</v>
      </c>
      <c r="AA20" s="213">
        <f t="shared" si="12"/>
        <v>280211.20711916639</v>
      </c>
      <c r="AB20" s="213">
        <f t="shared" si="12"/>
        <v>283413.72901772871</v>
      </c>
      <c r="AC20" s="213">
        <f t="shared" si="12"/>
        <v>274567.95064932114</v>
      </c>
      <c r="AD20" s="213">
        <f t="shared" si="12"/>
        <v>272856.03776871006</v>
      </c>
      <c r="AE20" s="213">
        <f>SUM(AE17:AE19)</f>
        <v>2649999.9999999995</v>
      </c>
      <c r="AF20" s="214">
        <f t="shared" si="10"/>
        <v>2651577.818368806</v>
      </c>
    </row>
    <row r="21" spans="1:45" x14ac:dyDescent="0.2">
      <c r="A21" s="751"/>
      <c r="B21" s="226" t="s">
        <v>678</v>
      </c>
      <c r="C21" s="216">
        <f>C20/$O$20</f>
        <v>5.7616920841680234E-2</v>
      </c>
      <c r="D21" s="216">
        <f t="shared" ref="D21:N21" si="13">D20/$O$20</f>
        <v>6.6727000813926352E-2</v>
      </c>
      <c r="E21" s="216">
        <f t="shared" si="13"/>
        <v>7.2824632100748299E-2</v>
      </c>
      <c r="F21" s="216">
        <f t="shared" si="13"/>
        <v>6.5106190430487348E-2</v>
      </c>
      <c r="G21" s="216">
        <f t="shared" si="13"/>
        <v>7.0056649656040068E-2</v>
      </c>
      <c r="H21" s="216">
        <f t="shared" si="13"/>
        <v>7.5893350875006427E-2</v>
      </c>
      <c r="I21" s="216">
        <f t="shared" si="13"/>
        <v>8.2268387871370863E-2</v>
      </c>
      <c r="J21" s="216">
        <f t="shared" si="13"/>
        <v>9.1956188645798534E-2</v>
      </c>
      <c r="K21" s="216">
        <f t="shared" si="13"/>
        <v>0.10530803562680331</v>
      </c>
      <c r="L21" s="216">
        <f t="shared" si="13"/>
        <v>0.10651159666084145</v>
      </c>
      <c r="M21" s="216">
        <f t="shared" si="13"/>
        <v>0.10318720591593125</v>
      </c>
      <c r="N21" s="216">
        <f t="shared" si="13"/>
        <v>0.10254384056136602</v>
      </c>
      <c r="O21" s="217">
        <f>SUM(C21:N21)</f>
        <v>1.0000000000000002</v>
      </c>
      <c r="S21" s="210">
        <v>5.7000000000000002E-2</v>
      </c>
      <c r="T21" s="210">
        <v>6.5000000000000002E-2</v>
      </c>
      <c r="U21" s="210">
        <v>6.9000000000000006E-2</v>
      </c>
      <c r="V21" s="210">
        <v>7.1999999999999995E-2</v>
      </c>
      <c r="W21" s="210">
        <v>7.9000000000000001E-2</v>
      </c>
      <c r="X21" s="210">
        <v>8.3000000000000004E-2</v>
      </c>
      <c r="Y21" s="210">
        <v>8.7999999999999995E-2</v>
      </c>
      <c r="Z21" s="210">
        <v>0.09</v>
      </c>
      <c r="AA21" s="210">
        <v>9.4E-2</v>
      </c>
      <c r="AB21" s="210">
        <v>9.8000000000000004E-2</v>
      </c>
      <c r="AC21" s="210">
        <v>0.10100000000000001</v>
      </c>
      <c r="AD21" s="210">
        <v>0.104</v>
      </c>
      <c r="AE21" s="218">
        <f>SUM(S21:AD21)</f>
        <v>0.99999999999999989</v>
      </c>
    </row>
    <row r="22" spans="1:45" ht="16" thickBot="1" x14ac:dyDescent="0.25">
      <c r="A22" s="751"/>
      <c r="B22" s="226" t="s">
        <v>673</v>
      </c>
      <c r="C22" s="213">
        <v>131541</v>
      </c>
      <c r="D22" s="213">
        <v>116666</v>
      </c>
      <c r="E22" s="213">
        <v>149177</v>
      </c>
      <c r="F22" s="216"/>
      <c r="G22" s="216"/>
      <c r="H22" s="216"/>
      <c r="I22" s="216"/>
      <c r="J22" s="216"/>
      <c r="K22" s="216"/>
      <c r="L22" s="216"/>
      <c r="M22" s="216"/>
      <c r="N22" s="216"/>
      <c r="O22" s="217"/>
      <c r="S22" s="210"/>
      <c r="T22" s="210"/>
      <c r="U22" s="210"/>
      <c r="V22" s="210"/>
      <c r="W22" s="210"/>
      <c r="X22" s="210"/>
      <c r="Y22" s="210"/>
      <c r="Z22" s="210"/>
      <c r="AA22" s="210"/>
      <c r="AB22" s="210"/>
      <c r="AC22" s="210"/>
      <c r="AD22" s="210"/>
      <c r="AE22" s="218"/>
    </row>
    <row r="23" spans="1:45" x14ac:dyDescent="0.2">
      <c r="A23" s="751"/>
      <c r="B23" s="228" t="s">
        <v>674</v>
      </c>
      <c r="C23" s="221">
        <v>118333</v>
      </c>
      <c r="D23" s="221">
        <v>120333</v>
      </c>
      <c r="E23" s="221">
        <v>184833</v>
      </c>
      <c r="F23" s="221">
        <v>125505</v>
      </c>
      <c r="G23" s="221">
        <v>140458</v>
      </c>
      <c r="H23" s="221">
        <v>154425.10999999999</v>
      </c>
      <c r="I23" s="221">
        <v>134806.33333333331</v>
      </c>
      <c r="J23" s="221">
        <v>151263.33333333334</v>
      </c>
      <c r="K23" s="221">
        <v>135519.33333333334</v>
      </c>
      <c r="L23" s="221">
        <v>106687</v>
      </c>
      <c r="M23" s="221">
        <v>122134</v>
      </c>
      <c r="N23" s="221">
        <v>131494.5</v>
      </c>
      <c r="O23" s="221">
        <f>SUM(C23:N23)</f>
        <v>1625791.6099999999</v>
      </c>
      <c r="S23" s="213">
        <v>115556</v>
      </c>
      <c r="T23" s="213">
        <v>117867</v>
      </c>
      <c r="U23" s="213">
        <v>120224</v>
      </c>
      <c r="V23" s="213">
        <v>122628</v>
      </c>
      <c r="W23" s="213">
        <v>126307</v>
      </c>
      <c r="X23" s="213">
        <v>130097</v>
      </c>
      <c r="Y23" s="213">
        <v>149924.3695680458</v>
      </c>
      <c r="Z23" s="213">
        <v>164333.38194559462</v>
      </c>
      <c r="AA23" s="213">
        <v>180475.40690222362</v>
      </c>
      <c r="AB23" s="213">
        <v>198713.64025324999</v>
      </c>
      <c r="AC23" s="213">
        <v>229515.73529877336</v>
      </c>
      <c r="AD23" s="213">
        <v>250104.87293113692</v>
      </c>
      <c r="AE23" s="213">
        <v>1905746.4068990243</v>
      </c>
    </row>
    <row r="24" spans="1:45" x14ac:dyDescent="0.2">
      <c r="A24" s="751"/>
      <c r="B24" s="226" t="s">
        <v>675</v>
      </c>
      <c r="C24" s="229">
        <f>C23/$O$23</f>
        <v>7.2784850944088708E-2</v>
      </c>
      <c r="D24" s="222">
        <f t="shared" ref="D24:N24" si="14">D23/$O$23</f>
        <v>7.401502090418588E-2</v>
      </c>
      <c r="E24" s="222">
        <f t="shared" si="14"/>
        <v>0.11368800211731933</v>
      </c>
      <c r="F24" s="222">
        <f t="shared" si="14"/>
        <v>7.7196240420997139E-2</v>
      </c>
      <c r="G24" s="222">
        <f t="shared" si="14"/>
        <v>8.6393606127663558E-2</v>
      </c>
      <c r="H24" s="222">
        <f t="shared" si="14"/>
        <v>9.4984565703349885E-2</v>
      </c>
      <c r="I24" s="222">
        <f t="shared" si="14"/>
        <v>8.291735084875565E-2</v>
      </c>
      <c r="J24" s="222">
        <f t="shared" si="14"/>
        <v>9.3039804365415174E-2</v>
      </c>
      <c r="K24" s="222">
        <f t="shared" si="14"/>
        <v>8.3355906439530308E-2</v>
      </c>
      <c r="L24" s="222">
        <f t="shared" si="14"/>
        <v>6.5621571266442941E-2</v>
      </c>
      <c r="M24" s="222">
        <f t="shared" si="14"/>
        <v>7.5122788953253375E-2</v>
      </c>
      <c r="N24" s="222">
        <f t="shared" si="14"/>
        <v>8.0880291908998106E-2</v>
      </c>
      <c r="O24" s="214"/>
      <c r="S24" s="210">
        <v>6.0635559684999958E-2</v>
      </c>
      <c r="T24" s="210">
        <v>6.184820791124554E-2</v>
      </c>
      <c r="U24" s="210">
        <v>6.308499366168295E-2</v>
      </c>
      <c r="V24" s="210">
        <v>6.4346441665098952E-2</v>
      </c>
      <c r="W24" s="210">
        <v>6.6276918871657806E-2</v>
      </c>
      <c r="X24" s="210">
        <v>6.8265640973549091E-2</v>
      </c>
      <c r="Y24" s="210">
        <v>7.866963255200278E-2</v>
      </c>
      <c r="Z24" s="210">
        <v>8.6230456135553302E-2</v>
      </c>
      <c r="AA24" s="210">
        <v>9.4700641307196798E-2</v>
      </c>
      <c r="AB24" s="210">
        <v>0.10427076736646777</v>
      </c>
      <c r="AC24" s="210">
        <v>0.12043351332994759</v>
      </c>
      <c r="AD24" s="210">
        <v>0.1312372265405975</v>
      </c>
      <c r="AE24" s="223">
        <f>SUM(S24:AD24)</f>
        <v>1</v>
      </c>
    </row>
    <row r="25" spans="1:45" x14ac:dyDescent="0.2">
      <c r="A25" s="518"/>
      <c r="B25" s="226" t="s">
        <v>676</v>
      </c>
      <c r="C25" s="229">
        <f>(C20-C23)/C23</f>
        <v>0.29559170681659402</v>
      </c>
      <c r="D25" s="229">
        <f t="shared" ref="D25:O25" si="15">(D20-D23)/D23</f>
        <v>0.47550555942756512</v>
      </c>
      <c r="E25" s="229">
        <f t="shared" si="15"/>
        <v>4.8389773778818181E-2</v>
      </c>
      <c r="F25" s="229">
        <f t="shared" si="15"/>
        <v>0.3803373686973292</v>
      </c>
      <c r="G25" s="229">
        <f t="shared" si="15"/>
        <v>0.32717096907839988</v>
      </c>
      <c r="H25" s="229">
        <f t="shared" si="15"/>
        <v>0.30770504245250774</v>
      </c>
      <c r="I25" s="229">
        <f t="shared" si="15"/>
        <v>0.62385288053409493</v>
      </c>
      <c r="J25" s="229">
        <f t="shared" si="15"/>
        <v>0.61760054781503537</v>
      </c>
      <c r="K25" s="229">
        <f t="shared" si="15"/>
        <v>1.0676843681774779</v>
      </c>
      <c r="L25" s="229">
        <f t="shared" si="15"/>
        <v>1.6564973147405841</v>
      </c>
      <c r="M25" s="229">
        <f t="shared" si="15"/>
        <v>1.2480877613876655</v>
      </c>
      <c r="N25" s="229">
        <f t="shared" si="15"/>
        <v>1.0750376462035298</v>
      </c>
      <c r="O25" s="229">
        <f t="shared" si="15"/>
        <v>0.6366624229045369</v>
      </c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23"/>
    </row>
    <row r="26" spans="1:45" s="225" customFormat="1" x14ac:dyDescent="0.2">
      <c r="A26" s="224"/>
    </row>
    <row r="27" spans="1:45" x14ac:dyDescent="0.2">
      <c r="A27" s="752" t="s">
        <v>613</v>
      </c>
      <c r="B27" s="230" t="s">
        <v>679</v>
      </c>
    </row>
    <row r="28" spans="1:45" x14ac:dyDescent="0.2">
      <c r="A28" s="752"/>
      <c r="B28" s="231"/>
      <c r="C28" s="156" t="s">
        <v>5</v>
      </c>
      <c r="D28" s="156" t="s">
        <v>6</v>
      </c>
      <c r="E28" s="156" t="s">
        <v>7</v>
      </c>
      <c r="F28" s="156" t="s">
        <v>8</v>
      </c>
      <c r="G28" s="156" t="s">
        <v>9</v>
      </c>
      <c r="H28" s="156" t="s">
        <v>10</v>
      </c>
      <c r="I28" s="156" t="s">
        <v>11</v>
      </c>
      <c r="J28" s="156" t="s">
        <v>12</v>
      </c>
      <c r="K28" s="156" t="s">
        <v>13</v>
      </c>
      <c r="L28" s="156" t="s">
        <v>2</v>
      </c>
      <c r="M28" s="156" t="s">
        <v>3</v>
      </c>
      <c r="N28" s="156" t="s">
        <v>4</v>
      </c>
      <c r="O28" s="156" t="s">
        <v>14</v>
      </c>
    </row>
    <row r="29" spans="1:45" x14ac:dyDescent="0.2">
      <c r="A29" s="752"/>
      <c r="B29" s="230" t="s">
        <v>309</v>
      </c>
      <c r="C29" s="155">
        <v>22500</v>
      </c>
      <c r="D29" s="155">
        <v>22500</v>
      </c>
      <c r="E29" s="155">
        <v>45000</v>
      </c>
      <c r="F29" s="155">
        <v>88500</v>
      </c>
      <c r="G29" s="155">
        <v>132000</v>
      </c>
      <c r="H29" s="155">
        <v>141000</v>
      </c>
      <c r="I29" s="155">
        <v>150000</v>
      </c>
      <c r="J29" s="155">
        <v>160500</v>
      </c>
      <c r="K29" s="155">
        <v>169500</v>
      </c>
      <c r="L29" s="155">
        <v>178500</v>
      </c>
      <c r="M29" s="155">
        <v>189000</v>
      </c>
      <c r="N29" s="155">
        <v>201000</v>
      </c>
      <c r="O29" s="195">
        <f>SUM(C29:N29)</f>
        <v>1500000</v>
      </c>
      <c r="Q29">
        <f>(SUM(I29:N29)-200000)/SUM(I29:N29)</f>
        <v>0.80925131139723416</v>
      </c>
      <c r="S29" s="213">
        <f>S$33*$AE$29</f>
        <v>22500</v>
      </c>
      <c r="T29" s="213">
        <f t="shared" ref="T29:AD29" si="16">T$33*$AE$29</f>
        <v>22500</v>
      </c>
      <c r="U29" s="213">
        <f t="shared" si="16"/>
        <v>45000</v>
      </c>
      <c r="V29" s="213">
        <f t="shared" si="16"/>
        <v>88500</v>
      </c>
      <c r="W29" s="213">
        <f t="shared" si="16"/>
        <v>132000</v>
      </c>
      <c r="X29" s="213">
        <f t="shared" si="16"/>
        <v>141000</v>
      </c>
      <c r="Y29" s="213">
        <f t="shared" si="16"/>
        <v>150000</v>
      </c>
      <c r="Z29" s="213">
        <f t="shared" si="16"/>
        <v>160500</v>
      </c>
      <c r="AA29" s="213">
        <f t="shared" si="16"/>
        <v>169500</v>
      </c>
      <c r="AB29" s="213">
        <f t="shared" si="16"/>
        <v>178500</v>
      </c>
      <c r="AC29" s="213">
        <f t="shared" si="16"/>
        <v>189000</v>
      </c>
      <c r="AD29" s="213">
        <f t="shared" si="16"/>
        <v>201000</v>
      </c>
      <c r="AE29" s="214">
        <v>1500000</v>
      </c>
      <c r="AF29" s="214">
        <f>SUM(S29:AD29)</f>
        <v>1500000</v>
      </c>
    </row>
    <row r="30" spans="1:45" x14ac:dyDescent="0.2">
      <c r="A30" s="752"/>
      <c r="B30" s="230" t="s">
        <v>313</v>
      </c>
      <c r="C30" s="155">
        <v>1500</v>
      </c>
      <c r="D30" s="155">
        <v>1500</v>
      </c>
      <c r="E30" s="155">
        <v>3000</v>
      </c>
      <c r="F30" s="155">
        <v>5900</v>
      </c>
      <c r="G30" s="155">
        <v>8800</v>
      </c>
      <c r="H30" s="155">
        <v>9400</v>
      </c>
      <c r="I30" s="155">
        <v>10000</v>
      </c>
      <c r="J30" s="155">
        <v>10700</v>
      </c>
      <c r="K30" s="155">
        <v>11300</v>
      </c>
      <c r="L30" s="155">
        <v>11900</v>
      </c>
      <c r="M30" s="155">
        <v>12600</v>
      </c>
      <c r="N30" s="155">
        <v>13400</v>
      </c>
      <c r="O30" s="195">
        <f t="shared" ref="O30:O32" si="17">SUM(C30:N30)</f>
        <v>100000</v>
      </c>
      <c r="Q30" s="210">
        <v>0.8366013071895424</v>
      </c>
      <c r="S30" s="213">
        <f>S$33*$AE$30</f>
        <v>1500</v>
      </c>
      <c r="T30" s="213">
        <f t="shared" ref="T30:AD30" si="18">T$33*$AE$30</f>
        <v>1500</v>
      </c>
      <c r="U30" s="213">
        <f t="shared" si="18"/>
        <v>3000</v>
      </c>
      <c r="V30" s="213">
        <f t="shared" si="18"/>
        <v>5900</v>
      </c>
      <c r="W30" s="213">
        <f t="shared" si="18"/>
        <v>8800</v>
      </c>
      <c r="X30" s="213">
        <f t="shared" si="18"/>
        <v>9400</v>
      </c>
      <c r="Y30" s="213">
        <f t="shared" si="18"/>
        <v>10000</v>
      </c>
      <c r="Z30" s="213">
        <f t="shared" si="18"/>
        <v>10700</v>
      </c>
      <c r="AA30" s="213">
        <f t="shared" si="18"/>
        <v>11300</v>
      </c>
      <c r="AB30" s="213">
        <f t="shared" si="18"/>
        <v>11900</v>
      </c>
      <c r="AC30" s="213">
        <f t="shared" si="18"/>
        <v>12600</v>
      </c>
      <c r="AD30" s="213">
        <f t="shared" si="18"/>
        <v>13400</v>
      </c>
      <c r="AE30" s="214">
        <v>100000</v>
      </c>
      <c r="AF30" s="214">
        <f t="shared" ref="AF30:AF32" si="19">SUM(S30:AD30)</f>
        <v>100000</v>
      </c>
    </row>
    <row r="31" spans="1:45" x14ac:dyDescent="0.2">
      <c r="A31" s="752"/>
      <c r="B31" s="230" t="s">
        <v>323</v>
      </c>
      <c r="C31" s="155">
        <v>1499.9999999999998</v>
      </c>
      <c r="D31" s="155">
        <v>1499.9999999999998</v>
      </c>
      <c r="E31" s="155">
        <v>2999.9999999999995</v>
      </c>
      <c r="F31" s="155">
        <v>5899.9999999999991</v>
      </c>
      <c r="G31" s="155">
        <v>8799.9999999999982</v>
      </c>
      <c r="H31" s="155">
        <v>9399.9999999999982</v>
      </c>
      <c r="I31" s="155">
        <v>10000</v>
      </c>
      <c r="J31" s="155">
        <v>10699.999999999998</v>
      </c>
      <c r="K31" s="155">
        <v>11299.999999999998</v>
      </c>
      <c r="L31" s="155">
        <v>11899.999999999998</v>
      </c>
      <c r="M31" s="155">
        <v>12599.999999999998</v>
      </c>
      <c r="N31" s="155">
        <v>13399.999999999998</v>
      </c>
      <c r="O31" s="195">
        <f t="shared" si="17"/>
        <v>99999.999999999985</v>
      </c>
      <c r="S31" s="213">
        <f>S$33*$AE$31</f>
        <v>1499.9999999999998</v>
      </c>
      <c r="T31" s="213">
        <f t="shared" ref="T31:AD31" si="20">T$33*$AE$31</f>
        <v>1499.9999999999998</v>
      </c>
      <c r="U31" s="213">
        <f t="shared" si="20"/>
        <v>2999.9999999999995</v>
      </c>
      <c r="V31" s="213">
        <f t="shared" si="20"/>
        <v>5899.9999999999991</v>
      </c>
      <c r="W31" s="213">
        <f t="shared" si="20"/>
        <v>8799.9999999999982</v>
      </c>
      <c r="X31" s="213">
        <f t="shared" si="20"/>
        <v>9399.9999999999982</v>
      </c>
      <c r="Y31" s="213">
        <f t="shared" si="20"/>
        <v>10000</v>
      </c>
      <c r="Z31" s="213">
        <f t="shared" si="20"/>
        <v>10699.999999999998</v>
      </c>
      <c r="AA31" s="213">
        <f t="shared" si="20"/>
        <v>11299.999999999998</v>
      </c>
      <c r="AB31" s="213">
        <f t="shared" si="20"/>
        <v>11899.999999999998</v>
      </c>
      <c r="AC31" s="213">
        <f t="shared" si="20"/>
        <v>12599.999999999998</v>
      </c>
      <c r="AD31" s="213">
        <f t="shared" si="20"/>
        <v>13399.999999999998</v>
      </c>
      <c r="AE31" s="214">
        <v>99999.999999999985</v>
      </c>
      <c r="AF31" s="214">
        <f t="shared" si="19"/>
        <v>99999.999999999985</v>
      </c>
    </row>
    <row r="32" spans="1:45" x14ac:dyDescent="0.2">
      <c r="A32" s="752"/>
      <c r="B32" s="230" t="s">
        <v>671</v>
      </c>
      <c r="C32" s="215">
        <v>25500</v>
      </c>
      <c r="D32" s="215">
        <v>25500</v>
      </c>
      <c r="E32" s="215">
        <v>51000</v>
      </c>
      <c r="F32" s="215">
        <v>100300</v>
      </c>
      <c r="G32" s="215">
        <v>149600</v>
      </c>
      <c r="H32" s="215">
        <v>159800</v>
      </c>
      <c r="I32" s="215">
        <v>170000</v>
      </c>
      <c r="J32" s="215">
        <v>181900</v>
      </c>
      <c r="K32" s="215">
        <v>192100</v>
      </c>
      <c r="L32" s="215">
        <v>202300</v>
      </c>
      <c r="M32" s="215">
        <v>214200</v>
      </c>
      <c r="N32" s="215">
        <v>227800</v>
      </c>
      <c r="O32" s="215">
        <f t="shared" si="17"/>
        <v>1700000</v>
      </c>
      <c r="S32" s="214">
        <f>SUM(S29:S31)</f>
        <v>25500</v>
      </c>
      <c r="T32" s="214">
        <f t="shared" ref="T32:AD32" si="21">SUM(T29:T31)</f>
        <v>25500</v>
      </c>
      <c r="U32" s="214">
        <f t="shared" si="21"/>
        <v>51000</v>
      </c>
      <c r="V32" s="214">
        <f t="shared" si="21"/>
        <v>100300</v>
      </c>
      <c r="W32" s="214">
        <f t="shared" si="21"/>
        <v>149600</v>
      </c>
      <c r="X32" s="214">
        <f t="shared" si="21"/>
        <v>159800</v>
      </c>
      <c r="Y32" s="214">
        <f t="shared" si="21"/>
        <v>170000</v>
      </c>
      <c r="Z32" s="214">
        <f t="shared" si="21"/>
        <v>181900</v>
      </c>
      <c r="AA32" s="214">
        <f t="shared" si="21"/>
        <v>192100</v>
      </c>
      <c r="AB32" s="214">
        <f t="shared" si="21"/>
        <v>202300</v>
      </c>
      <c r="AC32" s="214">
        <f t="shared" si="21"/>
        <v>214200</v>
      </c>
      <c r="AD32" s="214">
        <f t="shared" si="21"/>
        <v>227800</v>
      </c>
      <c r="AE32" s="214">
        <v>1700000</v>
      </c>
      <c r="AF32" s="214">
        <f t="shared" si="19"/>
        <v>1700000</v>
      </c>
    </row>
    <row r="33" spans="1:32" x14ac:dyDescent="0.2">
      <c r="A33" s="752"/>
      <c r="B33" s="230" t="s">
        <v>678</v>
      </c>
      <c r="C33" s="216">
        <f>C$32/$O$32</f>
        <v>1.4999999999999999E-2</v>
      </c>
      <c r="D33" s="216">
        <f t="shared" ref="D33:N33" si="22">D$32/$O$32</f>
        <v>1.4999999999999999E-2</v>
      </c>
      <c r="E33" s="216">
        <f t="shared" si="22"/>
        <v>0.03</v>
      </c>
      <c r="F33" s="216">
        <f t="shared" si="22"/>
        <v>5.8999999999999997E-2</v>
      </c>
      <c r="G33" s="216">
        <f t="shared" si="22"/>
        <v>8.7999999999999995E-2</v>
      </c>
      <c r="H33" s="216">
        <f t="shared" si="22"/>
        <v>9.4E-2</v>
      </c>
      <c r="I33" s="216">
        <f t="shared" si="22"/>
        <v>0.1</v>
      </c>
      <c r="J33" s="216">
        <f t="shared" si="22"/>
        <v>0.107</v>
      </c>
      <c r="K33" s="216">
        <f t="shared" si="22"/>
        <v>0.113</v>
      </c>
      <c r="L33" s="216">
        <f t="shared" si="22"/>
        <v>0.11899999999999999</v>
      </c>
      <c r="M33" s="216">
        <f t="shared" si="22"/>
        <v>0.126</v>
      </c>
      <c r="N33" s="216">
        <f t="shared" si="22"/>
        <v>0.13400000000000001</v>
      </c>
      <c r="O33" s="217">
        <f>SUM(C33:N33)</f>
        <v>1</v>
      </c>
      <c r="S33" s="210">
        <v>1.4999999999999999E-2</v>
      </c>
      <c r="T33" s="210">
        <v>1.4999999999999999E-2</v>
      </c>
      <c r="U33" s="210">
        <v>0.03</v>
      </c>
      <c r="V33" s="210">
        <v>5.8999999999999997E-2</v>
      </c>
      <c r="W33" s="210">
        <v>8.7999999999999995E-2</v>
      </c>
      <c r="X33" s="210">
        <v>9.4E-2</v>
      </c>
      <c r="Y33" s="210">
        <v>0.1</v>
      </c>
      <c r="Z33" s="210">
        <v>0.107</v>
      </c>
      <c r="AA33" s="210">
        <v>0.113</v>
      </c>
      <c r="AB33" s="210">
        <v>0.11899999999999999</v>
      </c>
      <c r="AC33" s="210">
        <v>0.126</v>
      </c>
      <c r="AD33" s="210">
        <v>0.13400000000000001</v>
      </c>
      <c r="AE33" s="217">
        <f>SUM(S33:AD33)</f>
        <v>1</v>
      </c>
    </row>
    <row r="34" spans="1:32" ht="16" thickBot="1" x14ac:dyDescent="0.25">
      <c r="A34" s="752"/>
      <c r="B34" s="230" t="s">
        <v>673</v>
      </c>
      <c r="C34" s="213">
        <v>5000</v>
      </c>
      <c r="D34" s="213">
        <v>5000</v>
      </c>
      <c r="E34" s="213">
        <v>5000</v>
      </c>
      <c r="F34" s="216"/>
      <c r="G34" s="216"/>
      <c r="H34" s="216"/>
      <c r="I34" s="216"/>
      <c r="J34" s="216"/>
      <c r="K34" s="216"/>
      <c r="L34" s="216"/>
      <c r="M34" s="216"/>
      <c r="N34" s="216"/>
      <c r="O34" s="217"/>
      <c r="S34" s="210"/>
      <c r="T34" s="210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7"/>
    </row>
    <row r="35" spans="1:32" x14ac:dyDescent="0.2">
      <c r="A35" s="752"/>
      <c r="B35" s="232" t="s">
        <v>674</v>
      </c>
      <c r="C35" s="221">
        <v>0</v>
      </c>
      <c r="D35" s="221">
        <v>0</v>
      </c>
      <c r="E35" s="221">
        <v>0</v>
      </c>
      <c r="F35" s="221">
        <v>0</v>
      </c>
      <c r="G35" s="221">
        <v>0</v>
      </c>
      <c r="H35" s="221">
        <v>0</v>
      </c>
      <c r="I35" s="221">
        <v>0</v>
      </c>
      <c r="J35" s="221">
        <v>0</v>
      </c>
      <c r="K35" s="221">
        <v>0</v>
      </c>
      <c r="L35" s="221">
        <v>0</v>
      </c>
      <c r="M35" s="221">
        <v>5000</v>
      </c>
      <c r="N35" s="221">
        <v>5000</v>
      </c>
      <c r="O35" s="221">
        <f>SUM(C35:N35)</f>
        <v>10000</v>
      </c>
      <c r="S35" s="221">
        <v>0</v>
      </c>
      <c r="T35" s="221">
        <v>0</v>
      </c>
      <c r="U35" s="221">
        <v>0</v>
      </c>
      <c r="V35" s="221">
        <v>0</v>
      </c>
      <c r="W35" s="221">
        <v>0</v>
      </c>
      <c r="X35" s="221">
        <v>0</v>
      </c>
      <c r="Y35" s="221">
        <v>0</v>
      </c>
      <c r="Z35" s="221">
        <v>0</v>
      </c>
      <c r="AA35" s="221">
        <v>0</v>
      </c>
      <c r="AB35" s="221">
        <v>0</v>
      </c>
      <c r="AC35" s="221">
        <v>0</v>
      </c>
      <c r="AD35" s="221">
        <v>25000</v>
      </c>
      <c r="AE35" s="221">
        <v>25000</v>
      </c>
    </row>
    <row r="36" spans="1:32" s="225" customFormat="1" x14ac:dyDescent="0.2">
      <c r="A36" s="224"/>
    </row>
    <row r="37" spans="1:32" x14ac:dyDescent="0.2">
      <c r="A37" s="753" t="s">
        <v>313</v>
      </c>
      <c r="B37" s="233" t="s">
        <v>680</v>
      </c>
      <c r="E37" s="214">
        <f>SUM(C39:E39)</f>
        <v>71978.220956962774</v>
      </c>
      <c r="U37">
        <v>60689.249632001709</v>
      </c>
      <c r="V37">
        <v>2000</v>
      </c>
      <c r="W37">
        <v>3000</v>
      </c>
      <c r="X37">
        <v>4689.25</v>
      </c>
      <c r="Y37">
        <v>6000</v>
      </c>
      <c r="Z37">
        <v>7000</v>
      </c>
      <c r="AA37">
        <v>8000</v>
      </c>
      <c r="AB37">
        <v>9000</v>
      </c>
      <c r="AC37">
        <v>10000</v>
      </c>
      <c r="AD37">
        <v>11000</v>
      </c>
      <c r="AE37">
        <f>SUM(V37:AD37)</f>
        <v>60689.25</v>
      </c>
      <c r="AF37" s="214">
        <f>AE39-339310.75</f>
        <v>60689.25</v>
      </c>
    </row>
    <row r="38" spans="1:32" x14ac:dyDescent="0.2">
      <c r="A38" s="753"/>
      <c r="B38" s="234"/>
      <c r="C38" s="156" t="s">
        <v>5</v>
      </c>
      <c r="D38" s="156" t="s">
        <v>6</v>
      </c>
      <c r="E38" s="156" t="s">
        <v>7</v>
      </c>
      <c r="F38" s="156" t="s">
        <v>8</v>
      </c>
      <c r="G38" s="156" t="s">
        <v>9</v>
      </c>
      <c r="H38" s="156" t="s">
        <v>10</v>
      </c>
      <c r="I38" s="156" t="s">
        <v>11</v>
      </c>
      <c r="J38" s="156" t="s">
        <v>12</v>
      </c>
      <c r="K38" s="156" t="s">
        <v>13</v>
      </c>
      <c r="L38" s="156" t="s">
        <v>2</v>
      </c>
      <c r="M38" s="156" t="s">
        <v>3</v>
      </c>
      <c r="N38" s="156" t="s">
        <v>4</v>
      </c>
      <c r="O38" s="156" t="s">
        <v>14</v>
      </c>
      <c r="S38" s="213" t="s">
        <v>5</v>
      </c>
      <c r="T38" s="213" t="s">
        <v>6</v>
      </c>
      <c r="U38" s="213" t="s">
        <v>7</v>
      </c>
      <c r="V38" s="213" t="s">
        <v>8</v>
      </c>
      <c r="W38" s="213" t="s">
        <v>9</v>
      </c>
      <c r="X38" s="213" t="s">
        <v>10</v>
      </c>
      <c r="Y38" s="213" t="s">
        <v>11</v>
      </c>
      <c r="Z38" s="213" t="s">
        <v>12</v>
      </c>
      <c r="AA38" s="213" t="s">
        <v>13</v>
      </c>
      <c r="AB38" s="213" t="s">
        <v>2</v>
      </c>
      <c r="AC38" s="213" t="s">
        <v>3</v>
      </c>
      <c r="AD38" s="213" t="s">
        <v>4</v>
      </c>
      <c r="AE38" s="213" t="s">
        <v>14</v>
      </c>
    </row>
    <row r="39" spans="1:32" x14ac:dyDescent="0.2">
      <c r="A39" s="753"/>
      <c r="B39" s="233" t="s">
        <v>309</v>
      </c>
      <c r="C39" s="155">
        <v>21670.747506658732</v>
      </c>
      <c r="D39" s="155">
        <v>24071.199538165547</v>
      </c>
      <c r="E39" s="155">
        <v>26236.273912138498</v>
      </c>
      <c r="F39" s="155">
        <v>26317.382519114191</v>
      </c>
      <c r="G39" s="155">
        <v>30395.64170015217</v>
      </c>
      <c r="H39" s="155">
        <v>32176.100457442917</v>
      </c>
      <c r="I39" s="155">
        <v>33887.61042803913</v>
      </c>
      <c r="J39" s="155">
        <v>37620.842483613946</v>
      </c>
      <c r="K39" s="155">
        <v>41746.06390502413</v>
      </c>
      <c r="L39" s="155">
        <v>41963.129127436405</v>
      </c>
      <c r="M39" s="155">
        <v>41847.883560473667</v>
      </c>
      <c r="N39" s="155">
        <v>42067.124861740653</v>
      </c>
      <c r="O39" s="195">
        <f>SUM(C39:N39)</f>
        <v>400000</v>
      </c>
      <c r="S39" s="213"/>
      <c r="T39" s="213"/>
      <c r="U39" s="213"/>
      <c r="V39" s="213">
        <v>27889.662649536571</v>
      </c>
      <c r="W39" s="213">
        <v>32048.248198234898</v>
      </c>
      <c r="X39" s="213">
        <v>35771.413747949737</v>
      </c>
      <c r="Y39" s="213">
        <v>39670.196236264717</v>
      </c>
      <c r="Z39" s="213">
        <v>43498.706900794357</v>
      </c>
      <c r="AA39" s="213">
        <v>50410.000173594388</v>
      </c>
      <c r="AB39" s="213">
        <v>53593.519572167803</v>
      </c>
      <c r="AC39" s="213">
        <v>56814.050210326714</v>
      </c>
      <c r="AD39" s="213">
        <v>60304.202679129186</v>
      </c>
      <c r="AE39" s="213">
        <v>400000</v>
      </c>
      <c r="AF39" s="214">
        <f>SUM(S39:AD39)</f>
        <v>400000.00036799844</v>
      </c>
    </row>
    <row r="40" spans="1:32" x14ac:dyDescent="0.2">
      <c r="A40" s="753"/>
      <c r="B40" s="233" t="s">
        <v>313</v>
      </c>
      <c r="C40" s="195">
        <v>24972.672157481695</v>
      </c>
      <c r="D40" s="195">
        <v>35461.194463624008</v>
      </c>
      <c r="E40" s="195">
        <v>49655.661317936603</v>
      </c>
      <c r="F40" s="195">
        <v>51351.605429495503</v>
      </c>
      <c r="G40" s="195">
        <v>56749.102894552503</v>
      </c>
      <c r="H40" s="195">
        <v>61070.390786406271</v>
      </c>
      <c r="I40" s="195">
        <v>67122.978280754993</v>
      </c>
      <c r="J40" s="195">
        <v>71875.278218769105</v>
      </c>
      <c r="K40" s="195">
        <v>85483.936615758998</v>
      </c>
      <c r="L40" s="195">
        <v>91817.42958906696</v>
      </c>
      <c r="M40" s="195">
        <v>98594.267070506452</v>
      </c>
      <c r="N40" s="195">
        <v>105845.48317564691</v>
      </c>
      <c r="O40" s="195">
        <f>SUM(C40:N40)</f>
        <v>800000</v>
      </c>
      <c r="S40" s="213">
        <f t="shared" ref="S40:AD40" si="23">S$42*$AE40</f>
        <v>31095.613109426955</v>
      </c>
      <c r="T40" s="213">
        <f t="shared" si="23"/>
        <v>39688.262667859708</v>
      </c>
      <c r="U40" s="213">
        <f t="shared" si="23"/>
        <v>50594.623486716751</v>
      </c>
      <c r="V40" s="213">
        <f t="shared" si="23"/>
        <v>51779.325299073142</v>
      </c>
      <c r="W40" s="213">
        <f t="shared" si="23"/>
        <v>58096.496396469796</v>
      </c>
      <c r="X40" s="213">
        <f t="shared" si="23"/>
        <v>62164.327495899473</v>
      </c>
      <c r="Y40" s="213">
        <f t="shared" si="23"/>
        <v>67340.392472529435</v>
      </c>
      <c r="Z40" s="213">
        <f t="shared" si="23"/>
        <v>72997.413801588715</v>
      </c>
      <c r="AA40" s="213">
        <f t="shared" si="23"/>
        <v>84820.000347188776</v>
      </c>
      <c r="AB40" s="213">
        <f t="shared" si="23"/>
        <v>89187.039144335606</v>
      </c>
      <c r="AC40" s="213">
        <f t="shared" si="23"/>
        <v>93628.100420653427</v>
      </c>
      <c r="AD40" s="213">
        <f t="shared" si="23"/>
        <v>98608.405358258373</v>
      </c>
      <c r="AE40" s="213">
        <v>800000</v>
      </c>
      <c r="AF40" s="214">
        <f t="shared" ref="AF40:AF41" si="24">SUM(S40:AD40)</f>
        <v>800000.00000000023</v>
      </c>
    </row>
    <row r="41" spans="1:32" x14ac:dyDescent="0.2">
      <c r="A41" s="753"/>
      <c r="B41" s="233" t="s">
        <v>671</v>
      </c>
      <c r="C41" s="215">
        <f>SUM(C39:C40)</f>
        <v>46643.419664140427</v>
      </c>
      <c r="D41" s="215">
        <f t="shared" ref="D41:N41" si="25">SUM(D39:D40)</f>
        <v>59532.394001789551</v>
      </c>
      <c r="E41" s="215">
        <f t="shared" si="25"/>
        <v>75891.935230075105</v>
      </c>
      <c r="F41" s="215">
        <f t="shared" si="25"/>
        <v>77668.987948609691</v>
      </c>
      <c r="G41" s="215">
        <f t="shared" si="25"/>
        <v>87144.74459470468</v>
      </c>
      <c r="H41" s="215">
        <f t="shared" si="25"/>
        <v>93246.491243849188</v>
      </c>
      <c r="I41" s="215">
        <f t="shared" si="25"/>
        <v>101010.58870879412</v>
      </c>
      <c r="J41" s="215">
        <f t="shared" si="25"/>
        <v>109496.12070238305</v>
      </c>
      <c r="K41" s="215">
        <f t="shared" si="25"/>
        <v>127230.00052078313</v>
      </c>
      <c r="L41" s="215">
        <f t="shared" si="25"/>
        <v>133780.55871650338</v>
      </c>
      <c r="M41" s="215">
        <f t="shared" si="25"/>
        <v>140442.15063098012</v>
      </c>
      <c r="N41" s="215">
        <f t="shared" si="25"/>
        <v>147912.60803738754</v>
      </c>
      <c r="O41" s="215">
        <f>SUM(C41:N41)</f>
        <v>1199999.9999999998</v>
      </c>
      <c r="S41" s="213">
        <f>SUM(S39:S40)</f>
        <v>31095.613109426955</v>
      </c>
      <c r="T41" s="213">
        <f t="shared" ref="T41:AD41" si="26">SUM(T39:T40)</f>
        <v>39688.262667859708</v>
      </c>
      <c r="U41" s="213">
        <f t="shared" si="26"/>
        <v>50594.623486716751</v>
      </c>
      <c r="V41" s="213">
        <f t="shared" si="26"/>
        <v>79668.98794860972</v>
      </c>
      <c r="W41" s="213">
        <f t="shared" si="26"/>
        <v>90144.744594704694</v>
      </c>
      <c r="X41" s="213">
        <f t="shared" si="26"/>
        <v>97935.741243849217</v>
      </c>
      <c r="Y41" s="213">
        <f t="shared" si="26"/>
        <v>107010.58870879415</v>
      </c>
      <c r="Z41" s="213">
        <f t="shared" si="26"/>
        <v>116496.12070238308</v>
      </c>
      <c r="AA41" s="213">
        <f t="shared" si="26"/>
        <v>135230.00052078316</v>
      </c>
      <c r="AB41" s="213">
        <f t="shared" si="26"/>
        <v>142780.55871650341</v>
      </c>
      <c r="AC41" s="213">
        <f t="shared" si="26"/>
        <v>150442.15063098015</v>
      </c>
      <c r="AD41" s="213">
        <f t="shared" si="26"/>
        <v>158912.60803738754</v>
      </c>
      <c r="AE41" s="213">
        <v>1199999.9999999998</v>
      </c>
      <c r="AF41" s="214">
        <f t="shared" si="24"/>
        <v>1200000.0003679986</v>
      </c>
    </row>
    <row r="42" spans="1:32" x14ac:dyDescent="0.2">
      <c r="A42" s="753"/>
      <c r="B42" s="233" t="s">
        <v>678</v>
      </c>
      <c r="C42" s="210">
        <f>C41/$O$41</f>
        <v>3.8869516386783695E-2</v>
      </c>
      <c r="D42" s="210">
        <f t="shared" ref="D42:N42" si="27">D41/$O$41</f>
        <v>4.9610328334824635E-2</v>
      </c>
      <c r="E42" s="210">
        <f t="shared" si="27"/>
        <v>6.3243279358395937E-2</v>
      </c>
      <c r="F42" s="210">
        <f t="shared" si="27"/>
        <v>6.4724156623841428E-2</v>
      </c>
      <c r="G42" s="210">
        <f t="shared" si="27"/>
        <v>7.2620620495587249E-2</v>
      </c>
      <c r="H42" s="210">
        <f t="shared" si="27"/>
        <v>7.7705409369874343E-2</v>
      </c>
      <c r="I42" s="210">
        <f t="shared" si="27"/>
        <v>8.4175490590661789E-2</v>
      </c>
      <c r="J42" s="210">
        <f t="shared" si="27"/>
        <v>9.1246767251985897E-2</v>
      </c>
      <c r="K42" s="210">
        <f t="shared" si="27"/>
        <v>0.10602500043398597</v>
      </c>
      <c r="L42" s="210">
        <f t="shared" si="27"/>
        <v>0.1114837989304195</v>
      </c>
      <c r="M42" s="210">
        <f t="shared" si="27"/>
        <v>0.11703512552581678</v>
      </c>
      <c r="N42" s="210">
        <f t="shared" si="27"/>
        <v>0.12326050669782297</v>
      </c>
      <c r="O42" s="214"/>
      <c r="S42" s="210">
        <v>3.8869516386783695E-2</v>
      </c>
      <c r="T42" s="210">
        <v>4.9610328334824635E-2</v>
      </c>
      <c r="U42" s="210">
        <v>6.3243279358395937E-2</v>
      </c>
      <c r="V42" s="210">
        <v>6.4724156623841428E-2</v>
      </c>
      <c r="W42" s="210">
        <v>7.2620620495587249E-2</v>
      </c>
      <c r="X42" s="210">
        <v>7.7705409369874343E-2</v>
      </c>
      <c r="Y42" s="210">
        <v>8.4175490590661789E-2</v>
      </c>
      <c r="Z42" s="210">
        <v>9.1246767251985897E-2</v>
      </c>
      <c r="AA42" s="210">
        <v>0.10602500043398597</v>
      </c>
      <c r="AB42" s="210">
        <v>0.1114837989304195</v>
      </c>
      <c r="AC42" s="210">
        <v>0.11703512552581678</v>
      </c>
      <c r="AD42" s="210">
        <v>0.12326050669782297</v>
      </c>
      <c r="AE42" s="213"/>
    </row>
    <row r="43" spans="1:32" ht="16" thickBot="1" x14ac:dyDescent="0.25">
      <c r="A43" s="753"/>
      <c r="B43" s="233" t="s">
        <v>673</v>
      </c>
      <c r="C43" s="155">
        <v>76916.666666666672</v>
      </c>
      <c r="D43" s="155">
        <v>48216.666666666672</v>
      </c>
      <c r="E43" s="155">
        <v>47416.666666666664</v>
      </c>
      <c r="F43" s="210"/>
      <c r="G43" s="210"/>
      <c r="H43" s="210"/>
      <c r="I43" s="210"/>
      <c r="J43" s="210"/>
      <c r="K43" s="210"/>
      <c r="L43" s="210"/>
      <c r="M43" s="210"/>
      <c r="N43" s="210"/>
      <c r="O43" s="214"/>
      <c r="S43" s="210"/>
      <c r="T43" s="210"/>
      <c r="U43" s="210"/>
      <c r="V43" s="235">
        <f>V39+V37</f>
        <v>29889.662649536571</v>
      </c>
      <c r="W43" s="235">
        <f t="shared" ref="W43:AD43" si="28">W39+W37</f>
        <v>35048.248198234898</v>
      </c>
      <c r="X43" s="235">
        <f t="shared" si="28"/>
        <v>40460.663747949737</v>
      </c>
      <c r="Y43" s="235">
        <f t="shared" si="28"/>
        <v>45670.196236264717</v>
      </c>
      <c r="Z43" s="235">
        <f t="shared" si="28"/>
        <v>50498.706900794357</v>
      </c>
      <c r="AA43" s="235">
        <f t="shared" si="28"/>
        <v>58410.000173594388</v>
      </c>
      <c r="AB43" s="235">
        <f t="shared" si="28"/>
        <v>62593.519572167803</v>
      </c>
      <c r="AC43" s="235">
        <f t="shared" si="28"/>
        <v>66814.050210326706</v>
      </c>
      <c r="AD43" s="235">
        <f t="shared" si="28"/>
        <v>71304.202679129186</v>
      </c>
      <c r="AE43" s="213"/>
    </row>
    <row r="44" spans="1:32" x14ac:dyDescent="0.2">
      <c r="A44" s="753"/>
      <c r="B44" s="236" t="s">
        <v>674</v>
      </c>
      <c r="C44" s="221">
        <v>165738</v>
      </c>
      <c r="D44" s="221">
        <v>160045</v>
      </c>
      <c r="E44" s="221">
        <v>52500</v>
      </c>
      <c r="F44" s="221">
        <v>122958.8644185</v>
      </c>
      <c r="G44" s="221">
        <v>104617.7789625</v>
      </c>
      <c r="H44" s="221">
        <v>129981</v>
      </c>
      <c r="I44" s="221">
        <v>179920</v>
      </c>
      <c r="J44" s="221">
        <v>167071</v>
      </c>
      <c r="K44" s="221">
        <v>124833</v>
      </c>
      <c r="L44" s="221">
        <v>99300</v>
      </c>
      <c r="M44" s="221">
        <v>117250</v>
      </c>
      <c r="N44" s="221">
        <v>113625</v>
      </c>
      <c r="O44" s="221">
        <f>SUM(C44:N44)</f>
        <v>1537839.643381</v>
      </c>
      <c r="S44" s="213">
        <v>54166.666666666657</v>
      </c>
      <c r="T44" s="213">
        <v>55250</v>
      </c>
      <c r="U44" s="213">
        <v>56354.999999999993</v>
      </c>
      <c r="V44" s="213">
        <v>57482.100000000006</v>
      </c>
      <c r="W44" s="213">
        <v>59206.563000000002</v>
      </c>
      <c r="X44" s="213">
        <v>60982.759890000001</v>
      </c>
      <c r="Y44" s="213">
        <v>78737.612254745822</v>
      </c>
      <c r="Z44" s="213">
        <v>91010.991912895624</v>
      </c>
      <c r="AA44" s="213">
        <v>104952.91516854367</v>
      </c>
      <c r="AB44" s="213">
        <v>120878.15809707963</v>
      </c>
      <c r="AC44" s="213">
        <v>149295.77586329373</v>
      </c>
      <c r="AD44" s="213">
        <v>167427.86404582625</v>
      </c>
      <c r="AE44" s="213">
        <v>1055746.4068990513</v>
      </c>
    </row>
    <row r="45" spans="1:32" x14ac:dyDescent="0.2">
      <c r="A45" s="753"/>
      <c r="B45" s="233" t="s">
        <v>675</v>
      </c>
      <c r="C45" s="222">
        <f>C44/$O$44</f>
        <v>0.10777326538131023</v>
      </c>
      <c r="D45" s="222">
        <f t="shared" ref="D45:N45" si="29">D44/$O$44</f>
        <v>0.10407131893682678</v>
      </c>
      <c r="E45" s="222">
        <f t="shared" si="29"/>
        <v>3.4138799988649479E-2</v>
      </c>
      <c r="F45" s="222">
        <f t="shared" si="29"/>
        <v>7.9955582461231245E-2</v>
      </c>
      <c r="G45" s="222">
        <f t="shared" si="29"/>
        <v>6.8029055833476737E-2</v>
      </c>
      <c r="H45" s="222">
        <f t="shared" si="29"/>
        <v>8.4521816406183767E-2</v>
      </c>
      <c r="I45" s="222">
        <f t="shared" si="29"/>
        <v>0.11699529321824408</v>
      </c>
      <c r="J45" s="222">
        <f t="shared" si="29"/>
        <v>0.10864006576959347</v>
      </c>
      <c r="K45" s="222">
        <f t="shared" si="29"/>
        <v>8.117426321872534E-2</v>
      </c>
      <c r="L45" s="222">
        <f t="shared" si="29"/>
        <v>6.4571101692817018E-2</v>
      </c>
      <c r="M45" s="222">
        <f t="shared" si="29"/>
        <v>7.6243319974650503E-2</v>
      </c>
      <c r="N45" s="222">
        <f t="shared" si="29"/>
        <v>7.3886117118291364E-2</v>
      </c>
      <c r="O45" s="214"/>
      <c r="S45" s="210">
        <v>5.1306512920811662E-2</v>
      </c>
      <c r="T45" s="210">
        <v>5.2332643179227901E-2</v>
      </c>
      <c r="U45" s="210">
        <v>5.3379296042812455E-2</v>
      </c>
      <c r="V45" s="210">
        <v>5.4446881963668717E-2</v>
      </c>
      <c r="W45" s="210">
        <v>5.608028842257877E-2</v>
      </c>
      <c r="X45" s="210">
        <v>5.7762697075256136E-2</v>
      </c>
      <c r="Y45" s="210">
        <v>7.458004284003647E-2</v>
      </c>
      <c r="Z45" s="210">
        <v>8.6205353215659059E-2</v>
      </c>
      <c r="AA45" s="210">
        <v>9.9411103350862826E-2</v>
      </c>
      <c r="AB45" s="210">
        <v>0.1144954482508012</v>
      </c>
      <c r="AC45" s="210">
        <v>0.14141253513881877</v>
      </c>
      <c r="AD45" s="210">
        <v>0.15858719759946616</v>
      </c>
      <c r="AE45" s="213"/>
    </row>
    <row r="46" spans="1:32" x14ac:dyDescent="0.2">
      <c r="A46" s="626"/>
      <c r="B46" s="233" t="s">
        <v>676</v>
      </c>
      <c r="C46" s="222">
        <f>(C41-C44)/C44</f>
        <v>-0.7185713616422279</v>
      </c>
      <c r="D46" s="222">
        <f t="shared" ref="D46:O46" si="30">(D41-D44)/D44</f>
        <v>-0.62802715485151328</v>
      </c>
      <c r="E46" s="222">
        <f t="shared" si="30"/>
        <v>0.44556067104904962</v>
      </c>
      <c r="F46" s="222">
        <f t="shared" si="30"/>
        <v>-0.36833356166776815</v>
      </c>
      <c r="G46" s="222">
        <f t="shared" si="30"/>
        <v>-0.16701782948439853</v>
      </c>
      <c r="H46" s="222">
        <f t="shared" si="30"/>
        <v>-0.28261444946685138</v>
      </c>
      <c r="I46" s="222">
        <f t="shared" si="30"/>
        <v>-0.43858054297024163</v>
      </c>
      <c r="J46" s="222">
        <f t="shared" si="30"/>
        <v>-0.34461324405562277</v>
      </c>
      <c r="K46" s="222">
        <f t="shared" si="30"/>
        <v>1.9201657580792959E-2</v>
      </c>
      <c r="L46" s="222">
        <f t="shared" si="30"/>
        <v>0.34723624085099075</v>
      </c>
      <c r="M46" s="222">
        <f t="shared" si="30"/>
        <v>0.19780085825995836</v>
      </c>
      <c r="N46" s="222">
        <f t="shared" si="30"/>
        <v>0.30176112684169454</v>
      </c>
      <c r="O46" s="222">
        <f t="shared" si="30"/>
        <v>-0.21968457168801209</v>
      </c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3"/>
    </row>
    <row r="47" spans="1:32" s="225" customFormat="1" x14ac:dyDescent="0.2">
      <c r="A47" s="224"/>
    </row>
    <row r="48" spans="1:32" x14ac:dyDescent="0.2">
      <c r="A48" s="754" t="s">
        <v>323</v>
      </c>
      <c r="B48" s="237" t="s">
        <v>681</v>
      </c>
    </row>
    <row r="49" spans="1:15" x14ac:dyDescent="0.2">
      <c r="A49" s="754"/>
      <c r="B49" s="238"/>
      <c r="C49" s="156" t="s">
        <v>5</v>
      </c>
      <c r="D49" s="156" t="s">
        <v>6</v>
      </c>
      <c r="E49" s="156" t="s">
        <v>7</v>
      </c>
      <c r="F49" s="156" t="s">
        <v>8</v>
      </c>
      <c r="G49" s="156" t="s">
        <v>9</v>
      </c>
      <c r="H49" s="156" t="s">
        <v>10</v>
      </c>
      <c r="I49" s="156" t="s">
        <v>11</v>
      </c>
      <c r="J49" s="156" t="s">
        <v>12</v>
      </c>
      <c r="K49" s="156" t="s">
        <v>13</v>
      </c>
      <c r="L49" s="156" t="s">
        <v>2</v>
      </c>
      <c r="M49" s="156" t="s">
        <v>3</v>
      </c>
      <c r="N49" s="156" t="s">
        <v>4</v>
      </c>
      <c r="O49" s="156" t="s">
        <v>14</v>
      </c>
    </row>
    <row r="50" spans="1:15" x14ac:dyDescent="0.2">
      <c r="A50" s="754"/>
      <c r="B50" s="237" t="s">
        <v>309</v>
      </c>
      <c r="C50" s="155">
        <v>5417.686876664683</v>
      </c>
      <c r="D50" s="155">
        <v>6017.7998845413867</v>
      </c>
      <c r="E50" s="155">
        <v>6559.0684780346246</v>
      </c>
      <c r="F50" s="155">
        <v>6579.3456297785478</v>
      </c>
      <c r="G50" s="155">
        <v>7598.9104250380424</v>
      </c>
      <c r="H50" s="155">
        <v>8044.0251143607293</v>
      </c>
      <c r="I50" s="155">
        <v>8471.9026070097825</v>
      </c>
      <c r="J50" s="155">
        <v>9405.2106209034864</v>
      </c>
      <c r="K50" s="155">
        <v>10436.515976256032</v>
      </c>
      <c r="L50" s="155">
        <v>10490.782281859101</v>
      </c>
      <c r="M50" s="155">
        <v>10461.970890118417</v>
      </c>
      <c r="N50" s="155">
        <v>10516.781215435163</v>
      </c>
      <c r="O50" s="195">
        <f>SUM(C50:N50)</f>
        <v>100000</v>
      </c>
    </row>
    <row r="51" spans="1:15" x14ac:dyDescent="0.2">
      <c r="A51" s="754"/>
      <c r="B51" s="237" t="s">
        <v>323</v>
      </c>
      <c r="C51" s="195">
        <v>24954.820957062271</v>
      </c>
      <c r="D51" s="195">
        <v>29945.78514847473</v>
      </c>
      <c r="E51" s="195">
        <v>35934.942178169673</v>
      </c>
      <c r="F51" s="195">
        <v>41325.183504895125</v>
      </c>
      <c r="G51" s="195">
        <v>47523.961030629391</v>
      </c>
      <c r="H51" s="195">
        <v>54652.555185223791</v>
      </c>
      <c r="I51" s="195">
        <v>61210.861807450645</v>
      </c>
      <c r="J51" s="195">
        <v>68556.165224344746</v>
      </c>
      <c r="K51" s="195">
        <v>76782.905051266105</v>
      </c>
      <c r="L51" s="195">
        <v>81389.879354342091</v>
      </c>
      <c r="M51" s="195">
        <v>86273.272115602624</v>
      </c>
      <c r="N51" s="195">
        <v>91449.668442538765</v>
      </c>
      <c r="O51" s="195">
        <f>SUM(C51:N51)</f>
        <v>700000</v>
      </c>
    </row>
    <row r="52" spans="1:15" x14ac:dyDescent="0.2">
      <c r="A52" s="754"/>
      <c r="B52" s="237" t="s">
        <v>14</v>
      </c>
      <c r="C52" s="195">
        <f>SUM(C50:C51)</f>
        <v>30372.507833726955</v>
      </c>
      <c r="D52" s="195">
        <f t="shared" ref="D52:O52" si="31">SUM(D50:D51)</f>
        <v>35963.585033016119</v>
      </c>
      <c r="E52" s="195">
        <f t="shared" si="31"/>
        <v>42494.0106562043</v>
      </c>
      <c r="F52" s="195">
        <f t="shared" si="31"/>
        <v>47904.52913467367</v>
      </c>
      <c r="G52" s="195">
        <f t="shared" si="31"/>
        <v>55122.871455667431</v>
      </c>
      <c r="H52" s="195">
        <f t="shared" si="31"/>
        <v>62696.580299584522</v>
      </c>
      <c r="I52" s="195">
        <f t="shared" si="31"/>
        <v>69682.764414460427</v>
      </c>
      <c r="J52" s="195">
        <f t="shared" si="31"/>
        <v>77961.375845248229</v>
      </c>
      <c r="K52" s="195">
        <f t="shared" si="31"/>
        <v>87219.421027522141</v>
      </c>
      <c r="L52" s="195">
        <f t="shared" si="31"/>
        <v>91880.661636201199</v>
      </c>
      <c r="M52" s="195">
        <f t="shared" si="31"/>
        <v>96735.243005721044</v>
      </c>
      <c r="N52" s="195">
        <f t="shared" si="31"/>
        <v>101966.44965797392</v>
      </c>
      <c r="O52" s="195">
        <f t="shared" si="31"/>
        <v>800000</v>
      </c>
    </row>
    <row r="53" spans="1:15" s="225" customFormat="1" x14ac:dyDescent="0.2">
      <c r="A53" s="224"/>
    </row>
    <row r="54" spans="1:15" x14ac:dyDescent="0.2">
      <c r="A54" s="748" t="s">
        <v>309</v>
      </c>
      <c r="B54" s="239" t="s">
        <v>682</v>
      </c>
    </row>
    <row r="55" spans="1:15" x14ac:dyDescent="0.2">
      <c r="A55" s="748"/>
      <c r="B55" s="240"/>
      <c r="C55" s="156" t="s">
        <v>5</v>
      </c>
      <c r="D55" s="156" t="s">
        <v>6</v>
      </c>
      <c r="E55" s="156" t="s">
        <v>7</v>
      </c>
      <c r="F55" s="156" t="s">
        <v>8</v>
      </c>
      <c r="G55" s="156" t="s">
        <v>9</v>
      </c>
      <c r="H55" s="156" t="s">
        <v>10</v>
      </c>
      <c r="I55" s="156" t="s">
        <v>11</v>
      </c>
      <c r="J55" s="156" t="s">
        <v>12</v>
      </c>
      <c r="K55" s="156" t="s">
        <v>13</v>
      </c>
      <c r="L55" s="156" t="s">
        <v>2</v>
      </c>
      <c r="M55" s="156" t="s">
        <v>3</v>
      </c>
      <c r="N55" s="156" t="s">
        <v>4</v>
      </c>
      <c r="O55" s="156" t="s">
        <v>14</v>
      </c>
    </row>
    <row r="56" spans="1:15" x14ac:dyDescent="0.2">
      <c r="A56" s="748"/>
      <c r="B56" s="239" t="s">
        <v>14</v>
      </c>
      <c r="C56" s="214">
        <f t="shared" ref="C56:N56" si="32">C5+C17+C29+C39+C50</f>
        <v>341294.43438332342</v>
      </c>
      <c r="D56" s="214">
        <f t="shared" si="32"/>
        <v>361000</v>
      </c>
      <c r="E56" s="214">
        <f t="shared" si="32"/>
        <v>393470</v>
      </c>
      <c r="F56" s="214">
        <f t="shared" si="32"/>
        <v>394686.4</v>
      </c>
      <c r="G56" s="214">
        <f t="shared" si="32"/>
        <v>455848.76799999998</v>
      </c>
      <c r="H56" s="214">
        <f t="shared" si="32"/>
        <v>482550.62016000011</v>
      </c>
      <c r="I56" s="214">
        <f t="shared" si="32"/>
        <v>508218.43527680001</v>
      </c>
      <c r="J56" s="214">
        <f t="shared" si="32"/>
        <v>564206.37098086404</v>
      </c>
      <c r="K56" s="214">
        <f t="shared" si="32"/>
        <v>626073.03993385495</v>
      </c>
      <c r="L56" s="214">
        <f t="shared" si="32"/>
        <v>629328.40513352398</v>
      </c>
      <c r="M56" s="214">
        <f t="shared" si="32"/>
        <v>627600.04715919099</v>
      </c>
      <c r="N56" s="214">
        <f t="shared" si="32"/>
        <v>630888.04739498696</v>
      </c>
      <c r="O56" s="214">
        <f>SUM(C56:N56)</f>
        <v>6015164.5684225447</v>
      </c>
    </row>
    <row r="58" spans="1:15" x14ac:dyDescent="0.2">
      <c r="A58" t="s">
        <v>683</v>
      </c>
      <c r="B58" t="s">
        <v>309</v>
      </c>
      <c r="C58" s="195">
        <f t="shared" ref="C58:O58" si="33">C5+C17+C29+C39+C50</f>
        <v>341294.43438332342</v>
      </c>
      <c r="D58" s="195">
        <f t="shared" si="33"/>
        <v>361000</v>
      </c>
      <c r="E58" s="195">
        <f t="shared" si="33"/>
        <v>393470</v>
      </c>
      <c r="F58" s="195">
        <f t="shared" si="33"/>
        <v>394686.4</v>
      </c>
      <c r="G58" s="195">
        <f t="shared" si="33"/>
        <v>455848.76799999998</v>
      </c>
      <c r="H58" s="195">
        <f t="shared" si="33"/>
        <v>482550.62016000011</v>
      </c>
      <c r="I58" s="195">
        <f t="shared" si="33"/>
        <v>508218.43527680001</v>
      </c>
      <c r="J58" s="195">
        <f t="shared" si="33"/>
        <v>564206.37098086404</v>
      </c>
      <c r="K58" s="195">
        <f t="shared" si="33"/>
        <v>626073.03993385495</v>
      </c>
      <c r="L58" s="195">
        <f t="shared" si="33"/>
        <v>629328.40513352398</v>
      </c>
      <c r="M58" s="195">
        <f t="shared" si="33"/>
        <v>627600.04715919099</v>
      </c>
      <c r="N58" s="195">
        <f t="shared" si="33"/>
        <v>630888.04739498696</v>
      </c>
      <c r="O58" s="195">
        <f t="shared" si="33"/>
        <v>6015164.5684225447</v>
      </c>
    </row>
    <row r="59" spans="1:15" x14ac:dyDescent="0.2">
      <c r="B59" t="s">
        <v>313</v>
      </c>
      <c r="C59" s="195">
        <f t="shared" ref="C59:O59" si="34">C6+C18+C30+C40</f>
        <v>50000</v>
      </c>
      <c r="D59" s="195">
        <f t="shared" si="34"/>
        <v>71000</v>
      </c>
      <c r="E59" s="195">
        <f t="shared" si="34"/>
        <v>99420</v>
      </c>
      <c r="F59" s="195">
        <f t="shared" si="34"/>
        <v>102815.6</v>
      </c>
      <c r="G59" s="195">
        <f t="shared" si="34"/>
        <v>113622.408</v>
      </c>
      <c r="H59" s="195">
        <f t="shared" si="34"/>
        <v>122274.44143999997</v>
      </c>
      <c r="I59" s="195">
        <f t="shared" si="34"/>
        <v>134392.86324159999</v>
      </c>
      <c r="J59" s="195">
        <f t="shared" si="34"/>
        <v>143907.86409542401</v>
      </c>
      <c r="K59" s="195">
        <f t="shared" si="34"/>
        <v>171154.965068783</v>
      </c>
      <c r="L59" s="195">
        <f t="shared" si="34"/>
        <v>183835.812623598</v>
      </c>
      <c r="M59" s="195">
        <f t="shared" si="34"/>
        <v>197404.31950724998</v>
      </c>
      <c r="N59" s="195">
        <f t="shared" si="34"/>
        <v>211922.621872758</v>
      </c>
      <c r="O59" s="195">
        <f t="shared" si="34"/>
        <v>1601750.8958494128</v>
      </c>
    </row>
    <row r="60" spans="1:15" x14ac:dyDescent="0.2">
      <c r="B60" t="s">
        <v>323</v>
      </c>
      <c r="C60" s="195">
        <f t="shared" ref="C60:O60" si="35">C7+C19+C31+C51</f>
        <v>50000</v>
      </c>
      <c r="D60" s="195">
        <f t="shared" si="35"/>
        <v>59999.999999999985</v>
      </c>
      <c r="E60" s="195">
        <f t="shared" si="35"/>
        <v>72000</v>
      </c>
      <c r="F60" s="195">
        <f t="shared" si="35"/>
        <v>82800</v>
      </c>
      <c r="G60" s="195">
        <f t="shared" si="35"/>
        <v>95219.999999999985</v>
      </c>
      <c r="H60" s="195">
        <f t="shared" si="35"/>
        <v>109502.99999999997</v>
      </c>
      <c r="I60" s="195">
        <f t="shared" si="35"/>
        <v>122643.35999999999</v>
      </c>
      <c r="J60" s="195">
        <f t="shared" si="35"/>
        <v>137360.56319999998</v>
      </c>
      <c r="K60" s="195">
        <f t="shared" si="35"/>
        <v>153843.83078400002</v>
      </c>
      <c r="L60" s="195">
        <f t="shared" si="35"/>
        <v>163074.46063104004</v>
      </c>
      <c r="M60" s="195">
        <f t="shared" si="35"/>
        <v>172858.92826890244</v>
      </c>
      <c r="N60" s="195">
        <f t="shared" si="35"/>
        <v>183230.46396503659</v>
      </c>
      <c r="O60" s="195">
        <f t="shared" si="35"/>
        <v>1402534.6068489791</v>
      </c>
    </row>
    <row r="61" spans="1:15" x14ac:dyDescent="0.2"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</row>
    <row r="62" spans="1:15" x14ac:dyDescent="0.2">
      <c r="B62" t="s">
        <v>684</v>
      </c>
      <c r="C62" s="195">
        <f>SUM(C58:C61)</f>
        <v>441294.43438332342</v>
      </c>
      <c r="D62" s="195">
        <f t="shared" ref="D62:O62" si="36">SUM(D58:D61)</f>
        <v>492000</v>
      </c>
      <c r="E62" s="195">
        <f t="shared" si="36"/>
        <v>564890</v>
      </c>
      <c r="F62" s="195">
        <f t="shared" si="36"/>
        <v>580302</v>
      </c>
      <c r="G62" s="195">
        <f t="shared" si="36"/>
        <v>664691.17599999998</v>
      </c>
      <c r="H62" s="195">
        <f t="shared" si="36"/>
        <v>714328.06160000013</v>
      </c>
      <c r="I62" s="195">
        <f t="shared" si="36"/>
        <v>765254.65851839993</v>
      </c>
      <c r="J62" s="195">
        <f t="shared" si="36"/>
        <v>845474.79827628797</v>
      </c>
      <c r="K62" s="195">
        <f t="shared" si="36"/>
        <v>951071.83578663797</v>
      </c>
      <c r="L62" s="195">
        <f t="shared" si="36"/>
        <v>976238.67838816205</v>
      </c>
      <c r="M62" s="195">
        <f t="shared" si="36"/>
        <v>997863.29493534344</v>
      </c>
      <c r="N62" s="195">
        <f t="shared" si="36"/>
        <v>1026041.1332327815</v>
      </c>
      <c r="O62" s="195">
        <f t="shared" si="36"/>
        <v>9019450.0711209364</v>
      </c>
    </row>
    <row r="63" spans="1:15" x14ac:dyDescent="0.2"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</row>
    <row r="64" spans="1:15" x14ac:dyDescent="0.2">
      <c r="A64" t="s">
        <v>685</v>
      </c>
      <c r="B64" s="156" t="s">
        <v>686</v>
      </c>
      <c r="C64" s="241">
        <v>43496</v>
      </c>
      <c r="D64" s="242">
        <v>43524</v>
      </c>
      <c r="E64" s="242">
        <v>43555</v>
      </c>
      <c r="F64" s="242">
        <v>43585</v>
      </c>
      <c r="G64" s="242">
        <v>43616</v>
      </c>
      <c r="H64" s="242">
        <v>43646</v>
      </c>
      <c r="I64" s="242">
        <v>43677</v>
      </c>
      <c r="J64" s="242">
        <v>43708</v>
      </c>
      <c r="K64" s="242">
        <v>43738</v>
      </c>
      <c r="L64" s="242">
        <v>43769</v>
      </c>
      <c r="M64" s="242">
        <v>43799</v>
      </c>
      <c r="N64" s="242">
        <v>43830</v>
      </c>
      <c r="O64" s="243">
        <v>2020</v>
      </c>
    </row>
    <row r="65" spans="2:15" x14ac:dyDescent="0.2">
      <c r="B65" s="244" t="s">
        <v>687</v>
      </c>
      <c r="C65" s="245">
        <v>325000</v>
      </c>
      <c r="D65" s="245">
        <v>361000</v>
      </c>
      <c r="E65" s="245">
        <v>393470</v>
      </c>
      <c r="F65" s="245">
        <v>394686.4</v>
      </c>
      <c r="G65" s="245">
        <v>455848.76799999998</v>
      </c>
      <c r="H65" s="245">
        <v>482550.62016000011</v>
      </c>
      <c r="I65" s="245">
        <v>508218.43527679995</v>
      </c>
      <c r="J65" s="245">
        <v>564206.37098086404</v>
      </c>
      <c r="K65" s="245">
        <v>626073.03993385495</v>
      </c>
      <c r="L65" s="245">
        <v>629328.40513352398</v>
      </c>
      <c r="M65" s="245">
        <v>627600.04715919099</v>
      </c>
      <c r="N65" s="245">
        <v>630888.04739498696</v>
      </c>
      <c r="O65" s="175">
        <v>5998870.1340392213</v>
      </c>
    </row>
    <row r="66" spans="2:15" x14ac:dyDescent="0.2">
      <c r="B66" s="244" t="s">
        <v>688</v>
      </c>
      <c r="C66" s="245">
        <v>50000</v>
      </c>
      <c r="D66" s="245">
        <v>71000</v>
      </c>
      <c r="E66" s="245">
        <v>99420</v>
      </c>
      <c r="F66" s="245">
        <v>102815.6</v>
      </c>
      <c r="G66" s="245">
        <v>113622.408</v>
      </c>
      <c r="H66" s="245">
        <v>122274.44143999997</v>
      </c>
      <c r="I66" s="245">
        <v>134392.86324159999</v>
      </c>
      <c r="J66" s="245">
        <v>143907.86409542401</v>
      </c>
      <c r="K66" s="245">
        <v>171154.965068783</v>
      </c>
      <c r="L66" s="245">
        <v>183835.812623598</v>
      </c>
      <c r="M66" s="245">
        <v>197404.31950725001</v>
      </c>
      <c r="N66" s="245">
        <v>211922.621872758</v>
      </c>
      <c r="O66" s="175">
        <v>1601750.895849413</v>
      </c>
    </row>
    <row r="67" spans="2:15" x14ac:dyDescent="0.2">
      <c r="B67" s="244" t="s">
        <v>689</v>
      </c>
      <c r="C67" s="245">
        <v>50000</v>
      </c>
      <c r="D67" s="245">
        <v>60000</v>
      </c>
      <c r="E67" s="245">
        <v>72000</v>
      </c>
      <c r="F67" s="245">
        <v>82800</v>
      </c>
      <c r="G67" s="245">
        <v>95219.999999999985</v>
      </c>
      <c r="H67" s="245">
        <v>109502.99999999997</v>
      </c>
      <c r="I67" s="245">
        <v>122643.35999999999</v>
      </c>
      <c r="J67" s="245">
        <v>137360.5632</v>
      </c>
      <c r="K67" s="245">
        <v>153843.83078400002</v>
      </c>
      <c r="L67" s="245">
        <v>163074.46063104004</v>
      </c>
      <c r="M67" s="245">
        <v>172858.92826890244</v>
      </c>
      <c r="N67" s="245">
        <v>183230.46396503659</v>
      </c>
      <c r="O67" s="175">
        <v>1402534.6068489791</v>
      </c>
    </row>
    <row r="68" spans="2:15" x14ac:dyDescent="0.2">
      <c r="B68" s="156" t="s">
        <v>190</v>
      </c>
      <c r="C68" s="94">
        <v>425000</v>
      </c>
      <c r="D68" s="94">
        <v>492000</v>
      </c>
      <c r="E68" s="94">
        <v>564890</v>
      </c>
      <c r="F68" s="94">
        <v>580302</v>
      </c>
      <c r="G68" s="94">
        <v>664691.17599999998</v>
      </c>
      <c r="H68" s="94">
        <v>714328.06160000002</v>
      </c>
      <c r="I68" s="94">
        <v>765254.65851839993</v>
      </c>
      <c r="J68" s="94">
        <v>845474.79827628797</v>
      </c>
      <c r="K68" s="94">
        <v>951071.83578663797</v>
      </c>
      <c r="L68" s="94">
        <v>976238.67838816205</v>
      </c>
      <c r="M68" s="94">
        <v>997863.29493534344</v>
      </c>
      <c r="N68" s="94">
        <v>1026041.1332327815</v>
      </c>
      <c r="O68" s="246">
        <v>9003155.636737613</v>
      </c>
    </row>
    <row r="70" spans="2:15" x14ac:dyDescent="0.2">
      <c r="C70" s="175"/>
      <c r="D70" s="175">
        <f t="shared" ref="D70:G70" si="37">D65-D58</f>
        <v>0</v>
      </c>
      <c r="E70" s="175">
        <f t="shared" si="37"/>
        <v>0</v>
      </c>
      <c r="F70" s="175">
        <f t="shared" si="37"/>
        <v>0</v>
      </c>
      <c r="G70" s="175">
        <f t="shared" si="37"/>
        <v>0</v>
      </c>
      <c r="H70" s="175">
        <f>H65-H58</f>
        <v>0</v>
      </c>
      <c r="I70" s="175">
        <f t="shared" ref="I70:K70" si="38">I65-I58</f>
        <v>0</v>
      </c>
      <c r="J70" s="175">
        <f t="shared" si="38"/>
        <v>0</v>
      </c>
      <c r="K70" s="175">
        <f t="shared" si="38"/>
        <v>0</v>
      </c>
      <c r="L70" s="175">
        <f>L65-L58</f>
        <v>0</v>
      </c>
      <c r="M70" s="175">
        <f t="shared" ref="M70:N70" si="39">M65-M58</f>
        <v>0</v>
      </c>
      <c r="N70" s="175">
        <f t="shared" si="39"/>
        <v>0</v>
      </c>
    </row>
    <row r="71" spans="2:15" x14ac:dyDescent="0.2">
      <c r="C71" s="175">
        <f t="shared" ref="C71:N72" si="40">C66-C59</f>
        <v>0</v>
      </c>
      <c r="D71" s="175">
        <f t="shared" si="40"/>
        <v>0</v>
      </c>
      <c r="E71" s="175">
        <f t="shared" si="40"/>
        <v>0</v>
      </c>
      <c r="F71" s="175">
        <f t="shared" si="40"/>
        <v>0</v>
      </c>
      <c r="G71" s="175">
        <f t="shared" si="40"/>
        <v>0</v>
      </c>
      <c r="H71" s="175">
        <f t="shared" si="40"/>
        <v>0</v>
      </c>
      <c r="I71" s="175">
        <f t="shared" si="40"/>
        <v>0</v>
      </c>
      <c r="J71" s="175">
        <f t="shared" si="40"/>
        <v>0</v>
      </c>
      <c r="K71" s="175">
        <f t="shared" si="40"/>
        <v>0</v>
      </c>
      <c r="L71" s="175">
        <f t="shared" si="40"/>
        <v>0</v>
      </c>
      <c r="M71" s="175">
        <f t="shared" si="40"/>
        <v>0</v>
      </c>
      <c r="N71" s="175">
        <f t="shared" si="40"/>
        <v>0</v>
      </c>
    </row>
    <row r="72" spans="2:15" x14ac:dyDescent="0.2">
      <c r="C72" s="175">
        <f t="shared" si="40"/>
        <v>0</v>
      </c>
      <c r="D72" s="175">
        <f t="shared" si="40"/>
        <v>0</v>
      </c>
      <c r="E72" s="175">
        <f t="shared" si="40"/>
        <v>0</v>
      </c>
      <c r="F72" s="175">
        <f t="shared" si="40"/>
        <v>0</v>
      </c>
      <c r="G72" s="175">
        <f t="shared" si="40"/>
        <v>0</v>
      </c>
      <c r="H72" s="175">
        <f t="shared" si="40"/>
        <v>0</v>
      </c>
      <c r="I72" s="175">
        <f t="shared" si="40"/>
        <v>0</v>
      </c>
      <c r="J72" s="175">
        <f t="shared" si="40"/>
        <v>0</v>
      </c>
      <c r="K72" s="175">
        <f t="shared" si="40"/>
        <v>0</v>
      </c>
      <c r="L72" s="175">
        <f t="shared" si="40"/>
        <v>0</v>
      </c>
      <c r="M72" s="175">
        <f t="shared" si="40"/>
        <v>0</v>
      </c>
      <c r="N72" s="175">
        <f t="shared" si="40"/>
        <v>0</v>
      </c>
    </row>
    <row r="73" spans="2:15" x14ac:dyDescent="0.2">
      <c r="C73" s="175"/>
    </row>
    <row r="74" spans="2:15" x14ac:dyDescent="0.2">
      <c r="C74" s="247">
        <f>C70/2</f>
        <v>0</v>
      </c>
      <c r="D74" s="247">
        <f t="shared" ref="D74:N74" si="41">D70/2</f>
        <v>0</v>
      </c>
      <c r="E74" s="247">
        <f t="shared" si="41"/>
        <v>0</v>
      </c>
      <c r="F74" s="247">
        <f t="shared" si="41"/>
        <v>0</v>
      </c>
      <c r="G74" s="247">
        <f t="shared" si="41"/>
        <v>0</v>
      </c>
      <c r="H74" s="247">
        <f t="shared" si="41"/>
        <v>0</v>
      </c>
      <c r="I74" s="247">
        <f t="shared" si="41"/>
        <v>0</v>
      </c>
      <c r="J74" s="247">
        <f t="shared" si="41"/>
        <v>0</v>
      </c>
      <c r="K74" s="247">
        <f t="shared" si="41"/>
        <v>0</v>
      </c>
      <c r="L74" s="247">
        <f t="shared" si="41"/>
        <v>0</v>
      </c>
      <c r="M74" s="247">
        <f t="shared" si="41"/>
        <v>0</v>
      </c>
      <c r="N74" s="247">
        <f t="shared" si="41"/>
        <v>0</v>
      </c>
    </row>
    <row r="75" spans="2:15" x14ac:dyDescent="0.2">
      <c r="C75" s="247">
        <f t="shared" ref="C75:N76" si="42">C71/2</f>
        <v>0</v>
      </c>
      <c r="D75" s="247">
        <f t="shared" si="42"/>
        <v>0</v>
      </c>
      <c r="E75" s="247">
        <f t="shared" si="42"/>
        <v>0</v>
      </c>
      <c r="F75" s="247">
        <f t="shared" si="42"/>
        <v>0</v>
      </c>
      <c r="G75" s="247">
        <f t="shared" si="42"/>
        <v>0</v>
      </c>
      <c r="H75" s="247">
        <f t="shared" si="42"/>
        <v>0</v>
      </c>
      <c r="I75" s="247">
        <f t="shared" si="42"/>
        <v>0</v>
      </c>
      <c r="J75" s="247">
        <f t="shared" si="42"/>
        <v>0</v>
      </c>
      <c r="K75" s="247">
        <f t="shared" si="42"/>
        <v>0</v>
      </c>
      <c r="L75" s="247">
        <f t="shared" si="42"/>
        <v>0</v>
      </c>
      <c r="M75" s="247">
        <f t="shared" si="42"/>
        <v>0</v>
      </c>
      <c r="N75" s="247">
        <f t="shared" si="42"/>
        <v>0</v>
      </c>
    </row>
    <row r="76" spans="2:15" x14ac:dyDescent="0.2">
      <c r="C76" s="247">
        <f t="shared" si="42"/>
        <v>0</v>
      </c>
      <c r="D76" s="247">
        <f t="shared" si="42"/>
        <v>0</v>
      </c>
      <c r="E76" s="247">
        <f t="shared" si="42"/>
        <v>0</v>
      </c>
      <c r="F76" s="247">
        <f t="shared" si="42"/>
        <v>0</v>
      </c>
      <c r="G76" s="247">
        <f t="shared" si="42"/>
        <v>0</v>
      </c>
      <c r="H76" s="247">
        <f t="shared" si="42"/>
        <v>0</v>
      </c>
      <c r="I76" s="247">
        <f t="shared" si="42"/>
        <v>0</v>
      </c>
      <c r="J76" s="247">
        <f t="shared" si="42"/>
        <v>0</v>
      </c>
      <c r="K76" s="247">
        <f t="shared" si="42"/>
        <v>0</v>
      </c>
      <c r="L76" s="247">
        <f t="shared" si="42"/>
        <v>0</v>
      </c>
      <c r="M76" s="247">
        <f t="shared" si="42"/>
        <v>0</v>
      </c>
      <c r="N76" s="247">
        <f t="shared" si="42"/>
        <v>0</v>
      </c>
    </row>
  </sheetData>
  <mergeCells count="7">
    <mergeCell ref="A54:A56"/>
    <mergeCell ref="A1:G1"/>
    <mergeCell ref="A3:A12"/>
    <mergeCell ref="A15:A24"/>
    <mergeCell ref="A27:A35"/>
    <mergeCell ref="A37:A45"/>
    <mergeCell ref="A48:A52"/>
  </mergeCells>
  <pageMargins left="0.7" right="0.7" top="0.75" bottom="0.75" header="0.3" footer="0.3"/>
  <customProperties>
    <customPr name="ORB_SHEETNAME" r:id="rId1"/>
  </customPropertie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"/>
  <dimension ref="A1:Q73"/>
  <sheetViews>
    <sheetView zoomScale="90" zoomScaleNormal="90" workbookViewId="0">
      <selection activeCell="C13" sqref="C13"/>
    </sheetView>
  </sheetViews>
  <sheetFormatPr baseColWidth="10" defaultColWidth="10" defaultRowHeight="15" x14ac:dyDescent="0.2"/>
  <cols>
    <col min="1" max="1" width="23" bestFit="1" customWidth="1"/>
    <col min="2" max="2" width="15" style="18" customWidth="1"/>
    <col min="3" max="3" width="16" style="18" customWidth="1"/>
    <col min="4" max="4" width="15" style="18" customWidth="1"/>
    <col min="5" max="5" width="17" style="18" customWidth="1"/>
    <col min="6" max="7" width="13" style="18" customWidth="1"/>
    <col min="8" max="8" width="26" customWidth="1"/>
    <col min="9" max="9" width="9" customWidth="1"/>
    <col min="10" max="11" width="14" style="18" customWidth="1"/>
    <col min="12" max="12" width="12" style="18" bestFit="1" customWidth="1"/>
    <col min="13" max="14" width="10" style="18" customWidth="1"/>
    <col min="15" max="17" width="10" style="18"/>
  </cols>
  <sheetData>
    <row r="1" spans="1:12" ht="34" x14ac:dyDescent="0.2">
      <c r="A1" s="116" t="s">
        <v>75</v>
      </c>
      <c r="B1" s="117">
        <v>2018</v>
      </c>
      <c r="C1" s="117">
        <v>2019</v>
      </c>
      <c r="D1" s="117" t="s">
        <v>600</v>
      </c>
      <c r="E1" s="117" t="s">
        <v>690</v>
      </c>
      <c r="F1" s="117" t="s">
        <v>119</v>
      </c>
      <c r="G1" s="118" t="s">
        <v>651</v>
      </c>
      <c r="H1" s="116" t="s">
        <v>75</v>
      </c>
      <c r="I1" s="116"/>
      <c r="J1" s="117" t="s">
        <v>652</v>
      </c>
      <c r="K1" s="117" t="s">
        <v>653</v>
      </c>
      <c r="L1" s="117" t="s">
        <v>119</v>
      </c>
    </row>
    <row r="2" spans="1:12" ht="16" x14ac:dyDescent="0.2">
      <c r="A2" s="119" t="s">
        <v>112</v>
      </c>
      <c r="B2" s="120">
        <f>SUM('2018 Rev'!K44:V44)</f>
        <v>412765.44</v>
      </c>
      <c r="C2" s="120" t="e">
        <f>SUM(#REF!)</f>
        <v>#REF!</v>
      </c>
      <c r="D2" s="121" t="e">
        <f>(C2-B2)/B2</f>
        <v>#REF!</v>
      </c>
      <c r="E2" s="121" t="e">
        <f t="shared" ref="E2:E19" si="0">C2/SUM($C$2:$C$29)</f>
        <v>#REF!</v>
      </c>
      <c r="F2" s="168" t="e">
        <f t="shared" ref="F2:F29" si="1">C2-B2</f>
        <v>#REF!</v>
      </c>
      <c r="G2" s="121" t="e">
        <f t="shared" ref="G2:G19" si="2">F2/SUM($F$2:$F$29)</f>
        <v>#REF!</v>
      </c>
      <c r="H2" s="119" t="s">
        <v>112</v>
      </c>
      <c r="I2" s="119"/>
      <c r="J2" s="168">
        <v>939000</v>
      </c>
      <c r="K2" s="168">
        <v>300000</v>
      </c>
      <c r="L2" s="159">
        <f>K2-J2</f>
        <v>-639000</v>
      </c>
    </row>
    <row r="3" spans="1:12" ht="16" x14ac:dyDescent="0.2">
      <c r="A3" s="119" t="s">
        <v>227</v>
      </c>
      <c r="B3" s="120">
        <f>SUM('2018 Rev'!K27:V27)</f>
        <v>572083.17073170724</v>
      </c>
      <c r="C3" s="120" t="e">
        <f>SUM(#REF!)</f>
        <v>#REF!</v>
      </c>
      <c r="D3" s="121" t="e">
        <f>(C3-B3)/B3</f>
        <v>#REF!</v>
      </c>
      <c r="E3" s="121" t="e">
        <f t="shared" si="0"/>
        <v>#REF!</v>
      </c>
      <c r="F3" s="168" t="e">
        <f t="shared" si="1"/>
        <v>#REF!</v>
      </c>
      <c r="G3" s="121" t="e">
        <f t="shared" si="2"/>
        <v>#REF!</v>
      </c>
      <c r="H3" s="119" t="s">
        <v>227</v>
      </c>
      <c r="I3" s="119"/>
      <c r="J3" s="168">
        <v>1017000</v>
      </c>
      <c r="K3" s="168" t="e">
        <f>C3*12/9</f>
        <v>#REF!</v>
      </c>
      <c r="L3" s="159" t="e">
        <f t="shared" ref="L3:L32" si="3">K3-J3</f>
        <v>#REF!</v>
      </c>
    </row>
    <row r="4" spans="1:12" ht="16" x14ac:dyDescent="0.2">
      <c r="A4" s="119" t="s">
        <v>239</v>
      </c>
      <c r="B4" s="120">
        <f>SUM('2018 Rev'!K12:V12)</f>
        <v>483500</v>
      </c>
      <c r="C4" s="120" t="e">
        <f>SUM(#REF!)</f>
        <v>#REF!</v>
      </c>
      <c r="D4" s="121" t="e">
        <f>(C4-B4)/B4</f>
        <v>#REF!</v>
      </c>
      <c r="E4" s="121" t="e">
        <f t="shared" si="0"/>
        <v>#REF!</v>
      </c>
      <c r="F4" s="168" t="e">
        <f t="shared" si="1"/>
        <v>#REF!</v>
      </c>
      <c r="G4" s="121" t="e">
        <f t="shared" si="2"/>
        <v>#REF!</v>
      </c>
      <c r="H4" s="119" t="s">
        <v>239</v>
      </c>
      <c r="I4" s="119"/>
      <c r="J4" s="168">
        <v>711000</v>
      </c>
      <c r="K4" s="168">
        <f>69000*12</f>
        <v>828000</v>
      </c>
      <c r="L4" s="159">
        <f t="shared" si="3"/>
        <v>117000</v>
      </c>
    </row>
    <row r="5" spans="1:12" ht="16" x14ac:dyDescent="0.2">
      <c r="A5" s="119" t="s">
        <v>237</v>
      </c>
      <c r="B5" s="120">
        <f>'2018 Rev'!AD19</f>
        <v>0</v>
      </c>
      <c r="C5" s="120" t="e">
        <f>SUM(#REF!)</f>
        <v>#REF!</v>
      </c>
      <c r="D5" s="121" t="s">
        <v>691</v>
      </c>
      <c r="E5" s="121" t="e">
        <f t="shared" si="0"/>
        <v>#REF!</v>
      </c>
      <c r="F5" s="168" t="e">
        <f t="shared" si="1"/>
        <v>#REF!</v>
      </c>
      <c r="G5" s="121" t="e">
        <f t="shared" si="2"/>
        <v>#REF!</v>
      </c>
      <c r="H5" s="119" t="s">
        <v>237</v>
      </c>
      <c r="I5" s="119"/>
      <c r="J5" s="168">
        <v>525000</v>
      </c>
      <c r="K5" s="168">
        <v>450000</v>
      </c>
      <c r="L5" s="159">
        <f t="shared" si="3"/>
        <v>-75000</v>
      </c>
    </row>
    <row r="6" spans="1:12" ht="16" x14ac:dyDescent="0.2">
      <c r="A6" s="119" t="s">
        <v>78</v>
      </c>
      <c r="B6" s="120">
        <f>SUM('2018 Rev'!K52:V52)+'2018 Rev'!L4+'2018 Rev'!K4</f>
        <v>1027202.92</v>
      </c>
      <c r="C6" s="120" t="e">
        <f>SUM(#REF!)</f>
        <v>#REF!</v>
      </c>
      <c r="D6" s="121" t="e">
        <f>(C6-B6)/B6</f>
        <v>#REF!</v>
      </c>
      <c r="E6" s="121" t="e">
        <f t="shared" si="0"/>
        <v>#REF!</v>
      </c>
      <c r="F6" s="168" t="e">
        <f t="shared" si="1"/>
        <v>#REF!</v>
      </c>
      <c r="G6" s="121" t="e">
        <f t="shared" si="2"/>
        <v>#REF!</v>
      </c>
      <c r="H6" s="119" t="s">
        <v>78</v>
      </c>
      <c r="I6" s="119"/>
      <c r="J6" s="168">
        <v>434000</v>
      </c>
      <c r="K6" s="168">
        <v>800000</v>
      </c>
      <c r="L6" s="159">
        <f t="shared" si="3"/>
        <v>366000</v>
      </c>
    </row>
    <row r="7" spans="1:12" ht="16" x14ac:dyDescent="0.2">
      <c r="A7" s="119" t="s">
        <v>150</v>
      </c>
      <c r="B7" s="120">
        <f>0</f>
        <v>0</v>
      </c>
      <c r="C7" s="120" t="e">
        <f>SUM(#REF!)</f>
        <v>#REF!</v>
      </c>
      <c r="D7" s="121" t="s">
        <v>691</v>
      </c>
      <c r="E7" s="121" t="e">
        <f t="shared" si="0"/>
        <v>#REF!</v>
      </c>
      <c r="F7" s="168" t="e">
        <f t="shared" si="1"/>
        <v>#REF!</v>
      </c>
      <c r="G7" s="121" t="e">
        <f t="shared" si="2"/>
        <v>#REF!</v>
      </c>
      <c r="H7" s="119" t="s">
        <v>150</v>
      </c>
      <c r="I7" s="119"/>
      <c r="J7" s="168">
        <v>123000</v>
      </c>
      <c r="K7" s="168">
        <v>400000</v>
      </c>
      <c r="L7" s="159">
        <f t="shared" si="3"/>
        <v>277000</v>
      </c>
    </row>
    <row r="8" spans="1:12" ht="16" x14ac:dyDescent="0.2">
      <c r="A8" s="119" t="s">
        <v>157</v>
      </c>
      <c r="B8" s="120">
        <f>0</f>
        <v>0</v>
      </c>
      <c r="C8" s="120" t="e">
        <f>SUM(#REF!)</f>
        <v>#REF!</v>
      </c>
      <c r="D8" s="121" t="s">
        <v>691</v>
      </c>
      <c r="E8" s="121" t="e">
        <f t="shared" si="0"/>
        <v>#REF!</v>
      </c>
      <c r="F8" s="168" t="e">
        <f t="shared" si="1"/>
        <v>#REF!</v>
      </c>
      <c r="G8" s="121" t="e">
        <f t="shared" si="2"/>
        <v>#REF!</v>
      </c>
      <c r="H8" s="119" t="s">
        <v>157</v>
      </c>
      <c r="I8" s="119"/>
      <c r="J8" s="168">
        <v>120000</v>
      </c>
      <c r="K8" s="168">
        <v>0</v>
      </c>
      <c r="L8" s="159">
        <f t="shared" si="3"/>
        <v>-120000</v>
      </c>
    </row>
    <row r="9" spans="1:12" ht="16" x14ac:dyDescent="0.2">
      <c r="A9" s="119" t="s">
        <v>240</v>
      </c>
      <c r="B9" s="120">
        <f>0</f>
        <v>0</v>
      </c>
      <c r="C9" s="120" t="e">
        <f>SUM(#REF!)</f>
        <v>#REF!</v>
      </c>
      <c r="D9" s="121" t="s">
        <v>691</v>
      </c>
      <c r="E9" s="121" t="e">
        <f t="shared" si="0"/>
        <v>#REF!</v>
      </c>
      <c r="F9" s="168" t="e">
        <f t="shared" si="1"/>
        <v>#REF!</v>
      </c>
      <c r="G9" s="121" t="e">
        <f t="shared" si="2"/>
        <v>#REF!</v>
      </c>
      <c r="H9" s="119" t="s">
        <v>240</v>
      </c>
      <c r="I9" s="119"/>
      <c r="J9" s="168">
        <v>92000</v>
      </c>
      <c r="K9" s="168">
        <v>100000</v>
      </c>
      <c r="L9" s="159">
        <f t="shared" si="3"/>
        <v>8000</v>
      </c>
    </row>
    <row r="10" spans="1:12" ht="16" x14ac:dyDescent="0.2">
      <c r="A10" s="119" t="s">
        <v>149</v>
      </c>
      <c r="B10" s="120">
        <f>0</f>
        <v>0</v>
      </c>
      <c r="C10" s="120" t="e">
        <f>SUM(#REF!)</f>
        <v>#REF!</v>
      </c>
      <c r="D10" s="121" t="s">
        <v>691</v>
      </c>
      <c r="E10" s="121" t="e">
        <f t="shared" si="0"/>
        <v>#REF!</v>
      </c>
      <c r="F10" s="168" t="e">
        <f t="shared" si="1"/>
        <v>#REF!</v>
      </c>
      <c r="G10" s="121" t="e">
        <f t="shared" si="2"/>
        <v>#REF!</v>
      </c>
      <c r="H10" s="119" t="s">
        <v>149</v>
      </c>
      <c r="I10" s="119"/>
      <c r="J10" s="168">
        <v>85000</v>
      </c>
      <c r="K10" s="168">
        <v>100000</v>
      </c>
      <c r="L10" s="159">
        <f t="shared" si="3"/>
        <v>15000</v>
      </c>
    </row>
    <row r="11" spans="1:12" ht="16" x14ac:dyDescent="0.2">
      <c r="A11" s="119" t="s">
        <v>295</v>
      </c>
      <c r="B11" s="120">
        <f>0</f>
        <v>0</v>
      </c>
      <c r="C11" s="120" t="e">
        <f>SUM(#REF!)</f>
        <v>#REF!</v>
      </c>
      <c r="D11" s="121" t="s">
        <v>691</v>
      </c>
      <c r="E11" s="121" t="e">
        <f t="shared" si="0"/>
        <v>#REF!</v>
      </c>
      <c r="F11" s="168" t="e">
        <f t="shared" si="1"/>
        <v>#REF!</v>
      </c>
      <c r="G11" s="121" t="e">
        <f t="shared" si="2"/>
        <v>#REF!</v>
      </c>
      <c r="H11" s="119" t="s">
        <v>295</v>
      </c>
      <c r="I11" s="119"/>
      <c r="J11" s="168" t="e">
        <f>C11</f>
        <v>#REF!</v>
      </c>
      <c r="K11" s="168">
        <v>0</v>
      </c>
      <c r="L11" s="159" t="e">
        <f t="shared" si="3"/>
        <v>#REF!</v>
      </c>
    </row>
    <row r="12" spans="1:12" ht="16" x14ac:dyDescent="0.2">
      <c r="A12" s="119" t="s">
        <v>141</v>
      </c>
      <c r="B12" s="120">
        <f>0</f>
        <v>0</v>
      </c>
      <c r="C12" s="120" t="e">
        <f>SUM(#REF!)</f>
        <v>#REF!</v>
      </c>
      <c r="D12" s="121" t="s">
        <v>691</v>
      </c>
      <c r="E12" s="121" t="e">
        <f t="shared" si="0"/>
        <v>#REF!</v>
      </c>
      <c r="F12" s="168" t="e">
        <f t="shared" si="1"/>
        <v>#REF!</v>
      </c>
      <c r="G12" s="121" t="e">
        <f t="shared" si="2"/>
        <v>#REF!</v>
      </c>
      <c r="H12" s="119" t="s">
        <v>141</v>
      </c>
      <c r="I12" s="119"/>
      <c r="J12" s="168">
        <v>94500</v>
      </c>
      <c r="K12" s="168">
        <v>600000</v>
      </c>
      <c r="L12" s="159">
        <f t="shared" si="3"/>
        <v>505500</v>
      </c>
    </row>
    <row r="13" spans="1:12" ht="16" x14ac:dyDescent="0.2">
      <c r="A13" s="119" t="s">
        <v>153</v>
      </c>
      <c r="B13" s="120">
        <f>0</f>
        <v>0</v>
      </c>
      <c r="C13" s="120" t="e">
        <f>SUM(#REF!)</f>
        <v>#REF!</v>
      </c>
      <c r="D13" s="121" t="s">
        <v>691</v>
      </c>
      <c r="E13" s="121" t="e">
        <f t="shared" si="0"/>
        <v>#REF!</v>
      </c>
      <c r="F13" s="168" t="e">
        <f t="shared" si="1"/>
        <v>#REF!</v>
      </c>
      <c r="G13" s="121" t="e">
        <f t="shared" si="2"/>
        <v>#REF!</v>
      </c>
      <c r="H13" s="119" t="s">
        <v>153</v>
      </c>
      <c r="I13" s="119"/>
      <c r="J13" s="168" t="e">
        <f>C13</f>
        <v>#REF!</v>
      </c>
      <c r="K13" s="168">
        <v>0</v>
      </c>
      <c r="L13" s="159" t="e">
        <f t="shared" si="3"/>
        <v>#REF!</v>
      </c>
    </row>
    <row r="14" spans="1:12" ht="16" x14ac:dyDescent="0.2">
      <c r="A14" s="119" t="s">
        <v>154</v>
      </c>
      <c r="B14" s="120">
        <f>0</f>
        <v>0</v>
      </c>
      <c r="C14" s="120" t="e">
        <f>SUM(#REF!)</f>
        <v>#REF!</v>
      </c>
      <c r="D14" s="121" t="s">
        <v>691</v>
      </c>
      <c r="E14" s="121" t="e">
        <f t="shared" si="0"/>
        <v>#REF!</v>
      </c>
      <c r="F14" s="168" t="e">
        <f t="shared" si="1"/>
        <v>#REF!</v>
      </c>
      <c r="G14" s="121" t="e">
        <f t="shared" si="2"/>
        <v>#REF!</v>
      </c>
      <c r="H14" s="119" t="s">
        <v>154</v>
      </c>
      <c r="I14" s="119"/>
      <c r="J14" s="168">
        <f>50000</f>
        <v>50000</v>
      </c>
      <c r="K14" s="168">
        <v>100000</v>
      </c>
      <c r="L14" s="159">
        <f t="shared" si="3"/>
        <v>50000</v>
      </c>
    </row>
    <row r="15" spans="1:12" ht="16" x14ac:dyDescent="0.2">
      <c r="A15" s="119" t="s">
        <v>654</v>
      </c>
      <c r="B15" s="120">
        <f>0</f>
        <v>0</v>
      </c>
      <c r="C15" s="120" t="e">
        <f>SUM(#REF!)</f>
        <v>#REF!</v>
      </c>
      <c r="D15" s="121" t="s">
        <v>691</v>
      </c>
      <c r="E15" s="121" t="e">
        <f t="shared" si="0"/>
        <v>#REF!</v>
      </c>
      <c r="F15" s="168" t="e">
        <f t="shared" si="1"/>
        <v>#REF!</v>
      </c>
      <c r="G15" s="121" t="e">
        <f t="shared" si="2"/>
        <v>#REF!</v>
      </c>
      <c r="H15" s="119" t="s">
        <v>654</v>
      </c>
      <c r="I15" s="119"/>
      <c r="J15" s="168">
        <v>29000</v>
      </c>
      <c r="K15" s="168">
        <v>50000</v>
      </c>
      <c r="L15" s="159">
        <f t="shared" si="3"/>
        <v>21000</v>
      </c>
    </row>
    <row r="16" spans="1:12" ht="16" x14ac:dyDescent="0.2">
      <c r="A16" s="119" t="s">
        <v>138</v>
      </c>
      <c r="B16" s="120">
        <f>0</f>
        <v>0</v>
      </c>
      <c r="C16" s="120" t="e">
        <f>SUM(#REF!)</f>
        <v>#REF!</v>
      </c>
      <c r="D16" s="121" t="s">
        <v>691</v>
      </c>
      <c r="E16" s="121" t="e">
        <f t="shared" si="0"/>
        <v>#REF!</v>
      </c>
      <c r="F16" s="168" t="e">
        <f t="shared" si="1"/>
        <v>#REF!</v>
      </c>
      <c r="G16" s="121" t="e">
        <f t="shared" si="2"/>
        <v>#REF!</v>
      </c>
      <c r="H16" s="119" t="s">
        <v>138</v>
      </c>
      <c r="I16" s="119"/>
      <c r="J16" s="168">
        <v>66000</v>
      </c>
      <c r="K16" s="168">
        <v>300000</v>
      </c>
      <c r="L16" s="159">
        <f t="shared" si="3"/>
        <v>234000</v>
      </c>
    </row>
    <row r="17" spans="1:12" ht="16" hidden="1" x14ac:dyDescent="0.2">
      <c r="A17" s="119" t="s">
        <v>660</v>
      </c>
      <c r="B17" s="120">
        <f>0</f>
        <v>0</v>
      </c>
      <c r="C17" s="120"/>
      <c r="D17" s="121" t="s">
        <v>691</v>
      </c>
      <c r="E17" s="121" t="e">
        <f t="shared" si="0"/>
        <v>#REF!</v>
      </c>
      <c r="F17" s="168">
        <f t="shared" si="1"/>
        <v>0</v>
      </c>
      <c r="G17" s="121" t="e">
        <f t="shared" si="2"/>
        <v>#REF!</v>
      </c>
      <c r="H17" s="119" t="s">
        <v>660</v>
      </c>
      <c r="I17" s="119"/>
      <c r="J17" s="168"/>
      <c r="K17" s="168"/>
      <c r="L17" s="159">
        <f t="shared" si="3"/>
        <v>0</v>
      </c>
    </row>
    <row r="18" spans="1:12" ht="16" hidden="1" x14ac:dyDescent="0.2">
      <c r="A18" s="119" t="s">
        <v>661</v>
      </c>
      <c r="B18" s="120">
        <f>0</f>
        <v>0</v>
      </c>
      <c r="C18" s="120" t="e">
        <f>SUM(#REF!)</f>
        <v>#REF!</v>
      </c>
      <c r="D18" s="121" t="s">
        <v>691</v>
      </c>
      <c r="E18" s="121" t="e">
        <f t="shared" si="0"/>
        <v>#REF!</v>
      </c>
      <c r="F18" s="168" t="e">
        <f t="shared" si="1"/>
        <v>#REF!</v>
      </c>
      <c r="G18" s="121" t="e">
        <f t="shared" si="2"/>
        <v>#REF!</v>
      </c>
      <c r="H18" s="119" t="s">
        <v>661</v>
      </c>
      <c r="I18" s="119"/>
      <c r="J18" s="168"/>
      <c r="K18" s="168"/>
      <c r="L18" s="159">
        <f t="shared" si="3"/>
        <v>0</v>
      </c>
    </row>
    <row r="19" spans="1:12" ht="16" x14ac:dyDescent="0.2">
      <c r="A19" s="119" t="s">
        <v>155</v>
      </c>
      <c r="B19" s="120">
        <f>0</f>
        <v>0</v>
      </c>
      <c r="C19" s="120" t="e">
        <f>SUM(#REF!)</f>
        <v>#REF!</v>
      </c>
      <c r="D19" s="18" t="s">
        <v>691</v>
      </c>
      <c r="E19" s="121" t="e">
        <f t="shared" si="0"/>
        <v>#REF!</v>
      </c>
      <c r="F19" s="168" t="e">
        <f t="shared" si="1"/>
        <v>#REF!</v>
      </c>
      <c r="G19" s="121" t="e">
        <f t="shared" si="2"/>
        <v>#REF!</v>
      </c>
      <c r="H19" s="119" t="s">
        <v>155</v>
      </c>
      <c r="I19" s="119"/>
      <c r="J19" s="168">
        <v>50000</v>
      </c>
      <c r="K19" s="168">
        <v>100000</v>
      </c>
      <c r="L19" s="159">
        <f t="shared" si="3"/>
        <v>50000</v>
      </c>
    </row>
    <row r="20" spans="1:12" ht="16" hidden="1" x14ac:dyDescent="0.2">
      <c r="A20" s="119" t="s">
        <v>657</v>
      </c>
      <c r="B20" s="120">
        <f>0</f>
        <v>0</v>
      </c>
      <c r="C20" s="120">
        <v>0</v>
      </c>
      <c r="D20" s="121" t="s">
        <v>691</v>
      </c>
      <c r="E20" s="121" t="e">
        <f t="shared" ref="E20:E21" si="4">C20/SUM($C$2:$C$29)</f>
        <v>#REF!</v>
      </c>
      <c r="F20" s="168">
        <f t="shared" si="1"/>
        <v>0</v>
      </c>
      <c r="G20" s="121" t="e">
        <f t="shared" ref="G20:G21" si="5">F20/SUM($F$2:$F$29)</f>
        <v>#REF!</v>
      </c>
      <c r="H20" s="119" t="s">
        <v>657</v>
      </c>
      <c r="I20" s="119"/>
      <c r="J20" s="168"/>
      <c r="K20" s="168"/>
      <c r="L20" s="159">
        <f t="shared" si="3"/>
        <v>0</v>
      </c>
    </row>
    <row r="21" spans="1:12" ht="16" hidden="1" x14ac:dyDescent="0.2">
      <c r="A21" s="119" t="s">
        <v>655</v>
      </c>
      <c r="B21" s="120">
        <f>0</f>
        <v>0</v>
      </c>
      <c r="C21" s="120">
        <v>0</v>
      </c>
      <c r="D21" s="121" t="s">
        <v>691</v>
      </c>
      <c r="E21" s="121" t="e">
        <f t="shared" si="4"/>
        <v>#REF!</v>
      </c>
      <c r="F21" s="168">
        <f t="shared" si="1"/>
        <v>0</v>
      </c>
      <c r="G21" s="121" t="e">
        <f t="shared" si="5"/>
        <v>#REF!</v>
      </c>
      <c r="H21" s="119" t="s">
        <v>655</v>
      </c>
      <c r="I21" s="119"/>
      <c r="J21" s="168"/>
      <c r="K21" s="168"/>
      <c r="L21" s="159">
        <f t="shared" si="3"/>
        <v>0</v>
      </c>
    </row>
    <row r="22" spans="1:12" ht="16" hidden="1" x14ac:dyDescent="0.2">
      <c r="A22" s="119" t="s">
        <v>394</v>
      </c>
      <c r="B22" s="120">
        <f>0</f>
        <v>0</v>
      </c>
      <c r="C22" s="120" t="e">
        <f>SUM(#REF!)</f>
        <v>#REF!</v>
      </c>
      <c r="D22" s="121" t="s">
        <v>691</v>
      </c>
      <c r="E22" s="121" t="e">
        <f t="shared" ref="E22:E29" si="6">C22/SUM($C$2:$C$29)</f>
        <v>#REF!</v>
      </c>
      <c r="F22" s="168" t="e">
        <f t="shared" si="1"/>
        <v>#REF!</v>
      </c>
      <c r="G22" s="121" t="e">
        <f t="shared" ref="G22:G29" si="7">F22/SUM($F$2:$F$29)</f>
        <v>#REF!</v>
      </c>
      <c r="H22" s="119" t="s">
        <v>394</v>
      </c>
      <c r="I22" s="119"/>
      <c r="J22" s="168"/>
      <c r="K22" s="168"/>
      <c r="L22" s="159">
        <f t="shared" si="3"/>
        <v>0</v>
      </c>
    </row>
    <row r="23" spans="1:12" ht="16" hidden="1" x14ac:dyDescent="0.2">
      <c r="A23" s="119" t="s">
        <v>662</v>
      </c>
      <c r="B23" s="120">
        <f>0</f>
        <v>0</v>
      </c>
      <c r="C23" s="120">
        <v>0</v>
      </c>
      <c r="D23" s="121" t="s">
        <v>691</v>
      </c>
      <c r="E23" s="121" t="e">
        <f t="shared" si="6"/>
        <v>#REF!</v>
      </c>
      <c r="F23" s="168">
        <f t="shared" si="1"/>
        <v>0</v>
      </c>
      <c r="G23" s="121" t="e">
        <f t="shared" si="7"/>
        <v>#REF!</v>
      </c>
      <c r="H23" s="119" t="s">
        <v>662</v>
      </c>
      <c r="I23" s="119"/>
      <c r="J23" s="168"/>
      <c r="K23" s="168"/>
      <c r="L23" s="159">
        <f t="shared" si="3"/>
        <v>0</v>
      </c>
    </row>
    <row r="24" spans="1:12" ht="16" hidden="1" x14ac:dyDescent="0.2">
      <c r="A24" s="119" t="s">
        <v>659</v>
      </c>
      <c r="B24" s="120">
        <f>0</f>
        <v>0</v>
      </c>
      <c r="C24" s="120" t="e">
        <f>SUM(#REF!)</f>
        <v>#REF!</v>
      </c>
      <c r="D24" s="121" t="s">
        <v>691</v>
      </c>
      <c r="E24" s="121" t="e">
        <f t="shared" si="6"/>
        <v>#REF!</v>
      </c>
      <c r="F24" s="168" t="e">
        <f t="shared" si="1"/>
        <v>#REF!</v>
      </c>
      <c r="G24" s="121" t="e">
        <f t="shared" si="7"/>
        <v>#REF!</v>
      </c>
      <c r="H24" s="119" t="s">
        <v>659</v>
      </c>
      <c r="I24" s="119"/>
      <c r="J24" s="168"/>
      <c r="K24" s="168"/>
      <c r="L24" s="159">
        <f t="shared" si="3"/>
        <v>0</v>
      </c>
    </row>
    <row r="25" spans="1:12" ht="16" x14ac:dyDescent="0.2">
      <c r="A25" s="119" t="s">
        <v>254</v>
      </c>
      <c r="B25" s="120">
        <f>0</f>
        <v>0</v>
      </c>
      <c r="C25" s="120" t="e">
        <f>SUM(#REF!)</f>
        <v>#REF!</v>
      </c>
      <c r="D25" s="121" t="s">
        <v>691</v>
      </c>
      <c r="E25" s="121" t="e">
        <f t="shared" si="6"/>
        <v>#REF!</v>
      </c>
      <c r="F25" s="168" t="e">
        <f t="shared" si="1"/>
        <v>#REF!</v>
      </c>
      <c r="G25" s="121" t="e">
        <f t="shared" si="7"/>
        <v>#REF!</v>
      </c>
      <c r="H25" s="119" t="s">
        <v>254</v>
      </c>
      <c r="I25" s="119"/>
      <c r="J25" s="168">
        <v>30000</v>
      </c>
      <c r="K25" s="168">
        <v>200000</v>
      </c>
      <c r="L25" s="159">
        <f t="shared" si="3"/>
        <v>170000</v>
      </c>
    </row>
    <row r="26" spans="1:12" ht="16" hidden="1" x14ac:dyDescent="0.2">
      <c r="A26" s="119" t="s">
        <v>658</v>
      </c>
      <c r="B26" s="120">
        <f>0</f>
        <v>0</v>
      </c>
      <c r="C26" s="120" t="e">
        <f>SUM(#REF!)</f>
        <v>#REF!</v>
      </c>
      <c r="D26" s="121" t="s">
        <v>691</v>
      </c>
      <c r="E26" s="121" t="e">
        <f t="shared" si="6"/>
        <v>#REF!</v>
      </c>
      <c r="F26" s="168" t="e">
        <f t="shared" si="1"/>
        <v>#REF!</v>
      </c>
      <c r="G26" s="121" t="e">
        <f t="shared" si="7"/>
        <v>#REF!</v>
      </c>
      <c r="H26" s="119" t="s">
        <v>658</v>
      </c>
      <c r="I26" s="119"/>
      <c r="J26" s="168"/>
      <c r="K26" s="168"/>
      <c r="L26" s="159">
        <f t="shared" si="3"/>
        <v>0</v>
      </c>
    </row>
    <row r="27" spans="1:12" ht="16" x14ac:dyDescent="0.2">
      <c r="A27" s="119" t="s">
        <v>156</v>
      </c>
      <c r="B27" s="120">
        <f>0</f>
        <v>0</v>
      </c>
      <c r="C27" s="120" t="e">
        <f>SUM(#REF!)</f>
        <v>#REF!</v>
      </c>
      <c r="D27" s="121" t="s">
        <v>691</v>
      </c>
      <c r="E27" s="121" t="e">
        <f t="shared" si="6"/>
        <v>#REF!</v>
      </c>
      <c r="F27" s="168" t="e">
        <f t="shared" si="1"/>
        <v>#REF!</v>
      </c>
      <c r="G27" s="121" t="e">
        <f t="shared" si="7"/>
        <v>#REF!</v>
      </c>
      <c r="H27" s="119" t="s">
        <v>156</v>
      </c>
      <c r="I27" s="119"/>
      <c r="J27" s="168">
        <v>75000</v>
      </c>
      <c r="K27" s="168">
        <v>200000</v>
      </c>
      <c r="L27" s="159">
        <f t="shared" si="3"/>
        <v>125000</v>
      </c>
    </row>
    <row r="28" spans="1:12" ht="16" x14ac:dyDescent="0.2">
      <c r="A28" s="119" t="s">
        <v>105</v>
      </c>
      <c r="B28" s="120">
        <f>0</f>
        <v>0</v>
      </c>
      <c r="C28" s="120" t="e">
        <f>SUM(#REF!)</f>
        <v>#REF!</v>
      </c>
      <c r="D28" s="121" t="s">
        <v>691</v>
      </c>
      <c r="E28" s="121" t="e">
        <f t="shared" si="6"/>
        <v>#REF!</v>
      </c>
      <c r="F28" s="168" t="e">
        <f t="shared" si="1"/>
        <v>#REF!</v>
      </c>
      <c r="G28" s="121" t="e">
        <f t="shared" si="7"/>
        <v>#REF!</v>
      </c>
      <c r="H28" s="119" t="s">
        <v>105</v>
      </c>
      <c r="I28" s="119"/>
      <c r="J28" s="168">
        <v>15000</v>
      </c>
      <c r="K28" s="168">
        <v>50000</v>
      </c>
      <c r="L28" s="159">
        <f t="shared" si="3"/>
        <v>35000</v>
      </c>
    </row>
    <row r="29" spans="1:12" ht="16" x14ac:dyDescent="0.2">
      <c r="A29" s="119" t="s">
        <v>238</v>
      </c>
      <c r="C29" s="120" t="e">
        <f>SUM(#REF!)</f>
        <v>#REF!</v>
      </c>
      <c r="D29" s="121" t="s">
        <v>691</v>
      </c>
      <c r="E29" s="121" t="e">
        <f t="shared" si="6"/>
        <v>#REF!</v>
      </c>
      <c r="F29" s="168" t="e">
        <f t="shared" si="1"/>
        <v>#REF!</v>
      </c>
      <c r="G29" s="121" t="e">
        <f t="shared" si="7"/>
        <v>#REF!</v>
      </c>
      <c r="H29" s="119" t="s">
        <v>238</v>
      </c>
      <c r="I29" s="119"/>
      <c r="J29" s="168">
        <v>100000</v>
      </c>
      <c r="K29" s="168">
        <v>200000</v>
      </c>
      <c r="L29" s="159">
        <f t="shared" si="3"/>
        <v>100000</v>
      </c>
    </row>
    <row r="30" spans="1:12" ht="16" x14ac:dyDescent="0.2">
      <c r="A30" s="119"/>
      <c r="H30" s="119" t="s">
        <v>388</v>
      </c>
      <c r="I30" s="119"/>
      <c r="J30" s="168">
        <v>345000</v>
      </c>
      <c r="K30" s="168"/>
      <c r="L30" s="159">
        <f t="shared" si="3"/>
        <v>-345000</v>
      </c>
    </row>
    <row r="31" spans="1:12" x14ac:dyDescent="0.2">
      <c r="B31" s="159"/>
      <c r="C31" s="159"/>
      <c r="J31" s="168"/>
      <c r="K31" s="168"/>
    </row>
    <row r="32" spans="1:12" x14ac:dyDescent="0.2">
      <c r="C32" s="159" t="e">
        <f>SUM(C2:C29)</f>
        <v>#REF!</v>
      </c>
      <c r="F32" s="159" t="e">
        <f>SUM(F2:F31)</f>
        <v>#REF!</v>
      </c>
      <c r="J32" s="168" t="e">
        <f>SUM(J2:J30)</f>
        <v>#REF!</v>
      </c>
      <c r="K32" s="168" t="e">
        <f>SUM(K2:K29)</f>
        <v>#REF!</v>
      </c>
      <c r="L32" s="159" t="e">
        <f t="shared" si="3"/>
        <v>#REF!</v>
      </c>
    </row>
    <row r="35" spans="3:17" x14ac:dyDescent="0.2">
      <c r="C35" s="159" t="e">
        <f>SUM(C2:C5)</f>
        <v>#REF!</v>
      </c>
      <c r="F35" s="159" t="e">
        <f>SUM(F2:F5)</f>
        <v>#REF!</v>
      </c>
    </row>
    <row r="38" spans="3:17" x14ac:dyDescent="0.2">
      <c r="C38" s="18" t="e">
        <f>C35/C32</f>
        <v>#REF!</v>
      </c>
      <c r="F38" s="18" t="e">
        <f>F35/F32</f>
        <v>#REF!</v>
      </c>
    </row>
    <row r="40" spans="3:17" x14ac:dyDescent="0.2">
      <c r="C40" s="159" t="e">
        <f>SUM(C7:C28)</f>
        <v>#REF!</v>
      </c>
      <c r="F40" s="18" t="e">
        <f>SUM(F38:F39)</f>
        <v>#REF!</v>
      </c>
    </row>
    <row r="42" spans="3:17" x14ac:dyDescent="0.2">
      <c r="C42" s="18" t="e">
        <f>C40/C32</f>
        <v>#REF!</v>
      </c>
      <c r="F42" s="159" t="e">
        <f>SUM(F7:F28)</f>
        <v>#REF!</v>
      </c>
    </row>
    <row r="44" spans="3:17" x14ac:dyDescent="0.2">
      <c r="F44" s="18" t="e">
        <f>F42/F32</f>
        <v>#REF!</v>
      </c>
    </row>
    <row r="47" spans="3:17" x14ac:dyDescent="0.2">
      <c r="H47" s="169"/>
      <c r="I47" s="169"/>
      <c r="J47" s="172"/>
      <c r="K47" s="172"/>
      <c r="L47" s="172"/>
      <c r="M47" s="172"/>
      <c r="N47" s="172"/>
      <c r="O47" s="172"/>
      <c r="P47" s="172"/>
      <c r="Q47" s="172"/>
    </row>
    <row r="48" spans="3:17" x14ac:dyDescent="0.2">
      <c r="H48" s="169"/>
      <c r="I48" s="169"/>
      <c r="J48" s="747">
        <v>2018</v>
      </c>
      <c r="K48" s="747"/>
      <c r="L48" s="747"/>
      <c r="M48" s="747"/>
      <c r="N48" s="747">
        <v>2019</v>
      </c>
      <c r="O48" s="747"/>
      <c r="P48" s="747"/>
      <c r="Q48" s="747"/>
    </row>
    <row r="49" spans="8:17" ht="16" x14ac:dyDescent="0.2">
      <c r="H49" s="170" t="s">
        <v>75</v>
      </c>
      <c r="I49" s="170" t="s">
        <v>256</v>
      </c>
      <c r="J49" s="173" t="s">
        <v>381</v>
      </c>
      <c r="K49" s="173" t="s">
        <v>665</v>
      </c>
      <c r="L49" s="173" t="s">
        <v>323</v>
      </c>
      <c r="M49" s="173" t="s">
        <v>14</v>
      </c>
      <c r="N49" s="173" t="s">
        <v>381</v>
      </c>
      <c r="O49" s="173" t="s">
        <v>665</v>
      </c>
      <c r="P49" s="173" t="s">
        <v>323</v>
      </c>
      <c r="Q49" s="173" t="s">
        <v>14</v>
      </c>
    </row>
    <row r="50" spans="8:17" ht="16" x14ac:dyDescent="0.2">
      <c r="H50" s="171" t="s">
        <v>112</v>
      </c>
      <c r="I50" s="171" t="s">
        <v>128</v>
      </c>
      <c r="J50" s="172"/>
      <c r="K50" s="172"/>
      <c r="L50" s="172"/>
      <c r="M50" s="172"/>
      <c r="N50" s="172"/>
      <c r="O50" s="172"/>
      <c r="P50" s="172"/>
      <c r="Q50" s="172"/>
    </row>
    <row r="51" spans="8:17" ht="16" x14ac:dyDescent="0.2">
      <c r="H51" s="171" t="s">
        <v>227</v>
      </c>
      <c r="I51" s="171" t="s">
        <v>131</v>
      </c>
      <c r="J51" s="172"/>
      <c r="K51" s="172"/>
      <c r="L51" s="172"/>
      <c r="M51" s="172"/>
      <c r="N51" s="172"/>
      <c r="O51" s="172"/>
      <c r="P51" s="172"/>
      <c r="Q51" s="172"/>
    </row>
    <row r="52" spans="8:17" ht="16" x14ac:dyDescent="0.2">
      <c r="H52" s="171" t="s">
        <v>239</v>
      </c>
      <c r="I52" s="171" t="s">
        <v>132</v>
      </c>
      <c r="J52" s="172"/>
      <c r="K52" s="172"/>
      <c r="L52" s="172"/>
      <c r="M52" s="172"/>
      <c r="N52" s="172"/>
      <c r="O52" s="172"/>
      <c r="P52" s="172"/>
      <c r="Q52" s="172"/>
    </row>
    <row r="53" spans="8:17" ht="16" x14ac:dyDescent="0.2">
      <c r="H53" s="171" t="s">
        <v>237</v>
      </c>
      <c r="I53" s="171" t="s">
        <v>131</v>
      </c>
      <c r="J53" s="172"/>
      <c r="K53" s="172"/>
      <c r="L53" s="172"/>
      <c r="M53" s="172"/>
      <c r="N53" s="172"/>
      <c r="O53" s="172"/>
      <c r="P53" s="172"/>
      <c r="Q53" s="172"/>
    </row>
    <row r="54" spans="8:17" ht="16" x14ac:dyDescent="0.2">
      <c r="H54" s="171" t="s">
        <v>78</v>
      </c>
      <c r="I54" s="171" t="s">
        <v>132</v>
      </c>
      <c r="J54" s="172"/>
      <c r="K54" s="172"/>
      <c r="L54" s="172"/>
      <c r="M54" s="172"/>
      <c r="N54" s="172"/>
      <c r="O54" s="172"/>
      <c r="P54" s="172"/>
      <c r="Q54" s="172"/>
    </row>
    <row r="55" spans="8:17" ht="16" x14ac:dyDescent="0.2">
      <c r="H55" s="171" t="s">
        <v>150</v>
      </c>
      <c r="I55" s="171" t="s">
        <v>666</v>
      </c>
      <c r="J55" s="172"/>
      <c r="K55" s="172"/>
      <c r="L55" s="172"/>
      <c r="M55" s="172"/>
      <c r="N55" s="172"/>
      <c r="O55" s="172"/>
      <c r="P55" s="172"/>
      <c r="Q55" s="172"/>
    </row>
    <row r="56" spans="8:17" ht="16" x14ac:dyDescent="0.2">
      <c r="H56" s="171" t="s">
        <v>157</v>
      </c>
      <c r="I56" s="171" t="s">
        <v>128</v>
      </c>
      <c r="J56" s="172"/>
      <c r="K56" s="172"/>
      <c r="L56" s="172"/>
      <c r="M56" s="172"/>
      <c r="N56" s="172"/>
      <c r="O56" s="172"/>
      <c r="P56" s="172"/>
      <c r="Q56" s="172"/>
    </row>
    <row r="57" spans="8:17" ht="16" x14ac:dyDescent="0.2">
      <c r="H57" s="171" t="s">
        <v>240</v>
      </c>
      <c r="I57" s="171" t="s">
        <v>132</v>
      </c>
      <c r="J57" s="172"/>
      <c r="K57" s="172"/>
      <c r="L57" s="172"/>
      <c r="M57" s="172"/>
      <c r="N57" s="172"/>
      <c r="O57" s="172"/>
      <c r="P57" s="172"/>
      <c r="Q57" s="172"/>
    </row>
    <row r="58" spans="8:17" ht="16" x14ac:dyDescent="0.2">
      <c r="H58" s="171" t="s">
        <v>149</v>
      </c>
      <c r="I58" s="171" t="s">
        <v>128</v>
      </c>
      <c r="J58" s="172"/>
      <c r="K58" s="172"/>
      <c r="L58" s="172"/>
      <c r="M58" s="172"/>
      <c r="N58" s="172"/>
      <c r="O58" s="172"/>
      <c r="P58" s="172"/>
      <c r="Q58" s="172"/>
    </row>
    <row r="59" spans="8:17" ht="16" x14ac:dyDescent="0.2">
      <c r="H59" s="171" t="s">
        <v>295</v>
      </c>
      <c r="I59" s="171" t="s">
        <v>132</v>
      </c>
      <c r="J59" s="172"/>
      <c r="K59" s="172"/>
      <c r="L59" s="172"/>
      <c r="M59" s="172"/>
      <c r="N59" s="172"/>
      <c r="O59" s="172"/>
      <c r="P59" s="172"/>
      <c r="Q59" s="172"/>
    </row>
    <row r="60" spans="8:17" ht="16" x14ac:dyDescent="0.2">
      <c r="H60" s="171" t="s">
        <v>141</v>
      </c>
      <c r="I60" s="171" t="s">
        <v>132</v>
      </c>
      <c r="J60" s="172"/>
      <c r="K60" s="172"/>
      <c r="L60" s="172"/>
      <c r="M60" s="172"/>
      <c r="N60" s="172"/>
      <c r="O60" s="172"/>
      <c r="P60" s="172"/>
      <c r="Q60" s="172"/>
    </row>
    <row r="61" spans="8:17" ht="16" x14ac:dyDescent="0.2">
      <c r="H61" s="171" t="s">
        <v>153</v>
      </c>
      <c r="I61" s="171" t="s">
        <v>132</v>
      </c>
      <c r="J61" s="172"/>
      <c r="K61" s="172"/>
      <c r="L61" s="172"/>
      <c r="M61" s="172"/>
      <c r="N61" s="172"/>
      <c r="O61" s="172"/>
      <c r="P61" s="172"/>
      <c r="Q61" s="172"/>
    </row>
    <row r="62" spans="8:17" ht="16" x14ac:dyDescent="0.2">
      <c r="H62" s="171" t="s">
        <v>154</v>
      </c>
      <c r="I62" s="171" t="s">
        <v>132</v>
      </c>
      <c r="J62" s="172"/>
      <c r="K62" s="172"/>
      <c r="L62" s="172"/>
      <c r="M62" s="172"/>
      <c r="N62" s="172"/>
      <c r="O62" s="172"/>
      <c r="P62" s="172"/>
      <c r="Q62" s="172"/>
    </row>
    <row r="63" spans="8:17" ht="16" x14ac:dyDescent="0.2">
      <c r="H63" s="171" t="s">
        <v>654</v>
      </c>
      <c r="I63" s="171" t="s">
        <v>128</v>
      </c>
      <c r="J63" s="172"/>
      <c r="K63" s="172"/>
      <c r="L63" s="172"/>
      <c r="M63" s="172"/>
      <c r="N63" s="172"/>
      <c r="O63" s="172"/>
      <c r="P63" s="172"/>
      <c r="Q63" s="172"/>
    </row>
    <row r="64" spans="8:17" ht="16" x14ac:dyDescent="0.2">
      <c r="H64" s="171" t="s">
        <v>138</v>
      </c>
      <c r="I64" s="171" t="s">
        <v>131</v>
      </c>
      <c r="J64" s="172"/>
      <c r="K64" s="172"/>
      <c r="L64" s="172"/>
      <c r="M64" s="172"/>
      <c r="N64" s="172"/>
      <c r="O64" s="172"/>
      <c r="P64" s="172"/>
      <c r="Q64" s="172"/>
    </row>
    <row r="65" spans="8:17" ht="16" x14ac:dyDescent="0.2">
      <c r="H65" s="171" t="s">
        <v>155</v>
      </c>
      <c r="I65" s="171" t="s">
        <v>292</v>
      </c>
      <c r="J65" s="172"/>
      <c r="K65" s="172"/>
      <c r="L65" s="172"/>
      <c r="M65" s="172"/>
      <c r="N65" s="172"/>
      <c r="O65" s="172"/>
      <c r="P65" s="172"/>
      <c r="Q65" s="172"/>
    </row>
    <row r="66" spans="8:17" ht="16" x14ac:dyDescent="0.2">
      <c r="H66" s="171" t="s">
        <v>254</v>
      </c>
      <c r="I66" s="171" t="s">
        <v>132</v>
      </c>
      <c r="J66" s="172"/>
      <c r="K66" s="172"/>
      <c r="L66" s="172"/>
      <c r="M66" s="172"/>
      <c r="N66" s="172"/>
      <c r="O66" s="172"/>
      <c r="P66" s="172"/>
      <c r="Q66" s="172"/>
    </row>
    <row r="67" spans="8:17" ht="16" x14ac:dyDescent="0.2">
      <c r="H67" s="171" t="s">
        <v>156</v>
      </c>
      <c r="I67" s="171" t="s">
        <v>131</v>
      </c>
      <c r="J67" s="172"/>
      <c r="K67" s="172"/>
      <c r="L67" s="172"/>
      <c r="M67" s="172"/>
      <c r="N67" s="172"/>
      <c r="O67" s="172"/>
      <c r="P67" s="172"/>
      <c r="Q67" s="172"/>
    </row>
    <row r="68" spans="8:17" ht="16" x14ac:dyDescent="0.2">
      <c r="H68" s="171" t="s">
        <v>105</v>
      </c>
      <c r="I68" s="171" t="s">
        <v>131</v>
      </c>
      <c r="J68" s="172"/>
      <c r="K68" s="172"/>
      <c r="L68" s="172"/>
      <c r="M68" s="172"/>
      <c r="N68" s="172"/>
      <c r="O68" s="172"/>
      <c r="P68" s="172"/>
      <c r="Q68" s="172"/>
    </row>
    <row r="69" spans="8:17" ht="16" x14ac:dyDescent="0.2">
      <c r="H69" s="171" t="s">
        <v>238</v>
      </c>
      <c r="I69" s="171" t="s">
        <v>128</v>
      </c>
      <c r="J69" s="172"/>
      <c r="K69" s="172"/>
      <c r="L69" s="172"/>
      <c r="M69" s="172"/>
      <c r="N69" s="172"/>
      <c r="O69" s="172"/>
      <c r="P69" s="172"/>
      <c r="Q69" s="172"/>
    </row>
    <row r="70" spans="8:17" ht="16" x14ac:dyDescent="0.2">
      <c r="H70" s="171" t="s">
        <v>287</v>
      </c>
      <c r="I70" s="171" t="s">
        <v>127</v>
      </c>
      <c r="J70" s="172"/>
      <c r="K70" s="172"/>
      <c r="L70" s="172"/>
      <c r="M70" s="172"/>
      <c r="N70" s="172"/>
      <c r="O70" s="172"/>
      <c r="P70" s="172"/>
      <c r="Q70" s="172"/>
    </row>
    <row r="71" spans="8:17" ht="16" x14ac:dyDescent="0.2">
      <c r="H71" s="171" t="s">
        <v>288</v>
      </c>
      <c r="I71" s="171" t="s">
        <v>127</v>
      </c>
      <c r="J71" s="172"/>
      <c r="K71" s="172"/>
      <c r="L71" s="172"/>
      <c r="M71" s="172"/>
      <c r="N71" s="172"/>
      <c r="O71" s="172"/>
      <c r="P71" s="172"/>
      <c r="Q71" s="172"/>
    </row>
    <row r="72" spans="8:17" ht="16" x14ac:dyDescent="0.2">
      <c r="H72" s="171" t="s">
        <v>296</v>
      </c>
      <c r="I72" s="169"/>
      <c r="J72" s="172"/>
      <c r="K72" s="172"/>
      <c r="L72" s="172"/>
      <c r="M72" s="172"/>
      <c r="N72" s="172"/>
      <c r="O72" s="172"/>
      <c r="P72" s="172"/>
      <c r="Q72" s="172"/>
    </row>
    <row r="73" spans="8:17" ht="16" x14ac:dyDescent="0.2">
      <c r="H73" s="171" t="s">
        <v>164</v>
      </c>
      <c r="I73" s="169"/>
      <c r="J73" s="172"/>
      <c r="K73" s="172"/>
      <c r="L73" s="172"/>
      <c r="M73" s="172"/>
      <c r="N73" s="172"/>
      <c r="O73" s="172"/>
      <c r="P73" s="172"/>
      <c r="Q73" s="172"/>
    </row>
  </sheetData>
  <autoFilter ref="A1:G1" xr:uid="{00000000-0009-0000-0000-00001C000000}">
    <sortState xmlns:xlrd2="http://schemas.microsoft.com/office/spreadsheetml/2017/richdata2" ref="A2:G28">
      <sortCondition descending="1" ref="C1"/>
    </sortState>
  </autoFilter>
  <mergeCells count="2">
    <mergeCell ref="J48:M48"/>
    <mergeCell ref="N48:Q48"/>
  </mergeCells>
  <pageMargins left="0.7" right="0.7" top="0.75" bottom="0.75" header="0.3" footer="0.3"/>
  <customProperties>
    <customPr name="ORB_SHEETNAME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6"/>
  <dimension ref="A1:S53"/>
  <sheetViews>
    <sheetView workbookViewId="0">
      <selection activeCell="F26" sqref="F26"/>
    </sheetView>
  </sheetViews>
  <sheetFormatPr baseColWidth="10" defaultColWidth="8" defaultRowHeight="15" x14ac:dyDescent="0.2"/>
  <cols>
    <col min="1" max="1" width="19" customWidth="1"/>
    <col min="2" max="5" width="12" style="18" bestFit="1" customWidth="1"/>
    <col min="6" max="6" width="15" style="18" customWidth="1"/>
    <col min="7" max="7" width="6" style="18" customWidth="1"/>
    <col min="8" max="8" width="16" style="18" customWidth="1"/>
    <col min="9" max="13" width="15" style="18" customWidth="1"/>
    <col min="14" max="14" width="2" style="18" customWidth="1"/>
    <col min="15" max="15" width="14" style="18" bestFit="1" customWidth="1"/>
    <col min="16" max="16" width="10" customWidth="1"/>
  </cols>
  <sheetData>
    <row r="1" spans="1:19" ht="19" x14ac:dyDescent="0.25">
      <c r="A1" s="165" t="s">
        <v>617</v>
      </c>
    </row>
    <row r="2" spans="1:19" ht="16" x14ac:dyDescent="0.2">
      <c r="A2" s="156"/>
      <c r="B2" s="163" t="s">
        <v>220</v>
      </c>
      <c r="C2" s="163" t="s">
        <v>221</v>
      </c>
      <c r="D2" s="163" t="s">
        <v>222</v>
      </c>
      <c r="E2" s="163" t="s">
        <v>223</v>
      </c>
      <c r="F2" s="163" t="s">
        <v>14</v>
      </c>
      <c r="G2" s="163"/>
      <c r="H2" s="163" t="s">
        <v>587</v>
      </c>
      <c r="I2" s="164" t="s">
        <v>588</v>
      </c>
      <c r="J2" s="164" t="s">
        <v>589</v>
      </c>
      <c r="K2" s="164" t="s">
        <v>590</v>
      </c>
      <c r="L2" s="164" t="s">
        <v>591</v>
      </c>
      <c r="M2" s="164" t="s">
        <v>592</v>
      </c>
      <c r="N2" s="164"/>
      <c r="O2" s="164" t="s">
        <v>593</v>
      </c>
      <c r="S2" t="s">
        <v>692</v>
      </c>
    </row>
    <row r="3" spans="1:19" x14ac:dyDescent="0.2">
      <c r="A3" s="5" t="s">
        <v>16</v>
      </c>
      <c r="B3" s="157" t="e">
        <f>SUM(#REF!)</f>
        <v>#REF!</v>
      </c>
      <c r="C3" s="157" t="e">
        <f>SUM(#REF!)</f>
        <v>#REF!</v>
      </c>
      <c r="D3" s="157" t="e">
        <f>SUM(#REF!)</f>
        <v>#REF!</v>
      </c>
      <c r="E3" s="157" t="e">
        <f>SUM(#REF!)</f>
        <v>#REF!</v>
      </c>
      <c r="F3" s="157" t="e">
        <f>SUM(B3:E3)</f>
        <v>#REF!</v>
      </c>
      <c r="H3" s="158" t="e">
        <f>C3/B3-1</f>
        <v>#REF!</v>
      </c>
      <c r="I3" s="158" t="e">
        <f>D3/B3-1</f>
        <v>#REF!</v>
      </c>
      <c r="J3" s="158" t="e">
        <f>E3/B3-1</f>
        <v>#REF!</v>
      </c>
      <c r="K3" s="158" t="e">
        <f>D3/C3-1</f>
        <v>#REF!</v>
      </c>
      <c r="L3" s="158" t="e">
        <f>E3/C3-1</f>
        <v>#REF!</v>
      </c>
      <c r="M3" s="158" t="e">
        <f>E3/D3-1</f>
        <v>#REF!</v>
      </c>
      <c r="N3" s="158"/>
      <c r="O3" s="158" t="e">
        <f>SUM(D3:E3)/SUM(B3:C3)-1</f>
        <v>#REF!</v>
      </c>
    </row>
    <row r="4" spans="1:19" x14ac:dyDescent="0.2">
      <c r="A4" s="5" t="s">
        <v>18</v>
      </c>
      <c r="B4" s="157" t="e">
        <f>SUM(#REF!)</f>
        <v>#REF!</v>
      </c>
      <c r="C4" s="157" t="e">
        <f>SUM(#REF!)</f>
        <v>#REF!</v>
      </c>
      <c r="D4" s="157" t="e">
        <f>SUM(#REF!)</f>
        <v>#REF!</v>
      </c>
      <c r="E4" s="157" t="e">
        <f>SUM(#REF!)</f>
        <v>#REF!</v>
      </c>
      <c r="F4" s="157" t="e">
        <f t="shared" ref="F4:F8" si="0">SUM(B4:E4)</f>
        <v>#REF!</v>
      </c>
      <c r="H4" s="158" t="e">
        <f t="shared" ref="H4:H8" si="1">C4/B4-1</f>
        <v>#REF!</v>
      </c>
      <c r="I4" s="158" t="e">
        <f t="shared" ref="I4:I5" si="2">D4/B4-1</f>
        <v>#REF!</v>
      </c>
      <c r="J4" s="158" t="e">
        <f t="shared" ref="J4:J5" si="3">E4/B4-1</f>
        <v>#REF!</v>
      </c>
      <c r="K4" s="158" t="e">
        <f t="shared" ref="K4:K8" si="4">D4/C4-1</f>
        <v>#REF!</v>
      </c>
      <c r="L4" s="158" t="e">
        <f t="shared" ref="L4:L8" si="5">E4/C4-1</f>
        <v>#REF!</v>
      </c>
      <c r="M4" s="158" t="e">
        <f t="shared" ref="M4:M8" si="6">E4/D4-1</f>
        <v>#REF!</v>
      </c>
      <c r="N4" s="158"/>
      <c r="O4" s="158" t="e">
        <f t="shared" ref="O4:O5" si="7">SUM(D4:E4)/SUM(B4:C4)-1</f>
        <v>#REF!</v>
      </c>
    </row>
    <row r="5" spans="1:19" x14ac:dyDescent="0.2">
      <c r="A5" s="5" t="s">
        <v>20</v>
      </c>
      <c r="B5" s="157" t="e">
        <f>SUM(#REF!)</f>
        <v>#REF!</v>
      </c>
      <c r="C5" s="157" t="e">
        <f>SUM(#REF!)</f>
        <v>#REF!</v>
      </c>
      <c r="D5" s="157" t="e">
        <f>SUM(#REF!)</f>
        <v>#REF!</v>
      </c>
      <c r="E5" s="157" t="e">
        <f>SUM(#REF!)</f>
        <v>#REF!</v>
      </c>
      <c r="F5" s="157" t="e">
        <f t="shared" si="0"/>
        <v>#REF!</v>
      </c>
      <c r="H5" s="158" t="e">
        <f t="shared" si="1"/>
        <v>#REF!</v>
      </c>
      <c r="I5" s="158" t="e">
        <f t="shared" si="2"/>
        <v>#REF!</v>
      </c>
      <c r="J5" s="158" t="e">
        <f t="shared" si="3"/>
        <v>#REF!</v>
      </c>
      <c r="K5" s="158" t="e">
        <f t="shared" si="4"/>
        <v>#REF!</v>
      </c>
      <c r="L5" s="158" t="e">
        <f t="shared" si="5"/>
        <v>#REF!</v>
      </c>
      <c r="M5" s="158" t="e">
        <f t="shared" si="6"/>
        <v>#REF!</v>
      </c>
      <c r="N5" s="158"/>
      <c r="O5" s="158" t="e">
        <f t="shared" si="7"/>
        <v>#REF!</v>
      </c>
    </row>
    <row r="6" spans="1:19" x14ac:dyDescent="0.2">
      <c r="A6" s="5" t="s">
        <v>43</v>
      </c>
      <c r="B6" s="157"/>
      <c r="C6" s="157"/>
      <c r="D6" s="157"/>
      <c r="E6" s="157" t="e">
        <f>SUM(#REF!)</f>
        <v>#REF!</v>
      </c>
      <c r="F6" s="157" t="e">
        <f t="shared" si="0"/>
        <v>#REF!</v>
      </c>
      <c r="H6" s="158"/>
      <c r="I6" s="158"/>
      <c r="J6" s="158"/>
      <c r="K6" s="158"/>
      <c r="L6" s="158"/>
      <c r="M6" s="158"/>
      <c r="N6" s="158"/>
      <c r="O6" s="158"/>
    </row>
    <row r="7" spans="1:19" x14ac:dyDescent="0.2">
      <c r="A7" s="156"/>
      <c r="F7" s="157"/>
      <c r="H7" s="158"/>
      <c r="I7" s="158"/>
      <c r="J7" s="158"/>
      <c r="K7" s="158"/>
      <c r="L7" s="158"/>
      <c r="M7" s="158"/>
      <c r="N7" s="158"/>
      <c r="O7" s="158"/>
    </row>
    <row r="8" spans="1:19" x14ac:dyDescent="0.2">
      <c r="A8" s="156" t="s">
        <v>14</v>
      </c>
      <c r="B8" s="159" t="e">
        <f>SUM(B3:B7)</f>
        <v>#REF!</v>
      </c>
      <c r="C8" s="159" t="e">
        <f>SUM(C3:C7)</f>
        <v>#REF!</v>
      </c>
      <c r="D8" s="159" t="e">
        <f>SUM(D3:D7)</f>
        <v>#REF!</v>
      </c>
      <c r="E8" s="159" t="e">
        <f>SUM(E3:E7)</f>
        <v>#REF!</v>
      </c>
      <c r="F8" s="157" t="e">
        <f t="shared" si="0"/>
        <v>#REF!</v>
      </c>
      <c r="H8" s="158" t="e">
        <f t="shared" si="1"/>
        <v>#REF!</v>
      </c>
      <c r="I8" s="158" t="e">
        <f t="shared" ref="I8" si="8">D8/B8-1</f>
        <v>#REF!</v>
      </c>
      <c r="J8" s="158" t="e">
        <f t="shared" ref="J8" si="9">E8/B8-1</f>
        <v>#REF!</v>
      </c>
      <c r="K8" s="158" t="e">
        <f t="shared" si="4"/>
        <v>#REF!</v>
      </c>
      <c r="L8" s="158" t="e">
        <f t="shared" si="5"/>
        <v>#REF!</v>
      </c>
      <c r="M8" s="158" t="e">
        <f t="shared" si="6"/>
        <v>#REF!</v>
      </c>
      <c r="N8" s="158"/>
      <c r="O8" s="158" t="e">
        <f t="shared" ref="O8" si="10">SUM(D8:E8)/SUM(B8:C8)-1</f>
        <v>#REF!</v>
      </c>
    </row>
    <row r="9" spans="1:19" x14ac:dyDescent="0.2">
      <c r="A9" s="156"/>
      <c r="B9" s="159"/>
      <c r="C9" s="159"/>
      <c r="D9" s="159"/>
      <c r="E9" s="159"/>
      <c r="F9" s="157"/>
      <c r="I9" s="158"/>
      <c r="J9" s="158"/>
      <c r="K9" s="158"/>
      <c r="L9" s="158"/>
      <c r="M9" s="158"/>
      <c r="N9" s="158"/>
      <c r="O9" s="158"/>
    </row>
    <row r="10" spans="1:19" x14ac:dyDescent="0.2">
      <c r="A10" s="191" t="s">
        <v>600</v>
      </c>
      <c r="B10" s="192" t="e">
        <f>B8/B37-1</f>
        <v>#REF!</v>
      </c>
      <c r="C10" s="192" t="e">
        <f t="shared" ref="C10:F10" si="11">C8/C37-1</f>
        <v>#REF!</v>
      </c>
      <c r="D10" s="192" t="e">
        <f t="shared" si="11"/>
        <v>#REF!</v>
      </c>
      <c r="E10" s="192" t="e">
        <f t="shared" si="11"/>
        <v>#REF!</v>
      </c>
      <c r="F10" s="192" t="e">
        <f t="shared" si="11"/>
        <v>#REF!</v>
      </c>
    </row>
    <row r="12" spans="1:19" x14ac:dyDescent="0.2">
      <c r="B12" s="18" t="str">
        <f t="shared" ref="A12:F13" si="12">B36</f>
        <v>Q1</v>
      </c>
      <c r="C12" s="18" t="str">
        <f t="shared" si="12"/>
        <v>Q2</v>
      </c>
      <c r="D12" s="18" t="str">
        <f t="shared" si="12"/>
        <v>Q3</v>
      </c>
      <c r="E12" s="18" t="str">
        <f t="shared" si="12"/>
        <v>Q4</v>
      </c>
      <c r="F12" s="18" t="str">
        <f t="shared" si="12"/>
        <v>Total</v>
      </c>
    </row>
    <row r="13" spans="1:19" x14ac:dyDescent="0.2">
      <c r="A13" s="166">
        <f t="shared" si="12"/>
        <v>2018</v>
      </c>
      <c r="B13" s="159">
        <f t="shared" si="12"/>
        <v>651081</v>
      </c>
      <c r="C13" s="159">
        <f t="shared" si="12"/>
        <v>613111</v>
      </c>
      <c r="D13" s="159">
        <f t="shared" si="12"/>
        <v>768598</v>
      </c>
      <c r="E13" s="159">
        <f t="shared" si="12"/>
        <v>776098</v>
      </c>
      <c r="F13" s="157">
        <f t="shared" si="12"/>
        <v>2808888</v>
      </c>
      <c r="H13" s="158">
        <f t="shared" ref="H13" si="13">C13/B13-1</f>
        <v>-5.8318396635748893E-2</v>
      </c>
      <c r="I13" s="158">
        <f t="shared" ref="I13" si="14">D13/B13-1</f>
        <v>0.18049520720156176</v>
      </c>
      <c r="J13" s="158">
        <f t="shared" ref="J13" si="15">E13/B13-1</f>
        <v>0.19201451125128832</v>
      </c>
      <c r="K13" s="158">
        <f t="shared" ref="K13" si="16">D13/C13-1</f>
        <v>0.25360334425577102</v>
      </c>
      <c r="L13" s="158">
        <f t="shared" ref="L13" si="17">E13/C13-1</f>
        <v>0.26583603947735401</v>
      </c>
      <c r="M13" s="158">
        <f t="shared" ref="M13" si="18">E13/D13-1</f>
        <v>9.7580269529715657E-3</v>
      </c>
      <c r="N13" s="158"/>
      <c r="O13" s="158">
        <f t="shared" ref="O13" si="19">SUM(D13:E13)/SUM(B13:C13)-1</f>
        <v>0.22188401761757715</v>
      </c>
    </row>
    <row r="16" spans="1:19" ht="19" x14ac:dyDescent="0.25">
      <c r="A16" s="165" t="s">
        <v>601</v>
      </c>
    </row>
    <row r="17" spans="1:15" x14ac:dyDescent="0.2">
      <c r="A17" s="156"/>
      <c r="B17" s="163" t="s">
        <v>220</v>
      </c>
      <c r="C17" s="163" t="s">
        <v>221</v>
      </c>
      <c r="D17" s="163" t="s">
        <v>222</v>
      </c>
      <c r="E17" s="163" t="s">
        <v>223</v>
      </c>
      <c r="F17" s="163" t="s">
        <v>14</v>
      </c>
    </row>
    <row r="18" spans="1:15" x14ac:dyDescent="0.2">
      <c r="A18" s="5" t="s">
        <v>16</v>
      </c>
      <c r="B18" s="157" t="e">
        <f>SUM(#REF!)</f>
        <v>#REF!</v>
      </c>
      <c r="C18" s="157" t="e">
        <f>SUM(#REF!)</f>
        <v>#REF!</v>
      </c>
      <c r="D18" s="157" t="e">
        <f>SUM(#REF!)</f>
        <v>#REF!</v>
      </c>
      <c r="E18" s="157" t="e">
        <f>SUM(#REF!)</f>
        <v>#REF!</v>
      </c>
      <c r="F18" s="157" t="e">
        <f>SUM(B18:E18)</f>
        <v>#REF!</v>
      </c>
    </row>
    <row r="19" spans="1:15" x14ac:dyDescent="0.2">
      <c r="A19" s="5" t="s">
        <v>18</v>
      </c>
      <c r="B19" s="157" t="e">
        <f>SUM(#REF!)</f>
        <v>#REF!</v>
      </c>
      <c r="C19" s="157" t="e">
        <f>SUM(#REF!)</f>
        <v>#REF!</v>
      </c>
      <c r="D19" s="157" t="e">
        <f>SUM(#REF!)</f>
        <v>#REF!</v>
      </c>
      <c r="E19" s="157" t="e">
        <f>SUM(#REF!)</f>
        <v>#REF!</v>
      </c>
      <c r="F19" s="157" t="e">
        <f t="shared" ref="F19:F20" si="20">SUM(B19:E19)</f>
        <v>#REF!</v>
      </c>
    </row>
    <row r="20" spans="1:15" x14ac:dyDescent="0.2">
      <c r="A20" s="5" t="s">
        <v>20</v>
      </c>
      <c r="B20" s="157" t="e">
        <f>SUM(#REF!)</f>
        <v>#REF!</v>
      </c>
      <c r="C20" s="157" t="e">
        <f>SUM(#REF!)</f>
        <v>#REF!</v>
      </c>
      <c r="D20" s="157" t="e">
        <f>SUM(#REF!)</f>
        <v>#REF!</v>
      </c>
      <c r="E20" s="157" t="e">
        <f>SUM(#REF!)</f>
        <v>#REF!</v>
      </c>
      <c r="F20" s="157" t="e">
        <f t="shared" si="20"/>
        <v>#REF!</v>
      </c>
    </row>
    <row r="21" spans="1:15" x14ac:dyDescent="0.2">
      <c r="A21" s="5" t="s">
        <v>43</v>
      </c>
      <c r="B21" s="157"/>
      <c r="C21" s="157"/>
      <c r="D21" s="157"/>
      <c r="E21" s="157" t="e">
        <f>SUM(#REF!)</f>
        <v>#REF!</v>
      </c>
      <c r="F21" s="157"/>
    </row>
    <row r="22" spans="1:15" x14ac:dyDescent="0.2">
      <c r="A22" s="156"/>
      <c r="F22" s="157"/>
    </row>
    <row r="23" spans="1:15" x14ac:dyDescent="0.2">
      <c r="A23" s="156" t="s">
        <v>14</v>
      </c>
      <c r="B23" s="159" t="e">
        <f>SUM(B18:B22)</f>
        <v>#REF!</v>
      </c>
      <c r="C23" s="159" t="e">
        <f>SUM(C18:C22)</f>
        <v>#REF!</v>
      </c>
      <c r="D23" s="159" t="e">
        <f>SUM(D18:D22)</f>
        <v>#REF!</v>
      </c>
      <c r="E23" s="159" t="e">
        <f>SUM(E18:E22)</f>
        <v>#REF!</v>
      </c>
      <c r="F23" s="157" t="e">
        <f t="shared" ref="F23" si="21">SUM(B23:E23)</f>
        <v>#REF!</v>
      </c>
    </row>
    <row r="26" spans="1:15" ht="19" x14ac:dyDescent="0.25">
      <c r="A26" s="165" t="s">
        <v>635</v>
      </c>
    </row>
    <row r="27" spans="1:15" ht="16" x14ac:dyDescent="0.2">
      <c r="B27" s="163" t="s">
        <v>220</v>
      </c>
      <c r="C27" s="163" t="s">
        <v>221</v>
      </c>
      <c r="D27" s="163" t="s">
        <v>222</v>
      </c>
      <c r="E27" s="163" t="s">
        <v>223</v>
      </c>
      <c r="F27" s="163" t="s">
        <v>14</v>
      </c>
      <c r="G27" s="163"/>
      <c r="H27" s="163"/>
      <c r="I27" s="163" t="s">
        <v>588</v>
      </c>
      <c r="J27" s="163" t="s">
        <v>589</v>
      </c>
      <c r="K27" s="164" t="s">
        <v>590</v>
      </c>
      <c r="L27" s="164" t="s">
        <v>591</v>
      </c>
      <c r="M27" s="164"/>
      <c r="N27" s="164"/>
      <c r="O27" s="163" t="s">
        <v>593</v>
      </c>
    </row>
    <row r="28" spans="1:15" x14ac:dyDescent="0.2">
      <c r="A28" s="5" t="s">
        <v>16</v>
      </c>
      <c r="B28" s="157" t="e">
        <f>SUM('DMA forecast 08-04-19 aggr'!G34:I34)</f>
        <v>#REF!</v>
      </c>
      <c r="C28" s="157" t="e">
        <f>SUM('DMA forecast 08-04-19 aggr'!J34:L34)</f>
        <v>#REF!</v>
      </c>
      <c r="D28" s="157" t="e">
        <f>SUM('DMA forecast 08-04-19 aggr'!M34:O34)</f>
        <v>#REF!</v>
      </c>
      <c r="E28" s="157" t="e">
        <f>SUM('DMA forecast 08-04-19 aggr'!P34:R34)</f>
        <v>#REF!</v>
      </c>
      <c r="F28" s="157" t="e">
        <f>SUM(B28:E28)</f>
        <v>#REF!</v>
      </c>
      <c r="I28" s="158" t="e">
        <f>D28/B28-1</f>
        <v>#REF!</v>
      </c>
      <c r="J28" s="158" t="e">
        <f>E28/B28-1</f>
        <v>#REF!</v>
      </c>
      <c r="K28" s="158" t="e">
        <f>D28/C28-1</f>
        <v>#REF!</v>
      </c>
      <c r="L28" s="158" t="e">
        <f>E28/C28-1</f>
        <v>#REF!</v>
      </c>
      <c r="M28" s="158"/>
      <c r="N28" s="158"/>
      <c r="O28" s="158" t="e">
        <f>SUM(D28:E28)/SUM(B28:C28)-1</f>
        <v>#REF!</v>
      </c>
    </row>
    <row r="29" spans="1:15" x14ac:dyDescent="0.2">
      <c r="A29" s="5" t="s">
        <v>18</v>
      </c>
      <c r="B29" s="157" t="e">
        <f>SUM('DMA forecast 08-04-19 aggr'!G35:I35)</f>
        <v>#REF!</v>
      </c>
      <c r="C29" s="157" t="e">
        <f>SUM('DMA forecast 08-04-19 aggr'!J35:L35)</f>
        <v>#REF!</v>
      </c>
      <c r="D29" s="157" t="e">
        <f>SUM('DMA forecast 08-04-19 aggr'!M35:O35)</f>
        <v>#REF!</v>
      </c>
      <c r="E29" s="157" t="e">
        <f>SUM('DMA forecast 08-04-19 aggr'!P35:R35)</f>
        <v>#REF!</v>
      </c>
      <c r="F29" s="157" t="e">
        <f t="shared" ref="F29:F32" si="22">SUM(B29:E29)</f>
        <v>#REF!</v>
      </c>
      <c r="I29" s="158" t="e">
        <f t="shared" ref="I29:I32" si="23">D29/B29-1</f>
        <v>#REF!</v>
      </c>
      <c r="J29" s="158" t="e">
        <f t="shared" ref="J29:J32" si="24">E29/B29-1</f>
        <v>#REF!</v>
      </c>
      <c r="K29" s="158" t="e">
        <f t="shared" ref="K29:K30" si="25">D29/C29-1</f>
        <v>#REF!</v>
      </c>
      <c r="L29" s="158" t="e">
        <f t="shared" ref="L29:L30" si="26">E29/C29-1</f>
        <v>#REF!</v>
      </c>
      <c r="M29" s="158"/>
      <c r="N29" s="158"/>
      <c r="O29" s="158" t="e">
        <f t="shared" ref="O29:O32" si="27">SUM(D29:E29)/SUM(B29:C29)-1</f>
        <v>#REF!</v>
      </c>
    </row>
    <row r="30" spans="1:15" x14ac:dyDescent="0.2">
      <c r="A30" s="5" t="s">
        <v>20</v>
      </c>
      <c r="B30" s="157" t="e">
        <f>SUM('DMA forecast 08-04-19 aggr'!G36:I36)</f>
        <v>#REF!</v>
      </c>
      <c r="C30" s="157" t="e">
        <f>SUM('DMA forecast 08-04-19 aggr'!J36:L36)</f>
        <v>#REF!</v>
      </c>
      <c r="D30" s="157" t="e">
        <f>SUM('DMA forecast 08-04-19 aggr'!M36:O36)</f>
        <v>#REF!</v>
      </c>
      <c r="E30" s="157" t="e">
        <f>SUM('DMA forecast 08-04-19 aggr'!P36:R36)</f>
        <v>#REF!</v>
      </c>
      <c r="F30" s="157" t="e">
        <f t="shared" si="22"/>
        <v>#REF!</v>
      </c>
      <c r="I30" s="158" t="e">
        <f t="shared" si="23"/>
        <v>#REF!</v>
      </c>
      <c r="J30" s="158" t="e">
        <f t="shared" si="24"/>
        <v>#REF!</v>
      </c>
      <c r="K30" s="158" t="e">
        <f t="shared" si="25"/>
        <v>#REF!</v>
      </c>
      <c r="L30" s="158" t="e">
        <f t="shared" si="26"/>
        <v>#REF!</v>
      </c>
      <c r="M30" s="158"/>
      <c r="N30" s="158"/>
      <c r="O30" s="158" t="e">
        <f t="shared" si="27"/>
        <v>#REF!</v>
      </c>
    </row>
    <row r="31" spans="1:15" x14ac:dyDescent="0.2">
      <c r="A31" s="156"/>
      <c r="F31" s="157"/>
      <c r="I31" s="158"/>
      <c r="J31" s="158"/>
      <c r="K31" s="158"/>
      <c r="L31" s="158"/>
      <c r="M31" s="158"/>
      <c r="N31" s="158"/>
      <c r="O31" s="158"/>
    </row>
    <row r="32" spans="1:15" x14ac:dyDescent="0.2">
      <c r="A32" s="156" t="s">
        <v>14</v>
      </c>
      <c r="B32" s="159" t="e">
        <f>SUM(B28:B31)</f>
        <v>#REF!</v>
      </c>
      <c r="C32" s="159" t="e">
        <f>SUM(C28:C31)</f>
        <v>#REF!</v>
      </c>
      <c r="D32" s="159" t="e">
        <f>SUM(D28:D31)</f>
        <v>#REF!</v>
      </c>
      <c r="E32" s="159" t="e">
        <f>SUM(E28:E31)</f>
        <v>#REF!</v>
      </c>
      <c r="F32" s="157" t="e">
        <f t="shared" si="22"/>
        <v>#REF!</v>
      </c>
      <c r="I32" s="158" t="e">
        <f t="shared" si="23"/>
        <v>#REF!</v>
      </c>
      <c r="J32" s="158" t="e">
        <f t="shared" si="24"/>
        <v>#REF!</v>
      </c>
      <c r="K32" s="158" t="e">
        <f t="shared" ref="K32" si="28">D32/C32-1</f>
        <v>#REF!</v>
      </c>
      <c r="L32" s="158" t="e">
        <f t="shared" ref="L32" si="29">E32/C32-1</f>
        <v>#REF!</v>
      </c>
      <c r="M32" s="158"/>
      <c r="N32" s="158"/>
      <c r="O32" s="158" t="e">
        <f t="shared" si="27"/>
        <v>#REF!</v>
      </c>
    </row>
    <row r="34" spans="1:15" x14ac:dyDescent="0.2">
      <c r="A34" s="156" t="s">
        <v>600</v>
      </c>
      <c r="B34" s="158" t="e">
        <f>B32/B37-1</f>
        <v>#REF!</v>
      </c>
      <c r="C34" s="158" t="e">
        <f t="shared" ref="C34:F34" si="30">C32/C37-1</f>
        <v>#REF!</v>
      </c>
      <c r="D34" s="158" t="e">
        <f t="shared" si="30"/>
        <v>#REF!</v>
      </c>
      <c r="E34" s="158" t="e">
        <f t="shared" si="30"/>
        <v>#REF!</v>
      </c>
      <c r="F34" s="158" t="e">
        <f t="shared" si="30"/>
        <v>#REF!</v>
      </c>
    </row>
    <row r="35" spans="1:15" x14ac:dyDescent="0.2">
      <c r="A35" s="156"/>
      <c r="B35" s="158"/>
      <c r="C35" s="158"/>
      <c r="D35" s="158"/>
      <c r="E35" s="158"/>
      <c r="F35" s="158"/>
    </row>
    <row r="36" spans="1:15" ht="16" x14ac:dyDescent="0.2">
      <c r="B36" s="18" t="s">
        <v>220</v>
      </c>
      <c r="C36" s="18" t="s">
        <v>221</v>
      </c>
      <c r="D36" s="18" t="s">
        <v>222</v>
      </c>
      <c r="E36" s="18" t="s">
        <v>223</v>
      </c>
      <c r="F36" s="18" t="s">
        <v>14</v>
      </c>
      <c r="I36" s="160" t="s">
        <v>588</v>
      </c>
      <c r="J36" s="160" t="s">
        <v>589</v>
      </c>
      <c r="K36" s="160" t="s">
        <v>590</v>
      </c>
      <c r="L36" s="160" t="s">
        <v>591</v>
      </c>
      <c r="M36" s="160"/>
      <c r="N36" s="160"/>
      <c r="O36" s="160" t="s">
        <v>593</v>
      </c>
    </row>
    <row r="37" spans="1:15" x14ac:dyDescent="0.2">
      <c r="A37" s="166">
        <v>2018</v>
      </c>
      <c r="B37" s="159">
        <f>SUM('2018 Rev'!K66:M66)</f>
        <v>651081</v>
      </c>
      <c r="C37" s="159">
        <f>SUM('2018 Rev'!N66:P66)</f>
        <v>613111</v>
      </c>
      <c r="D37" s="159">
        <f>SUM('2018 Rev'!Q66:S66)</f>
        <v>768598</v>
      </c>
      <c r="E37" s="159">
        <f>SUM('2018 Rev'!T66:V66)</f>
        <v>776098</v>
      </c>
      <c r="F37" s="159">
        <f>SUM(B37:E37)</f>
        <v>2808888</v>
      </c>
      <c r="I37" s="158">
        <f>D37/B37-1</f>
        <v>0.18049520720156176</v>
      </c>
      <c r="J37" s="158">
        <f>E37/B37-1</f>
        <v>0.19201451125128832</v>
      </c>
      <c r="K37" s="158">
        <f>D37/C37-1</f>
        <v>0.25360334425577102</v>
      </c>
      <c r="L37" s="158">
        <f>E37/C37-1</f>
        <v>0.26583603947735401</v>
      </c>
      <c r="M37" s="158"/>
      <c r="N37" s="158"/>
      <c r="O37" s="158">
        <f>SUM(D37:E37)/SUM(B37:C37)-1</f>
        <v>0.22188401761757715</v>
      </c>
    </row>
    <row r="46" spans="1:15" ht="19" x14ac:dyDescent="0.25">
      <c r="A46" s="165" t="s">
        <v>604</v>
      </c>
    </row>
    <row r="47" spans="1:15" x14ac:dyDescent="0.2">
      <c r="A47" s="156"/>
      <c r="B47" s="163" t="s">
        <v>220</v>
      </c>
      <c r="C47" s="163" t="s">
        <v>221</v>
      </c>
      <c r="D47" s="163" t="s">
        <v>222</v>
      </c>
      <c r="E47" s="163" t="s">
        <v>223</v>
      </c>
      <c r="F47" s="163" t="s">
        <v>14</v>
      </c>
    </row>
    <row r="48" spans="1:15" x14ac:dyDescent="0.2">
      <c r="A48" s="5" t="s">
        <v>16</v>
      </c>
      <c r="B48" s="157" t="e">
        <f>B3-B18</f>
        <v>#REF!</v>
      </c>
      <c r="C48" s="157" t="e">
        <f t="shared" ref="C48:E48" si="31">C3-C18</f>
        <v>#REF!</v>
      </c>
      <c r="D48" s="157" t="e">
        <f t="shared" si="31"/>
        <v>#REF!</v>
      </c>
      <c r="E48" s="157" t="e">
        <f t="shared" si="31"/>
        <v>#REF!</v>
      </c>
      <c r="F48" s="157" t="e">
        <f>SUM(B48:E48)</f>
        <v>#REF!</v>
      </c>
    </row>
    <row r="49" spans="1:6" x14ac:dyDescent="0.2">
      <c r="A49" s="5" t="s">
        <v>18</v>
      </c>
      <c r="B49" s="157" t="e">
        <f t="shared" ref="B49:E51" si="32">B4-B19</f>
        <v>#REF!</v>
      </c>
      <c r="C49" s="157" t="e">
        <f t="shared" si="32"/>
        <v>#REF!</v>
      </c>
      <c r="D49" s="157" t="e">
        <f t="shared" si="32"/>
        <v>#REF!</v>
      </c>
      <c r="E49" s="157" t="e">
        <f t="shared" si="32"/>
        <v>#REF!</v>
      </c>
      <c r="F49" s="157" t="e">
        <f t="shared" ref="F49:F51" si="33">SUM(B49:E49)</f>
        <v>#REF!</v>
      </c>
    </row>
    <row r="50" spans="1:6" x14ac:dyDescent="0.2">
      <c r="A50" s="5" t="s">
        <v>20</v>
      </c>
      <c r="B50" s="157" t="e">
        <f t="shared" si="32"/>
        <v>#REF!</v>
      </c>
      <c r="C50" s="157" t="e">
        <f t="shared" si="32"/>
        <v>#REF!</v>
      </c>
      <c r="D50" s="157" t="e">
        <f t="shared" si="32"/>
        <v>#REF!</v>
      </c>
      <c r="E50" s="157" t="e">
        <f t="shared" si="32"/>
        <v>#REF!</v>
      </c>
      <c r="F50" s="157" t="e">
        <f t="shared" si="33"/>
        <v>#REF!</v>
      </c>
    </row>
    <row r="51" spans="1:6" x14ac:dyDescent="0.2">
      <c r="A51" s="5" t="s">
        <v>43</v>
      </c>
      <c r="B51" s="157">
        <f t="shared" si="32"/>
        <v>0</v>
      </c>
      <c r="C51" s="157">
        <f t="shared" si="32"/>
        <v>0</v>
      </c>
      <c r="D51" s="157">
        <f t="shared" si="32"/>
        <v>0</v>
      </c>
      <c r="E51" s="157" t="e">
        <f t="shared" si="32"/>
        <v>#REF!</v>
      </c>
      <c r="F51" s="157" t="e">
        <f t="shared" si="33"/>
        <v>#REF!</v>
      </c>
    </row>
    <row r="52" spans="1:6" x14ac:dyDescent="0.2">
      <c r="A52" s="156"/>
      <c r="F52" s="157"/>
    </row>
    <row r="53" spans="1:6" x14ac:dyDescent="0.2">
      <c r="A53" s="156" t="s">
        <v>14</v>
      </c>
      <c r="B53" s="159" t="e">
        <f>SUM(B48:B52)</f>
        <v>#REF!</v>
      </c>
      <c r="C53" s="159" t="e">
        <f>SUM(C48:C52)</f>
        <v>#REF!</v>
      </c>
      <c r="D53" s="159" t="e">
        <f>SUM(D48:D52)</f>
        <v>#REF!</v>
      </c>
      <c r="E53" s="159" t="e">
        <f>SUM(E48:E52)</f>
        <v>#REF!</v>
      </c>
      <c r="F53" s="157" t="e">
        <f t="shared" ref="F53" si="34">SUM(B53:E53)</f>
        <v>#REF!</v>
      </c>
    </row>
  </sheetData>
  <conditionalFormatting sqref="I28:J32 O28:O3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O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N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7:O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O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:F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ORB_SHEETNAME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9"/>
  <dimension ref="A1:M34"/>
  <sheetViews>
    <sheetView showGridLines="0" workbookViewId="0">
      <selection activeCell="D14" sqref="D14"/>
    </sheetView>
  </sheetViews>
  <sheetFormatPr baseColWidth="10" defaultColWidth="8" defaultRowHeight="16" x14ac:dyDescent="0.2"/>
  <cols>
    <col min="1" max="1" width="30" style="171" customWidth="1"/>
    <col min="2" max="2" width="18" customWidth="1"/>
    <col min="3" max="3" width="11" customWidth="1"/>
    <col min="4" max="4" width="11" bestFit="1" customWidth="1"/>
    <col min="6" max="6" width="10" customWidth="1"/>
    <col min="7" max="7" width="11" style="277" customWidth="1"/>
    <col min="8" max="8" width="13" style="277" customWidth="1"/>
    <col min="9" max="9" width="13" style="277" bestFit="1" customWidth="1"/>
    <col min="10" max="10" width="13" style="277" customWidth="1"/>
    <col min="12" max="12" width="9" bestFit="1" customWidth="1"/>
  </cols>
  <sheetData>
    <row r="1" spans="1:13" ht="20" x14ac:dyDescent="0.25">
      <c r="A1" s="176" t="s">
        <v>693</v>
      </c>
      <c r="C1" s="18"/>
      <c r="D1" s="18"/>
      <c r="E1" s="18"/>
      <c r="F1" s="18"/>
      <c r="G1" s="272"/>
      <c r="H1" s="272"/>
      <c r="I1" s="272"/>
      <c r="J1" s="272"/>
    </row>
    <row r="2" spans="1:13" x14ac:dyDescent="0.2">
      <c r="B2" s="177"/>
      <c r="C2" s="178"/>
      <c r="D2" s="178"/>
      <c r="E2" s="178"/>
      <c r="F2" s="178"/>
      <c r="G2" s="325"/>
      <c r="H2" s="325"/>
      <c r="I2" s="325"/>
      <c r="J2" s="325"/>
    </row>
    <row r="3" spans="1:13" x14ac:dyDescent="0.2">
      <c r="B3" s="177"/>
      <c r="C3" s="755">
        <v>2019</v>
      </c>
      <c r="D3" s="755"/>
      <c r="E3" s="755"/>
      <c r="F3" s="755"/>
      <c r="G3" s="756">
        <v>2020</v>
      </c>
      <c r="H3" s="756"/>
      <c r="I3" s="756"/>
      <c r="J3" s="756"/>
    </row>
    <row r="4" spans="1:13" x14ac:dyDescent="0.2">
      <c r="A4" s="171" t="s">
        <v>75</v>
      </c>
      <c r="B4" s="170" t="s">
        <v>256</v>
      </c>
      <c r="C4" s="173" t="s">
        <v>381</v>
      </c>
      <c r="D4" s="173" t="s">
        <v>665</v>
      </c>
      <c r="E4" s="173" t="s">
        <v>323</v>
      </c>
      <c r="F4" s="173" t="s">
        <v>14</v>
      </c>
      <c r="G4" s="326" t="s">
        <v>381</v>
      </c>
      <c r="H4" s="326" t="s">
        <v>665</v>
      </c>
      <c r="I4" s="326" t="s">
        <v>323</v>
      </c>
      <c r="J4" s="326" t="s">
        <v>14</v>
      </c>
    </row>
    <row r="5" spans="1:13" x14ac:dyDescent="0.2">
      <c r="A5" s="179" t="s">
        <v>654</v>
      </c>
      <c r="B5" s="179" t="s">
        <v>128</v>
      </c>
      <c r="C5" s="180"/>
      <c r="D5" s="180"/>
      <c r="E5" s="180"/>
      <c r="F5" s="180">
        <f t="shared" ref="F5:F31" si="0">SUM(C5:E5)</f>
        <v>0</v>
      </c>
      <c r="G5" s="327"/>
      <c r="H5" s="327"/>
      <c r="I5" s="327"/>
      <c r="J5" s="327">
        <f t="shared" ref="J5:J31" si="1">SUM(G5:I5)</f>
        <v>0</v>
      </c>
    </row>
    <row r="6" spans="1:13" x14ac:dyDescent="0.2">
      <c r="A6" s="171" t="s">
        <v>112</v>
      </c>
      <c r="B6" s="171" t="s">
        <v>128</v>
      </c>
      <c r="C6" s="181">
        <f>930000-D6</f>
        <v>740000</v>
      </c>
      <c r="D6" s="181">
        <v>190000</v>
      </c>
      <c r="E6" s="181">
        <v>0</v>
      </c>
      <c r="F6" s="181">
        <f t="shared" si="0"/>
        <v>930000</v>
      </c>
      <c r="G6" s="328">
        <v>120000</v>
      </c>
      <c r="H6" s="328">
        <v>147000</v>
      </c>
      <c r="I6" s="328">
        <v>0</v>
      </c>
      <c r="J6" s="328">
        <f t="shared" si="1"/>
        <v>267000</v>
      </c>
    </row>
    <row r="7" spans="1:13" x14ac:dyDescent="0.2">
      <c r="A7" s="171" t="s">
        <v>157</v>
      </c>
      <c r="B7" s="171" t="s">
        <v>128</v>
      </c>
      <c r="C7" s="181">
        <v>120000</v>
      </c>
      <c r="D7" s="181">
        <v>0</v>
      </c>
      <c r="E7" s="181">
        <v>0</v>
      </c>
      <c r="F7" s="181">
        <f t="shared" si="0"/>
        <v>120000</v>
      </c>
      <c r="G7" s="328">
        <v>12500</v>
      </c>
      <c r="H7" s="328">
        <v>0</v>
      </c>
      <c r="I7" s="328">
        <v>0</v>
      </c>
      <c r="J7" s="328">
        <f t="shared" si="1"/>
        <v>12500</v>
      </c>
    </row>
    <row r="8" spans="1:13" x14ac:dyDescent="0.2">
      <c r="A8" s="182" t="s">
        <v>111</v>
      </c>
      <c r="B8" s="182" t="s">
        <v>128</v>
      </c>
      <c r="C8" s="183">
        <v>75000</v>
      </c>
      <c r="D8" s="183">
        <v>0</v>
      </c>
      <c r="E8" s="183">
        <v>0</v>
      </c>
      <c r="F8" s="183">
        <f t="shared" si="0"/>
        <v>75000</v>
      </c>
      <c r="G8" s="329">
        <v>125000</v>
      </c>
      <c r="H8" s="329">
        <v>0</v>
      </c>
      <c r="I8" s="329">
        <v>0</v>
      </c>
      <c r="J8" s="329">
        <f t="shared" si="1"/>
        <v>125000</v>
      </c>
    </row>
    <row r="9" spans="1:13" x14ac:dyDescent="0.2">
      <c r="A9" s="171" t="s">
        <v>238</v>
      </c>
      <c r="B9" s="171" t="s">
        <v>128</v>
      </c>
      <c r="C9" s="181">
        <v>100000</v>
      </c>
      <c r="D9" s="181">
        <v>0</v>
      </c>
      <c r="E9" s="181">
        <v>0</v>
      </c>
      <c r="F9" s="181">
        <f t="shared" si="0"/>
        <v>100000</v>
      </c>
      <c r="G9" s="328">
        <v>200000</v>
      </c>
      <c r="H9" s="328">
        <v>0</v>
      </c>
      <c r="I9" s="328">
        <v>0</v>
      </c>
      <c r="J9" s="328">
        <f t="shared" si="1"/>
        <v>200000</v>
      </c>
    </row>
    <row r="10" spans="1:13" x14ac:dyDescent="0.2">
      <c r="A10" s="171" t="s">
        <v>149</v>
      </c>
      <c r="B10" s="171" t="s">
        <v>128</v>
      </c>
      <c r="C10" s="181">
        <v>110800</v>
      </c>
      <c r="D10" s="181">
        <v>0</v>
      </c>
      <c r="E10" s="181">
        <v>0</v>
      </c>
      <c r="F10" s="181">
        <f t="shared" si="0"/>
        <v>110800</v>
      </c>
      <c r="G10" s="328">
        <v>178000</v>
      </c>
      <c r="H10" s="328">
        <v>0</v>
      </c>
      <c r="I10" s="328">
        <v>0</v>
      </c>
      <c r="J10" s="328">
        <f t="shared" si="1"/>
        <v>178000</v>
      </c>
    </row>
    <row r="11" spans="1:13" x14ac:dyDescent="0.2">
      <c r="A11" s="171" t="s">
        <v>150</v>
      </c>
      <c r="B11" s="171" t="s">
        <v>666</v>
      </c>
      <c r="C11" s="181">
        <v>58000</v>
      </c>
      <c r="D11" s="181">
        <v>0</v>
      </c>
      <c r="E11" s="181">
        <v>135000</v>
      </c>
      <c r="F11" s="181">
        <f t="shared" si="0"/>
        <v>193000</v>
      </c>
      <c r="G11" s="328">
        <v>25000</v>
      </c>
      <c r="H11" s="328">
        <v>10000</v>
      </c>
      <c r="I11" s="328">
        <v>65000</v>
      </c>
      <c r="J11" s="328">
        <f t="shared" si="1"/>
        <v>100000</v>
      </c>
      <c r="L11" s="92"/>
      <c r="M11" s="92"/>
    </row>
    <row r="12" spans="1:13" x14ac:dyDescent="0.2">
      <c r="A12" s="171" t="s">
        <v>295</v>
      </c>
      <c r="B12" s="171" t="s">
        <v>132</v>
      </c>
      <c r="C12" s="181">
        <v>70000</v>
      </c>
      <c r="D12" s="181">
        <v>0</v>
      </c>
      <c r="E12" s="181">
        <v>0</v>
      </c>
      <c r="F12" s="181">
        <f t="shared" si="0"/>
        <v>70000</v>
      </c>
      <c r="G12" s="328">
        <v>0</v>
      </c>
      <c r="H12" s="328">
        <v>0</v>
      </c>
      <c r="I12" s="328">
        <v>0</v>
      </c>
      <c r="J12" s="328">
        <f t="shared" si="1"/>
        <v>0</v>
      </c>
    </row>
    <row r="13" spans="1:13" x14ac:dyDescent="0.2">
      <c r="A13" s="171" t="s">
        <v>78</v>
      </c>
      <c r="B13" s="171" t="s">
        <v>132</v>
      </c>
      <c r="C13" s="181">
        <v>405000</v>
      </c>
      <c r="D13" s="181">
        <v>0</v>
      </c>
      <c r="E13" s="181">
        <v>0</v>
      </c>
      <c r="F13" s="181">
        <f t="shared" si="0"/>
        <v>405000</v>
      </c>
      <c r="G13" s="328">
        <v>500000</v>
      </c>
      <c r="H13" s="328">
        <v>100000</v>
      </c>
      <c r="I13" s="328"/>
      <c r="J13" s="328">
        <f t="shared" si="1"/>
        <v>600000</v>
      </c>
    </row>
    <row r="14" spans="1:13" x14ac:dyDescent="0.2">
      <c r="A14" s="171" t="s">
        <v>240</v>
      </c>
      <c r="B14" s="171" t="s">
        <v>132</v>
      </c>
      <c r="C14" s="181">
        <v>92000</v>
      </c>
      <c r="D14" s="181">
        <v>0</v>
      </c>
      <c r="E14" s="181">
        <v>0</v>
      </c>
      <c r="F14" s="181">
        <f t="shared" si="0"/>
        <v>92000</v>
      </c>
      <c r="G14" s="328"/>
      <c r="H14" s="328"/>
      <c r="I14" s="328">
        <v>50000</v>
      </c>
      <c r="J14" s="328">
        <f t="shared" si="1"/>
        <v>50000</v>
      </c>
    </row>
    <row r="15" spans="1:13" x14ac:dyDescent="0.2">
      <c r="A15" s="171" t="s">
        <v>239</v>
      </c>
      <c r="B15" s="171" t="s">
        <v>132</v>
      </c>
      <c r="C15" s="181">
        <v>640000</v>
      </c>
      <c r="D15" s="181">
        <v>72000</v>
      </c>
      <c r="E15" s="181">
        <v>0</v>
      </c>
      <c r="F15" s="181">
        <f t="shared" si="0"/>
        <v>712000</v>
      </c>
      <c r="G15" s="328">
        <v>600000</v>
      </c>
      <c r="H15" s="328">
        <v>250000</v>
      </c>
      <c r="I15" s="328">
        <v>10000</v>
      </c>
      <c r="J15" s="328">
        <f t="shared" si="1"/>
        <v>860000</v>
      </c>
    </row>
    <row r="16" spans="1:13" x14ac:dyDescent="0.2">
      <c r="A16" s="171" t="s">
        <v>154</v>
      </c>
      <c r="B16" s="171" t="s">
        <v>132</v>
      </c>
      <c r="C16" s="181">
        <v>50000</v>
      </c>
      <c r="D16" s="181">
        <v>0</v>
      </c>
      <c r="E16" s="181">
        <v>0</v>
      </c>
      <c r="F16" s="181">
        <f t="shared" si="0"/>
        <v>50000</v>
      </c>
      <c r="G16" s="328">
        <v>100000</v>
      </c>
      <c r="H16" s="328"/>
      <c r="I16" s="328"/>
      <c r="J16" s="328">
        <f t="shared" si="1"/>
        <v>100000</v>
      </c>
    </row>
    <row r="17" spans="1:10" x14ac:dyDescent="0.2">
      <c r="A17" s="171" t="s">
        <v>141</v>
      </c>
      <c r="B17" s="171" t="s">
        <v>132</v>
      </c>
      <c r="C17" s="181">
        <v>95000</v>
      </c>
      <c r="D17" s="181">
        <v>0</v>
      </c>
      <c r="E17" s="181">
        <v>0</v>
      </c>
      <c r="F17" s="181">
        <f t="shared" si="0"/>
        <v>95000</v>
      </c>
      <c r="G17" s="328">
        <v>100000</v>
      </c>
      <c r="H17" s="328"/>
      <c r="I17" s="328"/>
      <c r="J17" s="328">
        <f t="shared" si="1"/>
        <v>100000</v>
      </c>
    </row>
    <row r="18" spans="1:10" x14ac:dyDescent="0.2">
      <c r="A18" s="171" t="s">
        <v>254</v>
      </c>
      <c r="B18" s="171" t="s">
        <v>132</v>
      </c>
      <c r="C18" s="181">
        <v>0</v>
      </c>
      <c r="D18" s="181">
        <v>50000</v>
      </c>
      <c r="E18" s="181"/>
      <c r="F18" s="181">
        <f t="shared" si="0"/>
        <v>50000</v>
      </c>
      <c r="G18" s="328">
        <v>250000</v>
      </c>
      <c r="H18" s="328"/>
      <c r="I18" s="328"/>
      <c r="J18" s="328">
        <f t="shared" si="1"/>
        <v>250000</v>
      </c>
    </row>
    <row r="19" spans="1:10" x14ac:dyDescent="0.2">
      <c r="A19" s="171" t="s">
        <v>153</v>
      </c>
      <c r="B19" s="171" t="s">
        <v>132</v>
      </c>
      <c r="C19" s="181">
        <v>55000</v>
      </c>
      <c r="D19" s="181">
        <v>0</v>
      </c>
      <c r="E19" s="181">
        <v>0</v>
      </c>
      <c r="F19" s="181">
        <f t="shared" si="0"/>
        <v>55000</v>
      </c>
      <c r="G19" s="328">
        <v>0</v>
      </c>
      <c r="H19" s="328">
        <v>0</v>
      </c>
      <c r="I19" s="328">
        <v>0</v>
      </c>
      <c r="J19" s="328">
        <f t="shared" si="1"/>
        <v>0</v>
      </c>
    </row>
    <row r="20" spans="1:10" x14ac:dyDescent="0.2">
      <c r="A20" s="171" t="s">
        <v>288</v>
      </c>
      <c r="B20" s="171" t="s">
        <v>127</v>
      </c>
      <c r="C20" s="181"/>
      <c r="D20" s="181"/>
      <c r="E20" s="181"/>
      <c r="F20" s="181">
        <f t="shared" si="0"/>
        <v>0</v>
      </c>
      <c r="G20" s="328">
        <v>75000</v>
      </c>
      <c r="H20" s="328"/>
      <c r="I20" s="328"/>
      <c r="J20" s="328">
        <f t="shared" si="1"/>
        <v>75000</v>
      </c>
    </row>
    <row r="21" spans="1:10" x14ac:dyDescent="0.2">
      <c r="A21" s="171" t="s">
        <v>287</v>
      </c>
      <c r="B21" s="171" t="s">
        <v>127</v>
      </c>
      <c r="C21" s="181"/>
      <c r="D21" s="181"/>
      <c r="E21" s="181"/>
      <c r="F21" s="181">
        <f>SUM(C21:E21)</f>
        <v>0</v>
      </c>
      <c r="G21" s="328">
        <v>100000</v>
      </c>
      <c r="H21" s="328"/>
      <c r="I21" s="328"/>
      <c r="J21" s="328">
        <f>SUM(G21:I21)</f>
        <v>100000</v>
      </c>
    </row>
    <row r="22" spans="1:10" x14ac:dyDescent="0.2">
      <c r="A22" s="171" t="s">
        <v>148</v>
      </c>
      <c r="B22" s="171" t="s">
        <v>127</v>
      </c>
      <c r="C22" s="181"/>
      <c r="D22" s="181"/>
      <c r="E22" s="181"/>
      <c r="F22" s="181"/>
      <c r="G22" s="328">
        <v>50000</v>
      </c>
      <c r="H22" s="328"/>
      <c r="I22" s="328"/>
      <c r="J22" s="328">
        <f>SUM(G22:I22)</f>
        <v>50000</v>
      </c>
    </row>
    <row r="23" spans="1:10" x14ac:dyDescent="0.2">
      <c r="A23" s="171" t="s">
        <v>694</v>
      </c>
      <c r="B23" s="184" t="s">
        <v>127</v>
      </c>
      <c r="C23" s="181"/>
      <c r="D23" s="181"/>
      <c r="E23" s="181"/>
      <c r="F23" s="181"/>
      <c r="G23" s="328">
        <v>25000</v>
      </c>
      <c r="H23" s="328"/>
      <c r="I23" s="328"/>
      <c r="J23" s="328">
        <f>SUM(G23:I23)</f>
        <v>25000</v>
      </c>
    </row>
    <row r="24" spans="1:10" x14ac:dyDescent="0.2">
      <c r="A24" s="171" t="s">
        <v>695</v>
      </c>
      <c r="B24" s="184" t="s">
        <v>127</v>
      </c>
      <c r="C24" s="181"/>
      <c r="D24" s="181"/>
      <c r="E24" s="181"/>
      <c r="F24" s="181"/>
      <c r="G24" s="328">
        <v>50000</v>
      </c>
      <c r="H24" s="328"/>
      <c r="I24" s="328"/>
      <c r="J24" s="328">
        <f>SUM(G24:I24)</f>
        <v>50000</v>
      </c>
    </row>
    <row r="25" spans="1:10" x14ac:dyDescent="0.2">
      <c r="A25" s="171" t="s">
        <v>155</v>
      </c>
      <c r="B25" s="171" t="s">
        <v>292</v>
      </c>
      <c r="C25" s="181"/>
      <c r="D25" s="181"/>
      <c r="E25" s="181">
        <v>55000</v>
      </c>
      <c r="F25" s="181">
        <f t="shared" si="0"/>
        <v>55000</v>
      </c>
      <c r="G25" s="328">
        <v>50000</v>
      </c>
      <c r="H25" s="328"/>
      <c r="I25" s="328">
        <v>50000</v>
      </c>
      <c r="J25" s="328">
        <f t="shared" si="1"/>
        <v>100000</v>
      </c>
    </row>
    <row r="26" spans="1:10" x14ac:dyDescent="0.2">
      <c r="A26" s="171" t="s">
        <v>227</v>
      </c>
      <c r="B26" s="171" t="s">
        <v>131</v>
      </c>
      <c r="C26" s="181">
        <v>973000</v>
      </c>
      <c r="D26" s="181"/>
      <c r="E26" s="181"/>
      <c r="F26" s="181">
        <f t="shared" si="0"/>
        <v>973000</v>
      </c>
      <c r="G26" s="328">
        <v>782000</v>
      </c>
      <c r="H26" s="328"/>
      <c r="I26" s="328"/>
      <c r="J26" s="328">
        <f t="shared" si="1"/>
        <v>782000</v>
      </c>
    </row>
    <row r="27" spans="1:10" x14ac:dyDescent="0.2">
      <c r="A27" s="171" t="s">
        <v>105</v>
      </c>
      <c r="B27" s="171" t="s">
        <v>131</v>
      </c>
      <c r="C27" s="181"/>
      <c r="D27" s="181"/>
      <c r="E27" s="181"/>
      <c r="F27" s="181">
        <f t="shared" si="0"/>
        <v>0</v>
      </c>
      <c r="G27" s="328"/>
      <c r="H27" s="328"/>
      <c r="I27" s="328"/>
      <c r="J27" s="328">
        <f t="shared" si="1"/>
        <v>0</v>
      </c>
    </row>
    <row r="28" spans="1:10" x14ac:dyDescent="0.2">
      <c r="A28" s="171" t="s">
        <v>237</v>
      </c>
      <c r="B28" s="171" t="s">
        <v>131</v>
      </c>
      <c r="C28" s="181">
        <v>615000</v>
      </c>
      <c r="D28" s="181"/>
      <c r="E28" s="181"/>
      <c r="F28" s="181">
        <f t="shared" si="0"/>
        <v>615000</v>
      </c>
      <c r="G28" s="328">
        <v>408000</v>
      </c>
      <c r="H28" s="328"/>
      <c r="I28" s="328"/>
      <c r="J28" s="328">
        <f>SUM(G28:I28)</f>
        <v>408000</v>
      </c>
    </row>
    <row r="29" spans="1:10" x14ac:dyDescent="0.2">
      <c r="A29" s="171" t="s">
        <v>138</v>
      </c>
      <c r="B29" s="171" t="s">
        <v>131</v>
      </c>
      <c r="C29" s="181">
        <v>66000</v>
      </c>
      <c r="D29" s="181"/>
      <c r="E29" s="181"/>
      <c r="F29" s="181">
        <f t="shared" si="0"/>
        <v>66000</v>
      </c>
      <c r="G29" s="328">
        <v>158000</v>
      </c>
      <c r="H29" s="328"/>
      <c r="I29" s="328"/>
      <c r="J29" s="328">
        <f t="shared" si="1"/>
        <v>158000</v>
      </c>
    </row>
    <row r="30" spans="1:10" x14ac:dyDescent="0.2">
      <c r="A30" s="171" t="s">
        <v>156</v>
      </c>
      <c r="B30" s="171" t="s">
        <v>131</v>
      </c>
      <c r="C30" s="181">
        <v>25000</v>
      </c>
      <c r="D30" s="181"/>
      <c r="E30" s="181"/>
      <c r="F30" s="181">
        <f t="shared" si="0"/>
        <v>25000</v>
      </c>
      <c r="G30" s="328">
        <v>75000</v>
      </c>
      <c r="H30" s="328"/>
      <c r="I30" s="328"/>
      <c r="J30" s="328">
        <f t="shared" si="1"/>
        <v>75000</v>
      </c>
    </row>
    <row r="31" spans="1:10" x14ac:dyDescent="0.2">
      <c r="A31" s="171" t="s">
        <v>296</v>
      </c>
      <c r="B31" s="169"/>
      <c r="C31" s="181"/>
      <c r="D31" s="181"/>
      <c r="E31" s="181"/>
      <c r="F31" s="181">
        <f t="shared" si="0"/>
        <v>0</v>
      </c>
      <c r="G31" s="328"/>
      <c r="H31" s="328"/>
      <c r="I31" s="328"/>
      <c r="J31" s="328">
        <f t="shared" si="1"/>
        <v>0</v>
      </c>
    </row>
    <row r="32" spans="1:10" x14ac:dyDescent="0.2">
      <c r="A32" s="171" t="s">
        <v>164</v>
      </c>
      <c r="B32" s="169"/>
      <c r="C32" s="181">
        <f t="shared" ref="C32:I32" si="2">SUM(C5:C31)</f>
        <v>4289800</v>
      </c>
      <c r="D32" s="181">
        <f t="shared" si="2"/>
        <v>312000</v>
      </c>
      <c r="E32" s="181">
        <f t="shared" si="2"/>
        <v>190000</v>
      </c>
      <c r="F32" s="181">
        <f t="shared" si="2"/>
        <v>4791800</v>
      </c>
      <c r="G32" s="328">
        <f t="shared" si="2"/>
        <v>3983500</v>
      </c>
      <c r="H32" s="328">
        <f t="shared" si="2"/>
        <v>507000</v>
      </c>
      <c r="I32" s="328">
        <f t="shared" si="2"/>
        <v>175000</v>
      </c>
      <c r="J32" s="328">
        <f>SUM(J5:J31)</f>
        <v>4665500</v>
      </c>
    </row>
    <row r="34" spans="1:10" x14ac:dyDescent="0.2">
      <c r="A34" s="171" t="s">
        <v>331</v>
      </c>
      <c r="G34" s="330">
        <v>6000000</v>
      </c>
      <c r="H34" s="330">
        <v>1900000</v>
      </c>
      <c r="I34" s="330">
        <v>1500000</v>
      </c>
      <c r="J34" s="330">
        <f>SUM(G34:I34)</f>
        <v>9400000</v>
      </c>
    </row>
  </sheetData>
  <mergeCells count="2">
    <mergeCell ref="C3:F3"/>
    <mergeCell ref="G3:J3"/>
  </mergeCells>
  <pageMargins left="0.7" right="0.7" top="0.75" bottom="0.75" header="0.3" footer="0.3"/>
  <pageSetup orientation="portrait" r:id="rId1"/>
  <customProperties>
    <customPr name="ORB_SHEETNAME" r:id="rId2"/>
  </customProperties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7"/>
  <dimension ref="A1:AC66"/>
  <sheetViews>
    <sheetView zoomScale="99" zoomScaleNormal="100" workbookViewId="0">
      <pane xSplit="2" ySplit="3" topLeftCell="I18" activePane="bottomRight" state="frozen"/>
      <selection pane="topRight" activeCell="G1" sqref="G1"/>
      <selection pane="bottomLeft" activeCell="A4" sqref="A4"/>
      <selection pane="bottomRight" activeCell="R49" sqref="R49"/>
    </sheetView>
  </sheetViews>
  <sheetFormatPr baseColWidth="10" defaultColWidth="9" defaultRowHeight="15" customHeight="1" x14ac:dyDescent="0.2"/>
  <cols>
    <col min="1" max="1" width="33" style="19" customWidth="1"/>
    <col min="2" max="2" width="2" style="19" customWidth="1"/>
    <col min="3" max="10" width="9" style="19" customWidth="1"/>
    <col min="11" max="15" width="10" style="19" bestFit="1" customWidth="1"/>
    <col min="16" max="17" width="9" style="19" customWidth="1"/>
    <col min="18" max="19" width="12" style="19" customWidth="1"/>
    <col min="20" max="21" width="9" style="19" customWidth="1"/>
    <col min="22" max="22" width="11" style="19" customWidth="1"/>
    <col min="23" max="25" width="10" style="19" bestFit="1" customWidth="1"/>
    <col min="26" max="26" width="11" style="19" bestFit="1" customWidth="1"/>
    <col min="27" max="27" width="9" style="19"/>
    <col min="28" max="28" width="11" style="19" customWidth="1"/>
    <col min="29" max="29" width="10" style="19" bestFit="1" customWidth="1"/>
    <col min="30" max="16384" width="9" style="19"/>
  </cols>
  <sheetData>
    <row r="1" spans="1:29" ht="15" customHeight="1" x14ac:dyDescent="0.2">
      <c r="C1" s="20"/>
      <c r="D1" s="3">
        <v>82500</v>
      </c>
      <c r="E1" s="3">
        <v>55000</v>
      </c>
      <c r="F1" s="3"/>
      <c r="G1" s="3"/>
      <c r="H1" s="3"/>
      <c r="I1" s="3"/>
      <c r="J1" s="3"/>
      <c r="K1" s="3"/>
      <c r="L1" s="3"/>
      <c r="M1" s="3"/>
      <c r="N1" s="3"/>
      <c r="O1" s="3">
        <f>0.27*0.08125*P1</f>
        <v>1643.1187500000001</v>
      </c>
      <c r="P1" s="3">
        <f>SUM(O24:U24)</f>
        <v>74900</v>
      </c>
      <c r="Q1" s="7">
        <f>+SUM(Q15:Q18)</f>
        <v>70000</v>
      </c>
      <c r="R1" s="7">
        <f t="shared" ref="R1:V1" si="0">+SUM(R15:R18)</f>
        <v>50000</v>
      </c>
      <c r="S1" s="7">
        <f t="shared" si="0"/>
        <v>38000</v>
      </c>
      <c r="T1" s="7">
        <f t="shared" si="0"/>
        <v>50000</v>
      </c>
      <c r="U1" s="7">
        <f t="shared" si="0"/>
        <v>41000</v>
      </c>
      <c r="V1" s="7">
        <f t="shared" si="0"/>
        <v>35000</v>
      </c>
    </row>
    <row r="2" spans="1:29" ht="15" customHeight="1" x14ac:dyDescent="0.2">
      <c r="D2" s="19" t="s">
        <v>0</v>
      </c>
      <c r="R2" s="21"/>
      <c r="S2" s="21"/>
    </row>
    <row r="3" spans="1:29" ht="15" customHeight="1" x14ac:dyDescent="0.2"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2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  <c r="P3" s="22" t="s">
        <v>10</v>
      </c>
      <c r="Q3" s="22" t="s">
        <v>11</v>
      </c>
      <c r="R3" s="22" t="s">
        <v>12</v>
      </c>
      <c r="S3" s="22" t="s">
        <v>13</v>
      </c>
      <c r="T3" s="22" t="s">
        <v>2</v>
      </c>
      <c r="U3" s="22" t="s">
        <v>3</v>
      </c>
      <c r="V3" s="22" t="s">
        <v>4</v>
      </c>
      <c r="W3" s="22" t="s">
        <v>5</v>
      </c>
      <c r="X3" s="22" t="s">
        <v>6</v>
      </c>
      <c r="Y3" s="22" t="s">
        <v>7</v>
      </c>
      <c r="Z3" s="22" t="s">
        <v>8</v>
      </c>
      <c r="AC3" s="19" t="s">
        <v>696</v>
      </c>
    </row>
    <row r="4" spans="1:29" ht="15" customHeight="1" x14ac:dyDescent="0.2">
      <c r="A4" s="23" t="s">
        <v>697</v>
      </c>
      <c r="C4" s="20"/>
      <c r="D4" s="3">
        <v>82500</v>
      </c>
      <c r="E4" s="3">
        <v>55000</v>
      </c>
      <c r="F4" s="3">
        <v>55000</v>
      </c>
      <c r="G4" s="3">
        <v>55000</v>
      </c>
      <c r="H4" s="3">
        <v>27500</v>
      </c>
      <c r="I4" s="3">
        <v>82500</v>
      </c>
      <c r="J4" s="3">
        <v>37500</v>
      </c>
      <c r="K4" s="3">
        <v>52202.920000000013</v>
      </c>
      <c r="L4" s="3">
        <v>55000</v>
      </c>
      <c r="M4" s="20"/>
      <c r="N4" s="20"/>
      <c r="O4" s="20"/>
      <c r="P4" s="20"/>
      <c r="Q4" s="20"/>
      <c r="R4" s="20"/>
      <c r="S4" s="20"/>
      <c r="T4" s="20"/>
      <c r="U4" s="22"/>
      <c r="V4" s="22"/>
      <c r="W4" s="20"/>
      <c r="X4" s="20"/>
      <c r="Y4" s="20"/>
      <c r="Z4" s="20"/>
      <c r="AA4" s="20"/>
      <c r="AB4" s="20"/>
    </row>
    <row r="5" spans="1:29" ht="15" customHeight="1" x14ac:dyDescent="0.2"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9" ht="15" customHeight="1" x14ac:dyDescent="0.2">
      <c r="A6" s="23" t="s">
        <v>698</v>
      </c>
      <c r="C6" s="20"/>
      <c r="D6" s="20"/>
      <c r="E6" s="20"/>
      <c r="F6" s="20"/>
      <c r="G6" s="20"/>
      <c r="H6" s="20">
        <v>5750</v>
      </c>
      <c r="I6" s="20">
        <v>11500</v>
      </c>
      <c r="J6" s="20">
        <v>11500</v>
      </c>
      <c r="K6" s="20">
        <v>11500</v>
      </c>
      <c r="L6" s="20">
        <v>11500</v>
      </c>
      <c r="M6" s="20">
        <f>+L6</f>
        <v>11500</v>
      </c>
      <c r="N6" s="20">
        <f>+H6</f>
        <v>5750</v>
      </c>
      <c r="O6" s="20"/>
      <c r="P6" s="20"/>
      <c r="Q6" s="20"/>
      <c r="R6" s="20"/>
      <c r="S6" s="20"/>
      <c r="T6" s="20"/>
      <c r="U6" s="22"/>
      <c r="V6" s="22"/>
      <c r="W6" s="20"/>
      <c r="X6" s="20"/>
      <c r="Y6" s="20"/>
      <c r="Z6" s="20"/>
      <c r="AA6" s="20"/>
      <c r="AB6" s="20"/>
    </row>
    <row r="7" spans="1:29" ht="15" customHeight="1" x14ac:dyDescent="0.2"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9" ht="15" customHeight="1" x14ac:dyDescent="0.2">
      <c r="A8" s="23" t="s">
        <v>699</v>
      </c>
      <c r="C8" s="20"/>
      <c r="D8" s="20"/>
      <c r="E8" s="20"/>
      <c r="F8" s="20"/>
      <c r="G8" s="20"/>
      <c r="H8" s="20"/>
      <c r="I8" s="20"/>
      <c r="J8" s="20"/>
      <c r="K8" s="20">
        <v>0</v>
      </c>
      <c r="L8" s="20"/>
      <c r="M8" s="20"/>
      <c r="N8" s="20">
        <v>7087</v>
      </c>
      <c r="O8" s="20"/>
      <c r="P8" s="20"/>
      <c r="Q8" s="20"/>
      <c r="R8" s="20"/>
      <c r="S8" s="20"/>
      <c r="T8" s="20"/>
      <c r="U8" s="22"/>
      <c r="V8" s="22"/>
    </row>
    <row r="9" spans="1:29" ht="15" customHeight="1" x14ac:dyDescent="0.2">
      <c r="A9" s="2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2"/>
      <c r="V9" s="22"/>
    </row>
    <row r="10" spans="1:29" ht="15" customHeight="1" x14ac:dyDescent="0.2">
      <c r="A10" s="23" t="s">
        <v>700</v>
      </c>
      <c r="C10" s="20"/>
      <c r="D10" s="20"/>
      <c r="E10" s="20"/>
      <c r="F10" s="20"/>
      <c r="G10" s="20"/>
      <c r="H10" s="20"/>
      <c r="I10" s="20"/>
      <c r="J10" s="20"/>
      <c r="K10" s="20"/>
      <c r="L10" s="3">
        <v>5000</v>
      </c>
      <c r="M10" s="3">
        <v>15000</v>
      </c>
      <c r="N10" s="20"/>
      <c r="O10" s="20"/>
      <c r="P10" s="20"/>
      <c r="U10" s="22"/>
      <c r="V10" s="22"/>
    </row>
    <row r="11" spans="1:29" ht="15" customHeight="1" x14ac:dyDescent="0.2">
      <c r="A11" s="23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9" ht="15" customHeight="1" x14ac:dyDescent="0.2">
      <c r="A12" s="23" t="s">
        <v>701</v>
      </c>
      <c r="C12" s="20"/>
      <c r="D12" s="20"/>
      <c r="E12" s="20"/>
      <c r="F12" s="20"/>
      <c r="G12" s="20"/>
      <c r="H12" s="20"/>
      <c r="I12" s="20"/>
      <c r="J12" s="20">
        <v>13500</v>
      </c>
      <c r="K12" s="20">
        <v>13500</v>
      </c>
      <c r="L12" s="20"/>
      <c r="M12" s="20">
        <v>47000</v>
      </c>
      <c r="N12" s="20">
        <v>47000</v>
      </c>
      <c r="O12" s="20">
        <v>47000</v>
      </c>
      <c r="P12" s="20">
        <v>47000</v>
      </c>
      <c r="Q12" s="20">
        <v>47000</v>
      </c>
      <c r="R12" s="20">
        <v>47000</v>
      </c>
      <c r="S12" s="20">
        <v>47000</v>
      </c>
      <c r="T12" s="20">
        <v>47000</v>
      </c>
      <c r="U12" s="20">
        <v>47000</v>
      </c>
      <c r="V12" s="20">
        <v>47000</v>
      </c>
      <c r="W12" s="20"/>
    </row>
    <row r="13" spans="1:29" ht="15" customHeight="1" x14ac:dyDescent="0.2">
      <c r="A13" s="23" t="s">
        <v>702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>
        <v>50000</v>
      </c>
      <c r="T13" s="20">
        <v>50000</v>
      </c>
      <c r="U13" s="20">
        <v>50000</v>
      </c>
      <c r="V13" s="20">
        <v>50000</v>
      </c>
      <c r="W13" s="20">
        <v>40000</v>
      </c>
      <c r="AC13" s="21">
        <f>SUM(K12:L13)</f>
        <v>13500</v>
      </c>
    </row>
    <row r="14" spans="1:29" ht="15" customHeight="1" x14ac:dyDescent="0.2">
      <c r="A14" s="23"/>
      <c r="C14" s="20"/>
      <c r="D14" s="20"/>
      <c r="E14" s="20"/>
      <c r="F14" s="20"/>
      <c r="G14" s="20"/>
      <c r="H14" s="20"/>
      <c r="I14" s="20"/>
      <c r="J14" s="20"/>
      <c r="K14" s="20">
        <f>SUM(K12:K13)</f>
        <v>13500</v>
      </c>
      <c r="L14" s="20">
        <f t="shared" ref="L14:V14" si="1">SUM(L12:L13)</f>
        <v>0</v>
      </c>
      <c r="M14" s="20">
        <f t="shared" si="1"/>
        <v>47000</v>
      </c>
      <c r="N14" s="20">
        <f t="shared" si="1"/>
        <v>47000</v>
      </c>
      <c r="O14" s="20">
        <f t="shared" si="1"/>
        <v>47000</v>
      </c>
      <c r="P14" s="20">
        <f t="shared" si="1"/>
        <v>47000</v>
      </c>
      <c r="Q14" s="20">
        <f t="shared" si="1"/>
        <v>47000</v>
      </c>
      <c r="R14" s="20">
        <f t="shared" si="1"/>
        <v>47000</v>
      </c>
      <c r="S14" s="20">
        <f t="shared" si="1"/>
        <v>97000</v>
      </c>
      <c r="T14" s="20">
        <f t="shared" si="1"/>
        <v>97000</v>
      </c>
      <c r="U14" s="20">
        <f t="shared" si="1"/>
        <v>97000</v>
      </c>
      <c r="V14" s="20">
        <f t="shared" si="1"/>
        <v>97000</v>
      </c>
      <c r="W14" s="20"/>
    </row>
    <row r="15" spans="1:29" ht="15" customHeight="1" x14ac:dyDescent="0.2">
      <c r="A15" s="23" t="s">
        <v>703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3">
        <v>70000</v>
      </c>
      <c r="R15" s="20">
        <v>50000</v>
      </c>
      <c r="S15" s="20">
        <v>0</v>
      </c>
      <c r="T15" s="20">
        <v>0</v>
      </c>
      <c r="U15" s="3">
        <v>25000</v>
      </c>
      <c r="V15" s="24">
        <v>35000</v>
      </c>
      <c r="W15" s="24">
        <v>35000</v>
      </c>
      <c r="X15" s="24">
        <v>37000</v>
      </c>
      <c r="Y15" s="7"/>
      <c r="Z15" s="7"/>
      <c r="AB15" s="21">
        <f>SUM(Q15:V15)</f>
        <v>180000</v>
      </c>
    </row>
    <row r="16" spans="1:29" ht="15" customHeight="1" x14ac:dyDescent="0.2">
      <c r="A16" s="23" t="s">
        <v>704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0">
        <v>25000</v>
      </c>
      <c r="T16" s="20">
        <v>25000</v>
      </c>
      <c r="W16" s="25">
        <v>20000</v>
      </c>
      <c r="X16" s="25">
        <v>15000</v>
      </c>
      <c r="Y16" s="24">
        <v>35000</v>
      </c>
      <c r="Z16" s="24">
        <v>40000</v>
      </c>
      <c r="AA16" s="7"/>
      <c r="AB16" s="21">
        <f t="shared" ref="AB16:AB19" si="2">SUM(Q16:V16)</f>
        <v>50000</v>
      </c>
    </row>
    <row r="17" spans="1:29" ht="15" customHeight="1" x14ac:dyDescent="0.2">
      <c r="A17" s="23" t="s">
        <v>705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0"/>
      <c r="T17" s="20">
        <v>25000</v>
      </c>
      <c r="U17" s="25">
        <v>16000</v>
      </c>
      <c r="V17" s="3"/>
      <c r="W17" s="7"/>
      <c r="X17" s="7"/>
      <c r="Y17" s="7"/>
      <c r="Z17" s="7"/>
      <c r="AB17" s="21">
        <f t="shared" si="2"/>
        <v>41000</v>
      </c>
    </row>
    <row r="18" spans="1:29" ht="15" customHeight="1" x14ac:dyDescent="0.2">
      <c r="A18" s="23" t="s">
        <v>706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0">
        <v>13000</v>
      </c>
      <c r="T18" s="20"/>
      <c r="U18" s="3"/>
      <c r="V18" s="3"/>
      <c r="W18" s="7"/>
      <c r="X18" s="7"/>
      <c r="Y18" s="7"/>
      <c r="Z18" s="7"/>
      <c r="AB18" s="21">
        <f t="shared" si="2"/>
        <v>13000</v>
      </c>
    </row>
    <row r="19" spans="1:29" ht="15" customHeight="1" x14ac:dyDescent="0.2">
      <c r="A19" s="23" t="s">
        <v>707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0"/>
      <c r="T19" s="20"/>
      <c r="U19" s="3">
        <v>11250</v>
      </c>
      <c r="V19" s="3">
        <f>+U19</f>
        <v>11250</v>
      </c>
      <c r="W19" s="7"/>
      <c r="X19" s="7"/>
      <c r="Y19" s="7"/>
      <c r="Z19" s="7"/>
      <c r="AB19" s="21">
        <f t="shared" si="2"/>
        <v>22500</v>
      </c>
      <c r="AC19" s="21">
        <f>SUM(K15:L19)</f>
        <v>0</v>
      </c>
    </row>
    <row r="20" spans="1:29" ht="15" customHeight="1" x14ac:dyDescent="0.2">
      <c r="A20" s="23"/>
      <c r="C20" s="22"/>
      <c r="D20" s="22"/>
      <c r="E20" s="22"/>
      <c r="F20" s="22"/>
      <c r="G20" s="22"/>
      <c r="H20" s="22"/>
      <c r="I20" s="22"/>
      <c r="J20" s="22"/>
      <c r="K20" s="194">
        <f>SUM(K15:K19)</f>
        <v>0</v>
      </c>
      <c r="L20" s="194">
        <f t="shared" ref="L20:V20" si="3">SUM(L15:L19)</f>
        <v>0</v>
      </c>
      <c r="M20" s="194">
        <f t="shared" si="3"/>
        <v>0</v>
      </c>
      <c r="N20" s="194">
        <f t="shared" si="3"/>
        <v>0</v>
      </c>
      <c r="O20" s="194">
        <f t="shared" si="3"/>
        <v>0</v>
      </c>
      <c r="P20" s="194">
        <f t="shared" si="3"/>
        <v>0</v>
      </c>
      <c r="Q20" s="194">
        <f t="shared" si="3"/>
        <v>70000</v>
      </c>
      <c r="R20" s="194">
        <f t="shared" si="3"/>
        <v>50000</v>
      </c>
      <c r="S20" s="194">
        <f t="shared" si="3"/>
        <v>38000</v>
      </c>
      <c r="T20" s="194">
        <f t="shared" si="3"/>
        <v>50000</v>
      </c>
      <c r="U20" s="194">
        <f t="shared" si="3"/>
        <v>52250</v>
      </c>
      <c r="V20" s="194">
        <f t="shared" si="3"/>
        <v>46250</v>
      </c>
      <c r="W20" s="7"/>
      <c r="X20" s="7"/>
      <c r="Y20" s="7"/>
      <c r="Z20" s="7"/>
      <c r="AB20" s="21"/>
      <c r="AC20" s="21"/>
    </row>
    <row r="21" spans="1:29" ht="15" customHeight="1" x14ac:dyDescent="0.2">
      <c r="A21" s="23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0"/>
      <c r="T21" s="20"/>
      <c r="U21" s="3"/>
      <c r="V21" s="3"/>
      <c r="W21" s="7"/>
      <c r="X21" s="7"/>
      <c r="Y21" s="7"/>
      <c r="Z21" s="7"/>
      <c r="AB21" s="21"/>
      <c r="AC21" s="21"/>
    </row>
    <row r="22" spans="1:29" ht="15" customHeight="1" x14ac:dyDescent="0.2">
      <c r="A22" s="23" t="s">
        <v>708</v>
      </c>
      <c r="C22" s="108"/>
      <c r="D22" s="108"/>
      <c r="E22" s="108"/>
      <c r="F22" s="108"/>
      <c r="G22" s="108"/>
      <c r="H22" s="108"/>
      <c r="I22" s="108">
        <v>8439.0243902439015</v>
      </c>
      <c r="J22" s="108">
        <v>25317.073170731706</v>
      </c>
      <c r="K22" s="108">
        <v>33756.097560975606</v>
      </c>
      <c r="L22" s="108">
        <v>33756.097560975606</v>
      </c>
      <c r="M22" s="108">
        <v>33756.097560975606</v>
      </c>
      <c r="N22" s="108">
        <v>33756.097560975606</v>
      </c>
      <c r="O22" s="108">
        <f>178000-SUM(I22:N22)</f>
        <v>9219.5121951219626</v>
      </c>
      <c r="P22" s="108"/>
      <c r="Q22" s="108"/>
      <c r="R22" s="108"/>
      <c r="S22" s="108"/>
      <c r="T22" s="108"/>
      <c r="U22" s="81"/>
      <c r="V22" s="81"/>
      <c r="W22" s="83"/>
      <c r="X22" s="83"/>
      <c r="Y22" s="83"/>
      <c r="Z22" s="83"/>
      <c r="AB22" s="21">
        <f>SUM(AB15:AB19)</f>
        <v>306500</v>
      </c>
    </row>
    <row r="23" spans="1:29" ht="15" customHeight="1" x14ac:dyDescent="0.2">
      <c r="A23" s="23" t="s">
        <v>709</v>
      </c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>
        <f>33756.0975609756-O22</f>
        <v>24536.585365853636</v>
      </c>
      <c r="P23" s="108">
        <v>33756.097560975606</v>
      </c>
      <c r="Q23" s="108">
        <v>33756.097560975606</v>
      </c>
      <c r="R23" s="108">
        <v>33756.097560975606</v>
      </c>
      <c r="S23" s="108">
        <v>33756.097560975606</v>
      </c>
      <c r="T23" s="108">
        <v>33756.097560975606</v>
      </c>
      <c r="U23" s="108">
        <v>33756.097560975606</v>
      </c>
      <c r="V23" s="108">
        <v>33756.097560975606</v>
      </c>
      <c r="W23" s="108">
        <v>33756.097560975606</v>
      </c>
      <c r="X23" s="108">
        <v>33756.097560975606</v>
      </c>
      <c r="Y23" s="108">
        <v>33756.097560975606</v>
      </c>
      <c r="Z23" s="108">
        <v>33756.097560975606</v>
      </c>
    </row>
    <row r="24" spans="1:29" ht="15" customHeight="1" x14ac:dyDescent="0.2">
      <c r="A24" s="23" t="s">
        <v>710</v>
      </c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>
        <v>2240</v>
      </c>
      <c r="P24" s="108">
        <v>12110</v>
      </c>
      <c r="Q24" s="108">
        <v>12110</v>
      </c>
      <c r="R24" s="108">
        <v>12110</v>
      </c>
      <c r="S24" s="108">
        <v>12110</v>
      </c>
      <c r="T24" s="108">
        <v>12110</v>
      </c>
      <c r="U24" s="108">
        <v>12110</v>
      </c>
      <c r="V24" s="108">
        <v>12110</v>
      </c>
      <c r="W24" s="108">
        <v>12110</v>
      </c>
      <c r="X24" s="108">
        <v>12110</v>
      </c>
      <c r="Y24" s="108">
        <v>12110</v>
      </c>
      <c r="Z24" s="108">
        <v>12110</v>
      </c>
    </row>
    <row r="25" spans="1:29" ht="15" customHeight="1" x14ac:dyDescent="0.2">
      <c r="A25" s="23" t="s">
        <v>711</v>
      </c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>
        <v>10000</v>
      </c>
      <c r="U25" s="140">
        <v>10000</v>
      </c>
      <c r="V25" s="140">
        <v>10000</v>
      </c>
      <c r="W25" s="108">
        <v>10000</v>
      </c>
      <c r="X25" s="108">
        <v>10000</v>
      </c>
      <c r="Y25" s="108">
        <v>10000</v>
      </c>
      <c r="Z25" s="108">
        <v>10000</v>
      </c>
    </row>
    <row r="26" spans="1:29" ht="15" customHeight="1" x14ac:dyDescent="0.2">
      <c r="A26" s="23" t="s">
        <v>712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41">
        <v>50000</v>
      </c>
      <c r="W26" s="142">
        <v>60000</v>
      </c>
      <c r="X26" s="142">
        <v>77500</v>
      </c>
      <c r="Y26" s="108"/>
      <c r="Z26" s="108"/>
      <c r="AC26" s="21">
        <f>SUM(K24:V26)</f>
        <v>167010</v>
      </c>
    </row>
    <row r="27" spans="1:29" ht="15" customHeight="1" x14ac:dyDescent="0.2">
      <c r="A27" s="23" t="s">
        <v>713</v>
      </c>
      <c r="C27" s="108">
        <f>SUM(C22:C26)</f>
        <v>0</v>
      </c>
      <c r="D27" s="108">
        <f t="shared" ref="D27:Z27" si="4">SUM(D22:D26)</f>
        <v>0</v>
      </c>
      <c r="E27" s="108">
        <f t="shared" si="4"/>
        <v>0</v>
      </c>
      <c r="F27" s="108">
        <f t="shared" si="4"/>
        <v>0</v>
      </c>
      <c r="G27" s="108">
        <f t="shared" si="4"/>
        <v>0</v>
      </c>
      <c r="H27" s="108">
        <f t="shared" si="4"/>
        <v>0</v>
      </c>
      <c r="I27" s="108">
        <f t="shared" si="4"/>
        <v>8439.0243902439015</v>
      </c>
      <c r="J27" s="108">
        <f t="shared" si="4"/>
        <v>25317.073170731706</v>
      </c>
      <c r="K27" s="108">
        <f t="shared" si="4"/>
        <v>33756.097560975606</v>
      </c>
      <c r="L27" s="108">
        <f t="shared" si="4"/>
        <v>33756.097560975606</v>
      </c>
      <c r="M27" s="108">
        <f t="shared" si="4"/>
        <v>33756.097560975606</v>
      </c>
      <c r="N27" s="108">
        <f t="shared" si="4"/>
        <v>33756.097560975606</v>
      </c>
      <c r="O27" s="108">
        <f t="shared" si="4"/>
        <v>35996.097560975599</v>
      </c>
      <c r="P27" s="108">
        <f t="shared" si="4"/>
        <v>45866.097560975606</v>
      </c>
      <c r="Q27" s="108">
        <f t="shared" si="4"/>
        <v>45866.097560975606</v>
      </c>
      <c r="R27" s="108">
        <f t="shared" si="4"/>
        <v>45866.097560975606</v>
      </c>
      <c r="S27" s="108">
        <f t="shared" si="4"/>
        <v>45866.097560975606</v>
      </c>
      <c r="T27" s="108">
        <f t="shared" si="4"/>
        <v>55866.097560975606</v>
      </c>
      <c r="U27" s="108">
        <f t="shared" si="4"/>
        <v>55866.097560975606</v>
      </c>
      <c r="V27" s="108">
        <f t="shared" si="4"/>
        <v>105866.09756097561</v>
      </c>
      <c r="W27" s="108">
        <f t="shared" si="4"/>
        <v>115866.09756097561</v>
      </c>
      <c r="X27" s="108">
        <f t="shared" si="4"/>
        <v>133366.09756097561</v>
      </c>
      <c r="Y27" s="108">
        <f t="shared" si="4"/>
        <v>55866.097560975606</v>
      </c>
      <c r="Z27" s="108">
        <f t="shared" si="4"/>
        <v>55866.097560975606</v>
      </c>
    </row>
    <row r="28" spans="1:29" ht="15" customHeight="1" x14ac:dyDescent="0.2">
      <c r="A28" s="23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9" ht="15" customHeight="1" x14ac:dyDescent="0.2">
      <c r="A29" s="23" t="s">
        <v>112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9" ht="15" customHeight="1" x14ac:dyDescent="0.2">
      <c r="A30" s="19" t="s">
        <v>339</v>
      </c>
      <c r="C30" s="20"/>
      <c r="D30" s="20"/>
      <c r="E30" s="20"/>
      <c r="F30" s="20"/>
      <c r="G30" s="20">
        <v>35000</v>
      </c>
      <c r="H30" s="20">
        <v>35000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 t="s">
        <v>0</v>
      </c>
      <c r="T30" s="20"/>
      <c r="U30" s="20"/>
      <c r="V30" s="20"/>
      <c r="W30" s="26"/>
      <c r="X30" s="26"/>
      <c r="Y30" s="26"/>
      <c r="Z30" s="26"/>
      <c r="AA30" s="20"/>
      <c r="AB30" s="20"/>
    </row>
    <row r="31" spans="1:29" ht="15" customHeight="1" x14ac:dyDescent="0.2">
      <c r="A31" s="19" t="s">
        <v>340</v>
      </c>
      <c r="C31" s="20"/>
      <c r="D31" s="20"/>
      <c r="E31" s="20"/>
      <c r="F31" s="20"/>
      <c r="G31" s="20"/>
      <c r="H31" s="20"/>
      <c r="I31" s="20"/>
      <c r="J31" s="20"/>
      <c r="K31" s="20">
        <v>15360</v>
      </c>
      <c r="L31" s="20">
        <v>20480</v>
      </c>
      <c r="M31" s="20">
        <v>20480</v>
      </c>
      <c r="N31" s="20">
        <v>10000</v>
      </c>
      <c r="O31" s="20">
        <v>7620</v>
      </c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9" ht="15" customHeight="1" x14ac:dyDescent="0.2">
      <c r="A32" s="19" t="s">
        <v>341</v>
      </c>
      <c r="C32" s="20"/>
      <c r="D32" s="20"/>
      <c r="E32" s="20"/>
      <c r="F32" s="20"/>
      <c r="G32" s="20"/>
      <c r="H32" s="20"/>
      <c r="I32" s="20"/>
      <c r="J32" s="20">
        <v>11000</v>
      </c>
      <c r="K32" s="20">
        <v>13084.5</v>
      </c>
      <c r="L32" s="20">
        <v>13084.5</v>
      </c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29" ht="15" customHeight="1" x14ac:dyDescent="0.2">
      <c r="A33" s="19" t="s">
        <v>342</v>
      </c>
      <c r="C33" s="20"/>
      <c r="D33" s="20"/>
      <c r="E33" s="20"/>
      <c r="F33" s="20"/>
      <c r="G33" s="20"/>
      <c r="H33" s="20"/>
      <c r="I33" s="20"/>
      <c r="J33" s="20"/>
      <c r="K33" s="20">
        <v>35156.44</v>
      </c>
      <c r="L33" s="20"/>
      <c r="M33" s="20"/>
      <c r="N33" s="20"/>
      <c r="O33" s="20"/>
      <c r="P33" s="20">
        <v>20000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</row>
    <row r="34" spans="1:29" ht="15" customHeight="1" x14ac:dyDescent="0.2">
      <c r="A34" s="19" t="s">
        <v>343</v>
      </c>
      <c r="C34" s="20"/>
      <c r="D34" s="20"/>
      <c r="E34" s="20"/>
      <c r="F34" s="20"/>
      <c r="G34" s="20"/>
      <c r="H34" s="20"/>
      <c r="I34" s="20"/>
      <c r="J34" s="20"/>
      <c r="K34" s="20">
        <v>14000</v>
      </c>
      <c r="L34" s="20">
        <v>7000</v>
      </c>
      <c r="M34" s="20">
        <v>25000</v>
      </c>
      <c r="N34" s="20">
        <v>24000</v>
      </c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</row>
    <row r="35" spans="1:29" ht="15" customHeight="1" x14ac:dyDescent="0.2">
      <c r="A35" s="19" t="s">
        <v>344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>
        <v>15000</v>
      </c>
      <c r="R35" s="20"/>
      <c r="S35" s="20"/>
      <c r="T35" s="20"/>
      <c r="U35" s="20"/>
      <c r="V35" s="20"/>
      <c r="W35" s="26"/>
      <c r="X35" s="26"/>
      <c r="Y35" s="26"/>
      <c r="Z35" s="26"/>
      <c r="AA35" s="20"/>
      <c r="AB35" s="20"/>
    </row>
    <row r="36" spans="1:29" ht="15" customHeight="1" x14ac:dyDescent="0.2">
      <c r="A36" s="19" t="s">
        <v>345</v>
      </c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>
        <v>11000</v>
      </c>
      <c r="P36" s="20">
        <v>11000</v>
      </c>
      <c r="Q36" s="20">
        <v>8000</v>
      </c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</row>
    <row r="37" spans="1:29" ht="15" customHeight="1" x14ac:dyDescent="0.2">
      <c r="A37" s="19" t="s">
        <v>346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>
        <v>20000</v>
      </c>
      <c r="P37" s="20">
        <v>5000</v>
      </c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</row>
    <row r="38" spans="1:29" ht="15" customHeight="1" x14ac:dyDescent="0.2">
      <c r="A38" s="19" t="s">
        <v>347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>
        <v>5000</v>
      </c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</row>
    <row r="39" spans="1:29" ht="15" customHeight="1" x14ac:dyDescent="0.2">
      <c r="A39" s="19" t="s">
        <v>348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>
        <v>10000</v>
      </c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</row>
    <row r="40" spans="1:29" ht="15" customHeight="1" x14ac:dyDescent="0.2">
      <c r="A40" s="19" t="s">
        <v>349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>
        <v>15000</v>
      </c>
      <c r="T40" s="20">
        <v>30000</v>
      </c>
      <c r="U40" s="20">
        <v>25000</v>
      </c>
      <c r="V40" s="20">
        <v>5000</v>
      </c>
      <c r="W40" s="20"/>
      <c r="X40" s="20"/>
      <c r="Y40" s="20"/>
      <c r="Z40" s="20"/>
      <c r="AA40" s="20"/>
      <c r="AB40" s="20"/>
    </row>
    <row r="41" spans="1:29" ht="15" customHeight="1" x14ac:dyDescent="0.2">
      <c r="A41" s="19" t="s">
        <v>350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6">
        <v>27500</v>
      </c>
      <c r="W41" s="26">
        <v>27500</v>
      </c>
      <c r="X41" s="26">
        <v>27500</v>
      </c>
      <c r="Y41" s="26">
        <v>27500</v>
      </c>
      <c r="Z41" s="26">
        <v>27500</v>
      </c>
      <c r="AA41" s="20"/>
      <c r="AB41" s="20"/>
    </row>
    <row r="42" spans="1:29" ht="15" customHeight="1" x14ac:dyDescent="0.2">
      <c r="A42" s="19" t="s">
        <v>714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6"/>
      <c r="W42" s="26">
        <v>25000</v>
      </c>
      <c r="X42" s="26"/>
      <c r="Y42" s="26"/>
      <c r="Z42" s="26"/>
      <c r="AA42" s="20"/>
      <c r="AB42" s="20"/>
    </row>
    <row r="43" spans="1:29" ht="15" customHeight="1" x14ac:dyDescent="0.2">
      <c r="A43" s="19" t="s">
        <v>715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6"/>
      <c r="W43" s="26">
        <v>32500</v>
      </c>
      <c r="X43" s="26">
        <v>32500</v>
      </c>
      <c r="Y43" s="26"/>
      <c r="Z43" s="26"/>
      <c r="AA43" s="20"/>
      <c r="AB43" s="20"/>
    </row>
    <row r="44" spans="1:29" ht="15" customHeight="1" x14ac:dyDescent="0.2">
      <c r="A44" s="23" t="s">
        <v>716</v>
      </c>
      <c r="B44" s="23"/>
      <c r="C44" s="27">
        <f>SUM(C30:C40)</f>
        <v>0</v>
      </c>
      <c r="D44" s="27">
        <f t="shared" ref="D44:R44" si="5">SUM(D30:D40)</f>
        <v>0</v>
      </c>
      <c r="E44" s="27">
        <f t="shared" si="5"/>
        <v>0</v>
      </c>
      <c r="F44" s="27">
        <f t="shared" si="5"/>
        <v>0</v>
      </c>
      <c r="G44" s="27">
        <f t="shared" si="5"/>
        <v>35000</v>
      </c>
      <c r="H44" s="27">
        <f t="shared" si="5"/>
        <v>35000</v>
      </c>
      <c r="I44" s="27">
        <f t="shared" si="5"/>
        <v>0</v>
      </c>
      <c r="J44" s="27">
        <f t="shared" si="5"/>
        <v>11000</v>
      </c>
      <c r="K44" s="27">
        <f t="shared" si="5"/>
        <v>77600.94</v>
      </c>
      <c r="L44" s="27">
        <f t="shared" si="5"/>
        <v>40564.5</v>
      </c>
      <c r="M44" s="27">
        <f t="shared" si="5"/>
        <v>45480</v>
      </c>
      <c r="N44" s="27">
        <f t="shared" si="5"/>
        <v>34000</v>
      </c>
      <c r="O44" s="27">
        <f t="shared" si="5"/>
        <v>38620</v>
      </c>
      <c r="P44" s="27">
        <f t="shared" si="5"/>
        <v>51000</v>
      </c>
      <c r="Q44" s="27">
        <f t="shared" si="5"/>
        <v>23000</v>
      </c>
      <c r="R44" s="27">
        <f t="shared" si="5"/>
        <v>0</v>
      </c>
      <c r="S44" s="27">
        <f>SUM(S30:S43)</f>
        <v>15000</v>
      </c>
      <c r="T44" s="27">
        <f t="shared" ref="T44:Z44" si="6">SUM(T30:T43)</f>
        <v>30000</v>
      </c>
      <c r="U44" s="27">
        <f t="shared" si="6"/>
        <v>25000</v>
      </c>
      <c r="V44" s="27">
        <f t="shared" si="6"/>
        <v>32500</v>
      </c>
      <c r="W44" s="27">
        <f>SUM(W30:W43)</f>
        <v>85000</v>
      </c>
      <c r="X44" s="27">
        <f t="shared" si="6"/>
        <v>60000</v>
      </c>
      <c r="Y44" s="27">
        <f t="shared" si="6"/>
        <v>27500</v>
      </c>
      <c r="Z44" s="27">
        <f t="shared" si="6"/>
        <v>27500</v>
      </c>
      <c r="AA44" s="20"/>
      <c r="AB44" s="20"/>
      <c r="AC44" s="21">
        <f>SUM(K44:V44)</f>
        <v>412765.44</v>
      </c>
    </row>
    <row r="45" spans="1:29" ht="15" customHeight="1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</row>
    <row r="46" spans="1:29" ht="15" customHeight="1" x14ac:dyDescent="0.2">
      <c r="A46" s="23" t="s">
        <v>78</v>
      </c>
    </row>
    <row r="47" spans="1:29" ht="15" customHeight="1" x14ac:dyDescent="0.2">
      <c r="A47" s="19" t="s">
        <v>717</v>
      </c>
      <c r="C47" s="20"/>
      <c r="D47" s="20"/>
      <c r="E47" s="20"/>
      <c r="F47" s="20"/>
      <c r="G47" s="20"/>
      <c r="H47" s="20"/>
      <c r="I47" s="20"/>
      <c r="J47" s="20"/>
      <c r="K47" s="20"/>
      <c r="L47" s="20">
        <v>87000</v>
      </c>
      <c r="M47" s="3">
        <v>76964</v>
      </c>
      <c r="N47" s="20">
        <v>65000</v>
      </c>
      <c r="O47" s="3">
        <f>39036-O51</f>
        <v>27036</v>
      </c>
      <c r="P47" s="20">
        <v>0</v>
      </c>
      <c r="Q47" s="20">
        <v>5000</v>
      </c>
      <c r="R47" s="20">
        <v>10000</v>
      </c>
      <c r="S47" s="3">
        <v>10000</v>
      </c>
      <c r="T47" s="3">
        <v>10000</v>
      </c>
      <c r="U47" s="3">
        <v>10000</v>
      </c>
      <c r="V47" s="7">
        <v>10000</v>
      </c>
      <c r="W47" s="7">
        <v>10000</v>
      </c>
      <c r="X47" s="7">
        <v>10000</v>
      </c>
      <c r="Y47" s="7">
        <v>10000</v>
      </c>
      <c r="Z47" s="7">
        <v>10000</v>
      </c>
    </row>
    <row r="48" spans="1:29" ht="15" customHeight="1" x14ac:dyDescent="0.2">
      <c r="A48" s="6" t="s">
        <v>718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v>5000</v>
      </c>
      <c r="O48" s="20">
        <v>35000</v>
      </c>
      <c r="P48" s="20">
        <v>35000</v>
      </c>
      <c r="Q48" s="20">
        <v>35000</v>
      </c>
      <c r="R48" s="20">
        <v>35000</v>
      </c>
      <c r="S48" s="3">
        <v>35000</v>
      </c>
      <c r="T48" s="3">
        <v>35000</v>
      </c>
      <c r="U48" s="3">
        <v>35000</v>
      </c>
      <c r="V48" s="7">
        <v>10000</v>
      </c>
      <c r="W48" s="7">
        <v>35000</v>
      </c>
      <c r="X48" s="7">
        <v>35000</v>
      </c>
      <c r="Y48" s="7">
        <v>35000</v>
      </c>
      <c r="Z48" s="7">
        <v>35000</v>
      </c>
    </row>
    <row r="49" spans="1:29" ht="15" customHeight="1" x14ac:dyDescent="0.2">
      <c r="A49" s="6" t="s">
        <v>310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>
        <v>0</v>
      </c>
      <c r="P49" s="20"/>
      <c r="Q49" s="20">
        <v>0</v>
      </c>
      <c r="R49" s="20">
        <v>30000</v>
      </c>
      <c r="S49" s="3">
        <f>R49</f>
        <v>30000</v>
      </c>
      <c r="T49" s="3">
        <f t="shared" ref="T49:V49" si="7">S49</f>
        <v>30000</v>
      </c>
      <c r="U49" s="3">
        <f t="shared" si="7"/>
        <v>30000</v>
      </c>
      <c r="V49" s="3">
        <f t="shared" si="7"/>
        <v>30000</v>
      </c>
      <c r="W49" s="3"/>
      <c r="X49" s="3"/>
      <c r="Y49" s="3"/>
      <c r="Z49" s="3"/>
    </row>
    <row r="50" spans="1:29" ht="15" customHeight="1" x14ac:dyDescent="0.2">
      <c r="A50" s="6" t="s">
        <v>719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3">
        <v>9000</v>
      </c>
      <c r="P50" s="3">
        <v>20000</v>
      </c>
      <c r="Q50" s="3">
        <v>28000</v>
      </c>
      <c r="R50" s="3">
        <v>28000</v>
      </c>
      <c r="S50" s="3">
        <v>30000</v>
      </c>
      <c r="T50" s="3">
        <v>30000</v>
      </c>
      <c r="U50" s="3">
        <v>30000</v>
      </c>
      <c r="V50" s="7"/>
      <c r="W50" s="7"/>
      <c r="X50" s="7"/>
      <c r="Y50" s="7"/>
      <c r="Z50" s="7"/>
    </row>
    <row r="51" spans="1:29" ht="15" customHeight="1" x14ac:dyDescent="0.2">
      <c r="A51" s="6" t="s">
        <v>720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>
        <v>12000</v>
      </c>
      <c r="P51" s="20">
        <v>12000</v>
      </c>
      <c r="Q51" s="20"/>
      <c r="R51" s="20"/>
      <c r="S51" s="3"/>
      <c r="T51" s="3"/>
      <c r="U51" s="3"/>
      <c r="V51" s="7"/>
      <c r="W51" s="7"/>
      <c r="X51" s="7"/>
      <c r="Y51" s="7"/>
      <c r="Z51" s="7"/>
    </row>
    <row r="52" spans="1:29" ht="15" customHeight="1" x14ac:dyDescent="0.2">
      <c r="A52" s="28" t="s">
        <v>721</v>
      </c>
      <c r="C52" s="29">
        <f t="shared" ref="C52:K52" si="8">SUM(C47:C51)</f>
        <v>0</v>
      </c>
      <c r="D52" s="29">
        <f t="shared" si="8"/>
        <v>0</v>
      </c>
      <c r="E52" s="29">
        <f t="shared" si="8"/>
        <v>0</v>
      </c>
      <c r="F52" s="29">
        <f t="shared" si="8"/>
        <v>0</v>
      </c>
      <c r="G52" s="29">
        <f t="shared" si="8"/>
        <v>0</v>
      </c>
      <c r="H52" s="29">
        <f t="shared" si="8"/>
        <v>0</v>
      </c>
      <c r="I52" s="29">
        <f t="shared" si="8"/>
        <v>0</v>
      </c>
      <c r="J52" s="29">
        <f t="shared" si="8"/>
        <v>0</v>
      </c>
      <c r="K52" s="29">
        <f t="shared" si="8"/>
        <v>0</v>
      </c>
      <c r="L52" s="29">
        <f>SUM(L47:L51)</f>
        <v>87000</v>
      </c>
      <c r="M52" s="29">
        <f t="shared" ref="M52:Z52" si="9">SUM(M47:M51)</f>
        <v>76964</v>
      </c>
      <c r="N52" s="29">
        <f t="shared" si="9"/>
        <v>70000</v>
      </c>
      <c r="O52" s="29">
        <f t="shared" si="9"/>
        <v>83036</v>
      </c>
      <c r="P52" s="29">
        <f t="shared" si="9"/>
        <v>67000</v>
      </c>
      <c r="Q52" s="29">
        <f t="shared" si="9"/>
        <v>68000</v>
      </c>
      <c r="R52" s="29">
        <f t="shared" si="9"/>
        <v>103000</v>
      </c>
      <c r="S52" s="29">
        <f t="shared" si="9"/>
        <v>105000</v>
      </c>
      <c r="T52" s="29">
        <f t="shared" si="9"/>
        <v>105000</v>
      </c>
      <c r="U52" s="29">
        <f t="shared" si="9"/>
        <v>105000</v>
      </c>
      <c r="V52" s="29">
        <f t="shared" si="9"/>
        <v>50000</v>
      </c>
      <c r="W52" s="29">
        <f t="shared" si="9"/>
        <v>45000</v>
      </c>
      <c r="X52" s="29">
        <f t="shared" si="9"/>
        <v>45000</v>
      </c>
      <c r="Y52" s="29">
        <f t="shared" si="9"/>
        <v>45000</v>
      </c>
      <c r="Z52" s="29">
        <f t="shared" si="9"/>
        <v>45000</v>
      </c>
      <c r="AC52" s="21">
        <f>SUM(K52:V52)</f>
        <v>920000</v>
      </c>
    </row>
    <row r="53" spans="1:29" ht="15" customHeight="1" x14ac:dyDescent="0.2">
      <c r="A53" s="28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9" ht="15" customHeight="1" x14ac:dyDescent="0.2">
      <c r="A54" s="28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</row>
    <row r="55" spans="1:29" ht="15" customHeight="1" x14ac:dyDescent="0.2">
      <c r="A55" s="30" t="s">
        <v>153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7">
        <v>15000</v>
      </c>
      <c r="V55" s="7">
        <v>15000</v>
      </c>
    </row>
    <row r="56" spans="1:29" ht="15" customHeight="1" x14ac:dyDescent="0.2">
      <c r="A56" s="23" t="s">
        <v>722</v>
      </c>
      <c r="C56" s="31">
        <f t="shared" ref="C56:Q56" si="10">SUM(C4:C25)+C44+C52</f>
        <v>0</v>
      </c>
      <c r="D56" s="31">
        <f t="shared" si="10"/>
        <v>82500</v>
      </c>
      <c r="E56" s="31">
        <f t="shared" si="10"/>
        <v>55000</v>
      </c>
      <c r="F56" s="31">
        <f t="shared" si="10"/>
        <v>55000</v>
      </c>
      <c r="G56" s="31">
        <f t="shared" si="10"/>
        <v>90000</v>
      </c>
      <c r="H56" s="31">
        <f t="shared" si="10"/>
        <v>68250</v>
      </c>
      <c r="I56" s="31">
        <f t="shared" si="10"/>
        <v>102439.0243902439</v>
      </c>
      <c r="J56" s="31">
        <f t="shared" si="10"/>
        <v>98817.073170731703</v>
      </c>
      <c r="K56" s="31">
        <f t="shared" si="10"/>
        <v>202059.95756097563</v>
      </c>
      <c r="L56" s="31">
        <f t="shared" si="10"/>
        <v>232820.59756097561</v>
      </c>
      <c r="M56" s="31">
        <f t="shared" si="10"/>
        <v>276700.09756097558</v>
      </c>
      <c r="N56" s="31">
        <f t="shared" si="10"/>
        <v>244593.09756097561</v>
      </c>
      <c r="O56" s="31">
        <f t="shared" si="10"/>
        <v>251652.09756097558</v>
      </c>
      <c r="P56" s="31">
        <f t="shared" si="10"/>
        <v>257866.09756097561</v>
      </c>
      <c r="Q56" s="31">
        <f t="shared" si="10"/>
        <v>370866.09756097558</v>
      </c>
      <c r="R56" s="31">
        <f>SUM(R4:R25)+R44+R52-R14</f>
        <v>295866.09756097558</v>
      </c>
      <c r="S56" s="31">
        <f t="shared" ref="S56:V56" si="11">SUM(S4:S25)+S44+S52-S14</f>
        <v>338866.09756097558</v>
      </c>
      <c r="T56" s="31">
        <f t="shared" si="11"/>
        <v>387866.09756097558</v>
      </c>
      <c r="U56" s="31">
        <f t="shared" si="11"/>
        <v>387366.09756097558</v>
      </c>
      <c r="V56" s="31">
        <f t="shared" si="11"/>
        <v>327866.09756097558</v>
      </c>
      <c r="W56" s="31">
        <f>SUM(W4:W26)+W44+W52+W55</f>
        <v>340866.09756097558</v>
      </c>
      <c r="X56" s="31">
        <f t="shared" ref="X56:Z56" si="12">SUM(X4:X26)+X44+X52+X55</f>
        <v>290366.09756097558</v>
      </c>
      <c r="Y56" s="31">
        <f t="shared" si="12"/>
        <v>163366.09756097561</v>
      </c>
      <c r="Z56" s="31">
        <f t="shared" si="12"/>
        <v>168366.09756097561</v>
      </c>
      <c r="AC56" s="21">
        <f>SUM(K56:V56)</f>
        <v>3574388.5307317078</v>
      </c>
    </row>
    <row r="57" spans="1:29" ht="15" customHeight="1" x14ac:dyDescent="0.2">
      <c r="C57" s="21"/>
      <c r="D57" s="21">
        <f>+D56-D1</f>
        <v>0</v>
      </c>
      <c r="E57" s="21">
        <f>+E56-E1</f>
        <v>0</v>
      </c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7"/>
      <c r="S57" s="7">
        <f>+S56+R56+Q56</f>
        <v>1005598.2926829268</v>
      </c>
      <c r="T57" s="21" t="e">
        <v>#REF!</v>
      </c>
      <c r="U57" s="21"/>
      <c r="V57" s="7">
        <f>+V56+U56+T56</f>
        <v>1103098.2926829266</v>
      </c>
      <c r="W57" s="21">
        <v>-40000</v>
      </c>
    </row>
    <row r="58" spans="1:29" ht="15" customHeight="1" x14ac:dyDescent="0.2">
      <c r="P58" s="21"/>
    </row>
    <row r="60" spans="1:29" ht="15" customHeight="1" x14ac:dyDescent="0.2">
      <c r="A60" s="19" t="s">
        <v>723</v>
      </c>
      <c r="L60" s="7">
        <v>75740</v>
      </c>
      <c r="M60" s="7">
        <v>110104</v>
      </c>
      <c r="N60" s="7">
        <v>63920</v>
      </c>
      <c r="O60" s="7">
        <v>57527.5</v>
      </c>
      <c r="P60" s="7">
        <v>68348.5</v>
      </c>
      <c r="Q60" s="7">
        <v>71452.5</v>
      </c>
      <c r="R60" s="7">
        <v>87885.5</v>
      </c>
      <c r="S60" s="7">
        <v>123644</v>
      </c>
    </row>
    <row r="63" spans="1:29" ht="15" customHeight="1" x14ac:dyDescent="0.2">
      <c r="R63" s="146">
        <f>SUM(Q56:V56)/SUM(K56:P56)</f>
        <v>1.4387038095099163</v>
      </c>
    </row>
    <row r="65" spans="11:22" ht="15" customHeight="1" x14ac:dyDescent="0.2">
      <c r="K65" s="162">
        <v>43101</v>
      </c>
      <c r="L65" s="162">
        <v>43132</v>
      </c>
      <c r="M65" s="162">
        <v>43160</v>
      </c>
      <c r="N65" s="162">
        <v>43191</v>
      </c>
      <c r="O65" s="162">
        <v>43221</v>
      </c>
      <c r="P65" s="161">
        <v>43252</v>
      </c>
      <c r="Q65" s="161">
        <v>43282</v>
      </c>
      <c r="R65" s="161">
        <v>43313</v>
      </c>
      <c r="S65" s="161">
        <v>43344</v>
      </c>
      <c r="T65" s="161">
        <v>43374</v>
      </c>
      <c r="U65" s="161">
        <v>43405</v>
      </c>
      <c r="V65" s="161">
        <v>43435</v>
      </c>
    </row>
    <row r="66" spans="11:22" ht="15" customHeight="1" x14ac:dyDescent="0.2">
      <c r="K66" s="157">
        <v>188560</v>
      </c>
      <c r="L66" s="157">
        <v>232821</v>
      </c>
      <c r="M66" s="157">
        <v>229700</v>
      </c>
      <c r="N66" s="157">
        <v>197593</v>
      </c>
      <c r="O66" s="157">
        <v>204652</v>
      </c>
      <c r="P66" s="155">
        <v>210866</v>
      </c>
      <c r="Q66" s="155">
        <v>253866</v>
      </c>
      <c r="R66" s="155">
        <v>255866</v>
      </c>
      <c r="S66" s="155">
        <v>258866</v>
      </c>
      <c r="T66" s="155">
        <v>242866</v>
      </c>
      <c r="U66" s="155">
        <v>252866</v>
      </c>
      <c r="V66" s="155">
        <v>280366</v>
      </c>
    </row>
  </sheetData>
  <pageMargins left="0.7" right="0.7" top="0.75" bottom="0.75" header="0.3" footer="0.3"/>
  <pageSetup orientation="portrait" r:id="rId1"/>
  <customProperties>
    <customPr name="ORB_SHEETNAME" r:id="rId2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AA107"/>
  <sheetViews>
    <sheetView zoomScaleNormal="100" workbookViewId="0">
      <pane xSplit="2" ySplit="3" topLeftCell="G4" activePane="bottomRight" state="frozen"/>
      <selection pane="topRight" activeCell="G1" sqref="G1"/>
      <selection pane="bottomLeft" activeCell="A4" sqref="A4"/>
      <selection pane="bottomRight" activeCell="H20" sqref="H20"/>
    </sheetView>
  </sheetViews>
  <sheetFormatPr baseColWidth="10" defaultColWidth="9" defaultRowHeight="15" customHeight="1" x14ac:dyDescent="0.2"/>
  <cols>
    <col min="1" max="1" width="36" style="1" customWidth="1"/>
    <col min="2" max="2" width="2" style="1" customWidth="1"/>
    <col min="3" max="5" width="10" style="1" hidden="1" customWidth="1"/>
    <col min="6" max="6" width="3" style="1" hidden="1" customWidth="1"/>
    <col min="7" max="12" width="10" style="1" customWidth="1"/>
    <col min="13" max="13" width="11" style="1" customWidth="1"/>
    <col min="14" max="18" width="10" style="1" customWidth="1"/>
    <col min="19" max="19" width="3" style="1" customWidth="1"/>
    <col min="20" max="20" width="12" style="1" customWidth="1"/>
    <col min="21" max="21" width="9" style="1"/>
    <col min="22" max="22" width="12" style="1" bestFit="1" customWidth="1"/>
    <col min="23" max="23" width="12" style="1" customWidth="1"/>
    <col min="24" max="16384" width="9" style="1"/>
  </cols>
  <sheetData>
    <row r="1" spans="1:23" ht="15" customHeight="1" x14ac:dyDescent="0.2">
      <c r="C1" s="7"/>
      <c r="D1" s="7"/>
      <c r="E1" s="7" t="s">
        <v>0</v>
      </c>
      <c r="F1" s="7"/>
    </row>
    <row r="2" spans="1:23" ht="15" customHeight="1" x14ac:dyDescent="0.2">
      <c r="A2" s="8"/>
      <c r="C2" s="48">
        <v>2018</v>
      </c>
      <c r="D2" s="48">
        <v>2018</v>
      </c>
      <c r="E2" s="48">
        <v>2018</v>
      </c>
      <c r="F2" s="48"/>
      <c r="G2" s="48">
        <v>2019</v>
      </c>
      <c r="H2" s="48">
        <v>2019</v>
      </c>
      <c r="I2" s="48">
        <v>2019</v>
      </c>
      <c r="J2" s="48">
        <v>2019</v>
      </c>
      <c r="K2" s="48">
        <v>2019</v>
      </c>
      <c r="L2" s="48">
        <v>2019</v>
      </c>
      <c r="M2" s="48">
        <v>2019</v>
      </c>
      <c r="N2" s="48">
        <v>2019</v>
      </c>
      <c r="O2" s="48">
        <v>2019</v>
      </c>
      <c r="P2" s="48">
        <v>2019</v>
      </c>
      <c r="Q2" s="48">
        <v>2019</v>
      </c>
      <c r="R2" s="48">
        <v>2019</v>
      </c>
      <c r="V2" s="8" t="s">
        <v>1</v>
      </c>
    </row>
    <row r="3" spans="1:23" ht="15" customHeight="1" x14ac:dyDescent="0.2">
      <c r="A3" s="75"/>
      <c r="C3" s="437" t="s">
        <v>2</v>
      </c>
      <c r="D3" s="437" t="s">
        <v>3</v>
      </c>
      <c r="E3" s="437" t="s">
        <v>4</v>
      </c>
      <c r="F3" s="437"/>
      <c r="G3" s="437" t="s">
        <v>5</v>
      </c>
      <c r="H3" s="437" t="s">
        <v>6</v>
      </c>
      <c r="I3" s="437" t="s">
        <v>7</v>
      </c>
      <c r="J3" s="437" t="s">
        <v>8</v>
      </c>
      <c r="K3" s="437" t="s">
        <v>9</v>
      </c>
      <c r="L3" s="437" t="s">
        <v>10</v>
      </c>
      <c r="M3" s="437" t="s">
        <v>11</v>
      </c>
      <c r="N3" s="437" t="s">
        <v>12</v>
      </c>
      <c r="O3" s="437" t="s">
        <v>13</v>
      </c>
      <c r="P3" s="437" t="s">
        <v>2</v>
      </c>
      <c r="Q3" s="437" t="s">
        <v>3</v>
      </c>
      <c r="R3" s="437" t="s">
        <v>4</v>
      </c>
      <c r="T3" s="437" t="s">
        <v>14</v>
      </c>
      <c r="V3" s="8" t="s">
        <v>15</v>
      </c>
    </row>
    <row r="4" spans="1:23" ht="15" hidden="1" customHeight="1" x14ac:dyDescent="0.2">
      <c r="A4" s="8" t="s">
        <v>16</v>
      </c>
      <c r="C4" s="3" t="e">
        <f>+#REF!</f>
        <v>#REF!</v>
      </c>
      <c r="D4" s="3" t="e">
        <f>+#REF!</f>
        <v>#REF!</v>
      </c>
      <c r="E4" s="3" t="e">
        <f>+#REF!</f>
        <v>#REF!</v>
      </c>
      <c r="F4" s="437"/>
      <c r="G4" s="81" t="e">
        <f>#REF!</f>
        <v>#REF!</v>
      </c>
      <c r="H4" s="81" t="e">
        <f>#REF!</f>
        <v>#REF!</v>
      </c>
      <c r="I4" s="81" t="e">
        <f>#REF!</f>
        <v>#REF!</v>
      </c>
      <c r="J4" s="81" t="e">
        <f>#REF!</f>
        <v>#REF!</v>
      </c>
      <c r="K4" s="81" t="e">
        <f>#REF!</f>
        <v>#REF!</v>
      </c>
      <c r="L4" s="81" t="e">
        <f>#REF!</f>
        <v>#REF!</v>
      </c>
      <c r="M4" s="81" t="e">
        <f>#REF!</f>
        <v>#REF!</v>
      </c>
      <c r="N4" s="81" t="e">
        <f>#REF!</f>
        <v>#REF!</v>
      </c>
      <c r="O4" s="81" t="e">
        <f>#REF!</f>
        <v>#REF!</v>
      </c>
      <c r="P4" s="81" t="e">
        <f>#REF!</f>
        <v>#REF!</v>
      </c>
      <c r="Q4" s="81" t="e">
        <f>#REF!</f>
        <v>#REF!</v>
      </c>
      <c r="R4" s="81" t="e">
        <f>#REF!</f>
        <v>#REF!</v>
      </c>
      <c r="S4" s="36"/>
      <c r="T4" s="81" t="e">
        <f>SUM(G4:R4)</f>
        <v>#REF!</v>
      </c>
      <c r="V4" s="8" t="s">
        <v>17</v>
      </c>
    </row>
    <row r="5" spans="1:23" ht="15" hidden="1" customHeight="1" x14ac:dyDescent="0.2">
      <c r="A5" s="8" t="s">
        <v>18</v>
      </c>
      <c r="C5" s="3" t="e">
        <f>+#REF!</f>
        <v>#REF!</v>
      </c>
      <c r="D5" s="3" t="e">
        <f>+#REF!</f>
        <v>#REF!</v>
      </c>
      <c r="E5" s="3" t="e">
        <f>+#REF!</f>
        <v>#REF!</v>
      </c>
      <c r="F5" s="7"/>
      <c r="G5" s="81" t="e">
        <f>#REF!</f>
        <v>#REF!</v>
      </c>
      <c r="H5" s="81" t="e">
        <f>#REF!</f>
        <v>#REF!</v>
      </c>
      <c r="I5" s="81" t="e">
        <f>#REF!</f>
        <v>#REF!</v>
      </c>
      <c r="J5" s="81" t="e">
        <f>#REF!</f>
        <v>#REF!</v>
      </c>
      <c r="K5" s="81" t="e">
        <f>#REF!</f>
        <v>#REF!</v>
      </c>
      <c r="L5" s="81" t="e">
        <f>#REF!</f>
        <v>#REF!</v>
      </c>
      <c r="M5" s="81" t="e">
        <f>#REF!</f>
        <v>#REF!</v>
      </c>
      <c r="N5" s="81" t="e">
        <f>#REF!</f>
        <v>#REF!</v>
      </c>
      <c r="O5" s="81" t="e">
        <f>#REF!</f>
        <v>#REF!</v>
      </c>
      <c r="P5" s="81" t="e">
        <f>#REF!</f>
        <v>#REF!</v>
      </c>
      <c r="Q5" s="81" t="e">
        <f>#REF!</f>
        <v>#REF!</v>
      </c>
      <c r="R5" s="81" t="e">
        <f>#REF!</f>
        <v>#REF!</v>
      </c>
      <c r="S5" s="36"/>
      <c r="T5" s="81" t="e">
        <f>SUM(G5:R5)</f>
        <v>#REF!</v>
      </c>
      <c r="V5" s="8" t="s">
        <v>19</v>
      </c>
    </row>
    <row r="6" spans="1:23" ht="15" hidden="1" customHeight="1" x14ac:dyDescent="0.2">
      <c r="A6" s="8" t="s">
        <v>20</v>
      </c>
      <c r="C6" s="3" t="e">
        <f>+#REF!</f>
        <v>#REF!</v>
      </c>
      <c r="D6" s="3" t="e">
        <f>+#REF!</f>
        <v>#REF!</v>
      </c>
      <c r="E6" s="3" t="e">
        <f>+#REF!</f>
        <v>#REF!</v>
      </c>
      <c r="F6" s="7"/>
      <c r="G6" s="81" t="e">
        <f>#REF!</f>
        <v>#REF!</v>
      </c>
      <c r="H6" s="81" t="e">
        <f>#REF!</f>
        <v>#REF!</v>
      </c>
      <c r="I6" s="81" t="e">
        <f>#REF!</f>
        <v>#REF!</v>
      </c>
      <c r="J6" s="81" t="e">
        <f>#REF!</f>
        <v>#REF!</v>
      </c>
      <c r="K6" s="81" t="e">
        <f>#REF!</f>
        <v>#REF!</v>
      </c>
      <c r="L6" s="81" t="e">
        <f>#REF!</f>
        <v>#REF!</v>
      </c>
      <c r="M6" s="81" t="e">
        <f>#REF!</f>
        <v>#REF!</v>
      </c>
      <c r="N6" s="81" t="e">
        <f>#REF!</f>
        <v>#REF!</v>
      </c>
      <c r="O6" s="81" t="e">
        <f>#REF!</f>
        <v>#REF!</v>
      </c>
      <c r="P6" s="81" t="e">
        <f>#REF!</f>
        <v>#REF!</v>
      </c>
      <c r="Q6" s="81" t="e">
        <f>#REF!</f>
        <v>#REF!</v>
      </c>
      <c r="R6" s="81" t="e">
        <f>#REF!</f>
        <v>#REF!</v>
      </c>
      <c r="S6" s="36"/>
      <c r="T6" s="81" t="e">
        <f t="shared" ref="T6" si="0">SUM(G6:R6)</f>
        <v>#REF!</v>
      </c>
    </row>
    <row r="7" spans="1:23" ht="15" hidden="1" customHeight="1" x14ac:dyDescent="0.2">
      <c r="A7" s="8" t="s">
        <v>21</v>
      </c>
      <c r="C7" s="3"/>
      <c r="D7" s="3"/>
      <c r="E7" s="3"/>
      <c r="F7" s="7"/>
      <c r="G7" s="81" t="e">
        <f>#REF!</f>
        <v>#REF!</v>
      </c>
      <c r="H7" s="81" t="e">
        <f>#REF!</f>
        <v>#REF!</v>
      </c>
      <c r="I7" s="81" t="e">
        <f>#REF!</f>
        <v>#REF!</v>
      </c>
      <c r="J7" s="81" t="e">
        <f>#REF!</f>
        <v>#REF!</v>
      </c>
      <c r="K7" s="81" t="e">
        <f>#REF!</f>
        <v>#REF!</v>
      </c>
      <c r="L7" s="81" t="e">
        <f>#REF!</f>
        <v>#REF!</v>
      </c>
      <c r="M7" s="81" t="e">
        <f>#REF!</f>
        <v>#REF!</v>
      </c>
      <c r="N7" s="81" t="e">
        <f>#REF!</f>
        <v>#REF!</v>
      </c>
      <c r="O7" s="81" t="e">
        <f>#REF!</f>
        <v>#REF!</v>
      </c>
      <c r="P7" s="81" t="e">
        <f>#REF!</f>
        <v>#REF!</v>
      </c>
      <c r="Q7" s="81" t="e">
        <f>#REF!</f>
        <v>#REF!</v>
      </c>
      <c r="R7" s="81" t="e">
        <f>#REF!</f>
        <v>#REF!</v>
      </c>
      <c r="S7" s="36"/>
      <c r="T7" s="81" t="e">
        <f>SUM(G7:R7)</f>
        <v>#REF!</v>
      </c>
    </row>
    <row r="8" spans="1:23" ht="15" hidden="1" customHeight="1" x14ac:dyDescent="0.2">
      <c r="A8" s="5" t="s">
        <v>22</v>
      </c>
      <c r="C8" s="9" t="e">
        <f>SUM(C4:C6)</f>
        <v>#REF!</v>
      </c>
      <c r="D8" s="9" t="e">
        <f t="shared" ref="D8:E8" si="1">SUM(D4:D6)</f>
        <v>#REF!</v>
      </c>
      <c r="E8" s="9" t="e">
        <f t="shared" si="1"/>
        <v>#REF!</v>
      </c>
      <c r="F8" s="2"/>
      <c r="G8" s="47" t="e">
        <f>SUM(G4:G7)</f>
        <v>#REF!</v>
      </c>
      <c r="H8" s="47" t="e">
        <f t="shared" ref="H8:R8" si="2">SUM(H4:H7)</f>
        <v>#REF!</v>
      </c>
      <c r="I8" s="47" t="e">
        <f t="shared" si="2"/>
        <v>#REF!</v>
      </c>
      <c r="J8" s="47" t="e">
        <f t="shared" si="2"/>
        <v>#REF!</v>
      </c>
      <c r="K8" s="47" t="e">
        <f t="shared" si="2"/>
        <v>#REF!</v>
      </c>
      <c r="L8" s="47" t="e">
        <f t="shared" si="2"/>
        <v>#REF!</v>
      </c>
      <c r="M8" s="47" t="e">
        <f t="shared" si="2"/>
        <v>#REF!</v>
      </c>
      <c r="N8" s="47" t="e">
        <f t="shared" si="2"/>
        <v>#REF!</v>
      </c>
      <c r="O8" s="47" t="e">
        <f t="shared" si="2"/>
        <v>#REF!</v>
      </c>
      <c r="P8" s="47" t="e">
        <f t="shared" si="2"/>
        <v>#REF!</v>
      </c>
      <c r="Q8" s="47" t="e">
        <f t="shared" si="2"/>
        <v>#REF!</v>
      </c>
      <c r="R8" s="47" t="e">
        <f t="shared" si="2"/>
        <v>#REF!</v>
      </c>
      <c r="S8" s="36"/>
      <c r="T8" s="47" t="e">
        <f>SUM(T4:T7)</f>
        <v>#REF!</v>
      </c>
    </row>
    <row r="9" spans="1:23" ht="15" hidden="1" customHeight="1" x14ac:dyDescent="0.2">
      <c r="A9" s="5"/>
      <c r="C9" s="76"/>
      <c r="D9" s="76"/>
      <c r="E9" s="76"/>
      <c r="F9" s="2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36"/>
      <c r="T9" s="55"/>
    </row>
    <row r="10" spans="1:23" ht="15" hidden="1" customHeight="1" x14ac:dyDescent="0.2">
      <c r="A10" s="77" t="s">
        <v>23</v>
      </c>
      <c r="C10" s="437"/>
      <c r="D10" s="437"/>
      <c r="E10" s="437"/>
      <c r="F10" s="437"/>
      <c r="G10" s="90">
        <v>399030.99999999994</v>
      </c>
      <c r="H10" s="90">
        <v>397218</v>
      </c>
      <c r="I10" s="90">
        <v>356983</v>
      </c>
      <c r="J10" s="90">
        <v>357755.07499999995</v>
      </c>
      <c r="K10" s="82"/>
      <c r="L10" s="82"/>
      <c r="M10" s="82"/>
      <c r="N10" s="82"/>
      <c r="O10" s="82"/>
      <c r="P10" s="82"/>
      <c r="Q10" s="82"/>
      <c r="R10" s="82"/>
      <c r="S10" s="36"/>
      <c r="T10" s="82">
        <f>SUM(G10:S10)</f>
        <v>1510987.075</v>
      </c>
    </row>
    <row r="11" spans="1:23" ht="15" customHeight="1" x14ac:dyDescent="0.2">
      <c r="A11" s="75" t="s">
        <v>24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T11" s="3"/>
    </row>
    <row r="12" spans="1:23" ht="15" customHeight="1" x14ac:dyDescent="0.2">
      <c r="A12" s="8" t="s">
        <v>16</v>
      </c>
      <c r="C12" s="3" t="e">
        <f>+#REF!</f>
        <v>#REF!</v>
      </c>
      <c r="D12" s="3" t="e">
        <f>+#REF!</f>
        <v>#REF!</v>
      </c>
      <c r="E12" s="3" t="e">
        <f>+#REF!</f>
        <v>#REF!</v>
      </c>
      <c r="F12" s="3"/>
      <c r="G12" s="81" t="e">
        <f>#REF!</f>
        <v>#REF!</v>
      </c>
      <c r="H12" s="81" t="e">
        <f>#REF!</f>
        <v>#REF!</v>
      </c>
      <c r="I12" s="81" t="e">
        <f>#REF!</f>
        <v>#REF!</v>
      </c>
      <c r="J12" s="81" t="e">
        <f>#REF!</f>
        <v>#REF!</v>
      </c>
      <c r="K12" s="81" t="e">
        <f>#REF!</f>
        <v>#REF!</v>
      </c>
      <c r="L12" s="81" t="e">
        <f>#REF!</f>
        <v>#REF!</v>
      </c>
      <c r="M12" s="81" t="e">
        <f>#REF!</f>
        <v>#REF!</v>
      </c>
      <c r="N12" s="81" t="e">
        <f>#REF!</f>
        <v>#REF!</v>
      </c>
      <c r="O12" s="81" t="e">
        <f>#REF!</f>
        <v>#REF!</v>
      </c>
      <c r="P12" s="81" t="e">
        <f>#REF!</f>
        <v>#REF!</v>
      </c>
      <c r="Q12" s="81" t="e">
        <f>#REF!</f>
        <v>#REF!</v>
      </c>
      <c r="R12" s="81" t="e">
        <f>#REF!</f>
        <v>#REF!</v>
      </c>
      <c r="S12" s="36"/>
      <c r="T12" s="81" t="e">
        <f t="shared" ref="T12:T14" si="3">SUM(G12:R12)</f>
        <v>#REF!</v>
      </c>
    </row>
    <row r="13" spans="1:23" ht="15" customHeight="1" x14ac:dyDescent="0.2">
      <c r="A13" s="8" t="s">
        <v>18</v>
      </c>
      <c r="C13" s="3" t="e">
        <f>+#REF!</f>
        <v>#REF!</v>
      </c>
      <c r="D13" s="3" t="e">
        <f>+#REF!</f>
        <v>#REF!</v>
      </c>
      <c r="E13" s="3" t="e">
        <f>+#REF!</f>
        <v>#REF!</v>
      </c>
      <c r="F13" s="3"/>
      <c r="G13" s="81" t="e">
        <f>#REF!</f>
        <v>#REF!</v>
      </c>
      <c r="H13" s="81" t="e">
        <f>#REF!</f>
        <v>#REF!</v>
      </c>
      <c r="I13" s="81" t="e">
        <f>#REF!</f>
        <v>#REF!</v>
      </c>
      <c r="J13" s="81" t="e">
        <f>#REF!</f>
        <v>#REF!</v>
      </c>
      <c r="K13" s="81" t="e">
        <f>#REF!</f>
        <v>#REF!</v>
      </c>
      <c r="L13" s="81" t="e">
        <f>#REF!</f>
        <v>#REF!</v>
      </c>
      <c r="M13" s="81" t="e">
        <f>#REF!</f>
        <v>#REF!</v>
      </c>
      <c r="N13" s="81" t="e">
        <f>#REF!</f>
        <v>#REF!</v>
      </c>
      <c r="O13" s="81" t="e">
        <f>#REF!</f>
        <v>#REF!</v>
      </c>
      <c r="P13" s="81" t="e">
        <f>#REF!</f>
        <v>#REF!</v>
      </c>
      <c r="Q13" s="81" t="e">
        <f>#REF!</f>
        <v>#REF!</v>
      </c>
      <c r="R13" s="81" t="e">
        <f>#REF!</f>
        <v>#REF!</v>
      </c>
      <c r="S13" s="36"/>
      <c r="T13" s="81" t="e">
        <f t="shared" si="3"/>
        <v>#REF!</v>
      </c>
    </row>
    <row r="14" spans="1:23" ht="15" customHeight="1" x14ac:dyDescent="0.2">
      <c r="A14" s="8" t="s">
        <v>20</v>
      </c>
      <c r="C14" s="3" t="e">
        <f>+#REF!</f>
        <v>#REF!</v>
      </c>
      <c r="D14" s="3" t="e">
        <f>+#REF!</f>
        <v>#REF!</v>
      </c>
      <c r="E14" s="3" t="e">
        <f>+#REF!</f>
        <v>#REF!</v>
      </c>
      <c r="F14" s="3"/>
      <c r="G14" s="81" t="e">
        <f>#REF!</f>
        <v>#REF!</v>
      </c>
      <c r="H14" s="81" t="e">
        <f>#REF!</f>
        <v>#REF!</v>
      </c>
      <c r="I14" s="81" t="e">
        <f>#REF!</f>
        <v>#REF!</v>
      </c>
      <c r="J14" s="81" t="e">
        <f>#REF!</f>
        <v>#REF!</v>
      </c>
      <c r="K14" s="81" t="e">
        <f>#REF!</f>
        <v>#REF!</v>
      </c>
      <c r="L14" s="81" t="e">
        <f>#REF!</f>
        <v>#REF!</v>
      </c>
      <c r="M14" s="81" t="e">
        <f>#REF!</f>
        <v>#REF!</v>
      </c>
      <c r="N14" s="81" t="e">
        <f>#REF!</f>
        <v>#REF!</v>
      </c>
      <c r="O14" s="81" t="e">
        <f>#REF!</f>
        <v>#REF!</v>
      </c>
      <c r="P14" s="81" t="e">
        <f>#REF!</f>
        <v>#REF!</v>
      </c>
      <c r="Q14" s="81" t="e">
        <f>#REF!</f>
        <v>#REF!</v>
      </c>
      <c r="R14" s="81" t="e">
        <f>#REF!</f>
        <v>#REF!</v>
      </c>
      <c r="S14" s="36"/>
      <c r="T14" s="81" t="e">
        <f t="shared" si="3"/>
        <v>#REF!</v>
      </c>
    </row>
    <row r="15" spans="1:23" ht="15" hidden="1" customHeight="1" x14ac:dyDescent="0.2">
      <c r="A15" s="8" t="s">
        <v>21</v>
      </c>
      <c r="C15" s="3"/>
      <c r="D15" s="3"/>
      <c r="E15" s="3"/>
      <c r="F15" s="3"/>
      <c r="G15" s="81" t="e">
        <f>#REF!</f>
        <v>#REF!</v>
      </c>
      <c r="H15" s="81" t="e">
        <f>#REF!</f>
        <v>#REF!</v>
      </c>
      <c r="I15" s="81" t="e">
        <f>#REF!</f>
        <v>#REF!</v>
      </c>
      <c r="J15" s="81" t="e">
        <f>#REF!</f>
        <v>#REF!</v>
      </c>
      <c r="K15" s="81" t="e">
        <f>#REF!</f>
        <v>#REF!</v>
      </c>
      <c r="L15" s="81" t="e">
        <f>#REF!</f>
        <v>#REF!</v>
      </c>
      <c r="M15" s="81" t="e">
        <f>#REF!</f>
        <v>#REF!</v>
      </c>
      <c r="N15" s="81" t="e">
        <f>#REF!</f>
        <v>#REF!</v>
      </c>
      <c r="O15" s="81" t="e">
        <f>#REF!</f>
        <v>#REF!</v>
      </c>
      <c r="P15" s="81" t="e">
        <f>#REF!</f>
        <v>#REF!</v>
      </c>
      <c r="Q15" s="81" t="e">
        <f>#REF!</f>
        <v>#REF!</v>
      </c>
      <c r="R15" s="81" t="e">
        <f>#REF!</f>
        <v>#REF!</v>
      </c>
      <c r="S15" s="36"/>
      <c r="T15" s="81" t="e">
        <f>SUM(G15:R15)</f>
        <v>#REF!</v>
      </c>
    </row>
    <row r="16" spans="1:23" ht="15" customHeight="1" x14ac:dyDescent="0.2">
      <c r="A16" s="5" t="s">
        <v>25</v>
      </c>
      <c r="C16" s="9" t="e">
        <f>SUM(C12:C14)</f>
        <v>#REF!</v>
      </c>
      <c r="D16" s="9" t="e">
        <f t="shared" ref="D16:E16" si="4">SUM(D12:D14)</f>
        <v>#REF!</v>
      </c>
      <c r="E16" s="9" t="e">
        <f t="shared" si="4"/>
        <v>#REF!</v>
      </c>
      <c r="F16" s="3"/>
      <c r="G16" s="145" t="e">
        <f>SUM(G12:G14)</f>
        <v>#REF!</v>
      </c>
      <c r="H16" s="145" t="e">
        <f t="shared" ref="H16:R16" si="5">SUM(H12:H14)</f>
        <v>#REF!</v>
      </c>
      <c r="I16" s="145" t="e">
        <f t="shared" si="5"/>
        <v>#REF!</v>
      </c>
      <c r="J16" s="145" t="e">
        <f t="shared" si="5"/>
        <v>#REF!</v>
      </c>
      <c r="K16" s="145" t="e">
        <f t="shared" si="5"/>
        <v>#REF!</v>
      </c>
      <c r="L16" s="145" t="e">
        <f t="shared" si="5"/>
        <v>#REF!</v>
      </c>
      <c r="M16" s="145" t="e">
        <f t="shared" si="5"/>
        <v>#REF!</v>
      </c>
      <c r="N16" s="145" t="e">
        <f t="shared" si="5"/>
        <v>#REF!</v>
      </c>
      <c r="O16" s="145" t="e">
        <f t="shared" si="5"/>
        <v>#REF!</v>
      </c>
      <c r="P16" s="145" t="e">
        <f t="shared" si="5"/>
        <v>#REF!</v>
      </c>
      <c r="Q16" s="145" t="e">
        <f t="shared" si="5"/>
        <v>#REF!</v>
      </c>
      <c r="R16" s="145" t="e">
        <f t="shared" si="5"/>
        <v>#REF!</v>
      </c>
      <c r="S16" s="36"/>
      <c r="T16" s="145" t="e">
        <f>SUM(T12:T14)</f>
        <v>#REF!</v>
      </c>
      <c r="V16" s="36">
        <f>5250000</f>
        <v>5250000</v>
      </c>
      <c r="W16" s="36" t="e">
        <f>V16-T16</f>
        <v>#REF!</v>
      </c>
    </row>
    <row r="17" spans="1:27" ht="15" customHeight="1" x14ac:dyDescent="0.2">
      <c r="A17" s="5"/>
      <c r="C17" s="76"/>
      <c r="D17" s="76"/>
      <c r="E17" s="76"/>
      <c r="F17" s="3"/>
      <c r="G17"/>
      <c r="H17"/>
      <c r="I17"/>
      <c r="J17"/>
      <c r="K17"/>
      <c r="L17"/>
      <c r="M17"/>
      <c r="N17"/>
      <c r="O17"/>
      <c r="P17"/>
      <c r="Q17"/>
      <c r="R17"/>
      <c r="S17" s="36"/>
      <c r="T17" s="55"/>
      <c r="V17" s="36"/>
      <c r="W17" s="36"/>
    </row>
    <row r="18" spans="1:27" ht="15" customHeight="1" x14ac:dyDescent="0.2">
      <c r="A18" s="5"/>
      <c r="C18" s="76"/>
      <c r="D18" s="76"/>
      <c r="E18" s="76"/>
      <c r="F18" s="3"/>
      <c r="G18"/>
      <c r="H18"/>
      <c r="I18"/>
      <c r="J18"/>
      <c r="K18"/>
      <c r="L18"/>
      <c r="M18"/>
      <c r="N18"/>
      <c r="O18"/>
      <c r="P18"/>
      <c r="Q18"/>
      <c r="R18"/>
      <c r="S18" s="36"/>
      <c r="T18" s="55"/>
      <c r="V18" s="36"/>
      <c r="W18" s="36"/>
    </row>
    <row r="19" spans="1:27" ht="15" customHeight="1" x14ac:dyDescent="0.2">
      <c r="A19" s="75" t="s">
        <v>26</v>
      </c>
    </row>
    <row r="20" spans="1:27" ht="15" customHeight="1" x14ac:dyDescent="0.2">
      <c r="A20" s="8" t="s">
        <v>16</v>
      </c>
      <c r="G20" s="81" t="e">
        <f>#REF!</f>
        <v>#REF!</v>
      </c>
      <c r="H20" s="81" t="e">
        <f>#REF!</f>
        <v>#REF!</v>
      </c>
      <c r="I20" s="81" t="e">
        <f>#REF!</f>
        <v>#REF!</v>
      </c>
      <c r="J20" s="81" t="e">
        <f>#REF!</f>
        <v>#REF!</v>
      </c>
      <c r="K20" s="81" t="e">
        <f>#REF!</f>
        <v>#REF!</v>
      </c>
      <c r="L20" s="81" t="e">
        <f>#REF!</f>
        <v>#REF!</v>
      </c>
      <c r="M20" s="81" t="e">
        <f>#REF!</f>
        <v>#REF!</v>
      </c>
      <c r="N20" s="81" t="e">
        <f>#REF!</f>
        <v>#REF!</v>
      </c>
      <c r="O20" s="81" t="e">
        <f>#REF!</f>
        <v>#REF!</v>
      </c>
      <c r="P20" s="81" t="e">
        <f>#REF!</f>
        <v>#REF!</v>
      </c>
      <c r="Q20" s="81" t="e">
        <f>#REF!</f>
        <v>#REF!</v>
      </c>
      <c r="R20" s="81" t="e">
        <f>#REF!</f>
        <v>#REF!</v>
      </c>
      <c r="S20" s="36"/>
      <c r="T20" s="36" t="e">
        <f>SUM(G20:R20)</f>
        <v>#REF!</v>
      </c>
      <c r="AA20" s="1">
        <v>1.8</v>
      </c>
    </row>
    <row r="21" spans="1:27" ht="15" customHeight="1" x14ac:dyDescent="0.2">
      <c r="A21" s="8" t="s">
        <v>18</v>
      </c>
      <c r="G21" s="81" t="e">
        <f>#REF!</f>
        <v>#REF!</v>
      </c>
      <c r="H21" s="81" t="e">
        <f>#REF!</f>
        <v>#REF!</v>
      </c>
      <c r="I21" s="81" t="e">
        <f>#REF!</f>
        <v>#REF!</v>
      </c>
      <c r="J21" s="81" t="e">
        <f>#REF!</f>
        <v>#REF!</v>
      </c>
      <c r="K21" s="81" t="e">
        <f>#REF!</f>
        <v>#REF!</v>
      </c>
      <c r="L21" s="81" t="e">
        <f>#REF!</f>
        <v>#REF!</v>
      </c>
      <c r="M21" s="81" t="e">
        <f>#REF!</f>
        <v>#REF!</v>
      </c>
      <c r="N21" s="81" t="e">
        <f>#REF!</f>
        <v>#REF!</v>
      </c>
      <c r="O21" s="81" t="e">
        <f>#REF!</f>
        <v>#REF!</v>
      </c>
      <c r="P21" s="81" t="e">
        <f>#REF!</f>
        <v>#REF!</v>
      </c>
      <c r="Q21" s="81" t="e">
        <f>#REF!</f>
        <v>#REF!</v>
      </c>
      <c r="R21" s="81" t="e">
        <f>#REF!</f>
        <v>#REF!</v>
      </c>
      <c r="S21" s="36"/>
      <c r="T21" s="36" t="e">
        <f t="shared" ref="T21:T22" si="6">SUM(G21:R21)</f>
        <v>#REF!</v>
      </c>
      <c r="AA21" s="1">
        <v>2</v>
      </c>
    </row>
    <row r="22" spans="1:27" ht="15" customHeight="1" x14ac:dyDescent="0.2">
      <c r="A22" s="8" t="s">
        <v>20</v>
      </c>
      <c r="G22" s="81" t="e">
        <f>#REF!</f>
        <v>#REF!</v>
      </c>
      <c r="H22" s="81" t="e">
        <f>#REF!</f>
        <v>#REF!</v>
      </c>
      <c r="I22" s="81" t="e">
        <f>#REF!</f>
        <v>#REF!</v>
      </c>
      <c r="J22" s="81" t="e">
        <f>#REF!</f>
        <v>#REF!</v>
      </c>
      <c r="K22" s="81" t="e">
        <f>#REF!</f>
        <v>#REF!</v>
      </c>
      <c r="L22" s="81" t="e">
        <f>#REF!</f>
        <v>#REF!</v>
      </c>
      <c r="M22" s="81" t="e">
        <f>#REF!</f>
        <v>#REF!</v>
      </c>
      <c r="N22" s="81" t="e">
        <f>#REF!</f>
        <v>#REF!</v>
      </c>
      <c r="O22" s="81" t="e">
        <f>#REF!</f>
        <v>#REF!</v>
      </c>
      <c r="P22" s="81" t="e">
        <f>#REF!</f>
        <v>#REF!</v>
      </c>
      <c r="Q22" s="81" t="e">
        <f>#REF!</f>
        <v>#REF!</v>
      </c>
      <c r="R22" s="81" t="e">
        <f>#REF!</f>
        <v>#REF!</v>
      </c>
      <c r="S22" s="36"/>
      <c r="T22" s="36" t="e">
        <f t="shared" si="6"/>
        <v>#REF!</v>
      </c>
      <c r="AA22" s="1">
        <v>1.6</v>
      </c>
    </row>
    <row r="23" spans="1:27" ht="15" hidden="1" customHeight="1" x14ac:dyDescent="0.2">
      <c r="A23" s="8" t="s">
        <v>21</v>
      </c>
      <c r="G23" s="81" t="e">
        <f>#REF!</f>
        <v>#REF!</v>
      </c>
      <c r="H23" s="81" t="e">
        <f>#REF!</f>
        <v>#REF!</v>
      </c>
      <c r="I23" s="81" t="e">
        <f>#REF!</f>
        <v>#REF!</v>
      </c>
      <c r="J23" s="81" t="e">
        <f>#REF!</f>
        <v>#REF!</v>
      </c>
      <c r="K23" s="81" t="e">
        <f>#REF!</f>
        <v>#REF!</v>
      </c>
      <c r="L23" s="81" t="e">
        <f>#REF!</f>
        <v>#REF!</v>
      </c>
      <c r="M23" s="81" t="e">
        <f>#REF!</f>
        <v>#REF!</v>
      </c>
      <c r="N23" s="81" t="e">
        <f>#REF!</f>
        <v>#REF!</v>
      </c>
      <c r="O23" s="81" t="e">
        <f>#REF!</f>
        <v>#REF!</v>
      </c>
      <c r="P23" s="81" t="e">
        <f>#REF!</f>
        <v>#REF!</v>
      </c>
      <c r="Q23" s="81" t="e">
        <f>#REF!</f>
        <v>#REF!</v>
      </c>
      <c r="R23" s="81" t="e">
        <f>#REF!</f>
        <v>#REF!</v>
      </c>
      <c r="S23" s="36"/>
      <c r="T23" s="36" t="e">
        <f>SUM(G23:R23)</f>
        <v>#REF!</v>
      </c>
    </row>
    <row r="24" spans="1:27" ht="15" customHeight="1" x14ac:dyDescent="0.2">
      <c r="A24" s="5" t="s">
        <v>27</v>
      </c>
      <c r="G24" s="47" t="e">
        <f>SUM(G20:G22)</f>
        <v>#REF!</v>
      </c>
      <c r="H24" s="47" t="e">
        <f t="shared" ref="H24:R24" si="7">SUM(H20:H22)</f>
        <v>#REF!</v>
      </c>
      <c r="I24" s="47" t="e">
        <f t="shared" si="7"/>
        <v>#REF!</v>
      </c>
      <c r="J24" s="47" t="e">
        <f t="shared" si="7"/>
        <v>#REF!</v>
      </c>
      <c r="K24" s="47" t="e">
        <f t="shared" si="7"/>
        <v>#REF!</v>
      </c>
      <c r="L24" s="47" t="e">
        <f t="shared" si="7"/>
        <v>#REF!</v>
      </c>
      <c r="M24" s="47" t="e">
        <f t="shared" si="7"/>
        <v>#REF!</v>
      </c>
      <c r="N24" s="47" t="e">
        <f t="shared" si="7"/>
        <v>#REF!</v>
      </c>
      <c r="O24" s="47" t="e">
        <f t="shared" si="7"/>
        <v>#REF!</v>
      </c>
      <c r="P24" s="47" t="e">
        <f t="shared" si="7"/>
        <v>#REF!</v>
      </c>
      <c r="Q24" s="47" t="e">
        <f t="shared" si="7"/>
        <v>#REF!</v>
      </c>
      <c r="R24" s="47" t="e">
        <f t="shared" si="7"/>
        <v>#REF!</v>
      </c>
      <c r="S24" s="36"/>
      <c r="T24" s="36" t="e">
        <f>SUM(T20:T22)</f>
        <v>#REF!</v>
      </c>
      <c r="AA24" s="1">
        <f>SUM(AA20:AA22)</f>
        <v>5.4</v>
      </c>
    </row>
    <row r="25" spans="1:27" ht="15" customHeight="1" x14ac:dyDescent="0.2">
      <c r="L25" s="4"/>
      <c r="T25" s="36"/>
    </row>
    <row r="26" spans="1:27" ht="15" customHeight="1" x14ac:dyDescent="0.2">
      <c r="A26" s="75" t="s">
        <v>724</v>
      </c>
    </row>
    <row r="27" spans="1:27" ht="15" customHeight="1" x14ac:dyDescent="0.2">
      <c r="A27" s="8" t="s">
        <v>16</v>
      </c>
      <c r="G27" s="81" t="e">
        <f>#REF!</f>
        <v>#REF!</v>
      </c>
      <c r="H27" s="81" t="e">
        <f>#REF!</f>
        <v>#REF!</v>
      </c>
      <c r="I27" s="81" t="e">
        <f>#REF!</f>
        <v>#REF!</v>
      </c>
      <c r="J27" s="81" t="e">
        <f>#REF!</f>
        <v>#REF!</v>
      </c>
      <c r="K27" s="81" t="e">
        <f>#REF!</f>
        <v>#REF!</v>
      </c>
      <c r="L27" s="81" t="e">
        <f>#REF!</f>
        <v>#REF!</v>
      </c>
      <c r="M27" s="81" t="e">
        <f>#REF!</f>
        <v>#REF!</v>
      </c>
      <c r="N27" s="81" t="e">
        <f>#REF!</f>
        <v>#REF!</v>
      </c>
      <c r="O27" s="81" t="e">
        <f>#REF!</f>
        <v>#REF!</v>
      </c>
      <c r="P27" s="81" t="e">
        <f>#REF!</f>
        <v>#REF!</v>
      </c>
      <c r="Q27" s="81" t="e">
        <f>#REF!</f>
        <v>#REF!</v>
      </c>
      <c r="R27" s="81" t="e">
        <f>#REF!</f>
        <v>#REF!</v>
      </c>
      <c r="S27" s="36"/>
      <c r="T27" s="36" t="e">
        <f>SUM(G27:R27)</f>
        <v>#REF!</v>
      </c>
      <c r="AA27" s="1">
        <v>1.8</v>
      </c>
    </row>
    <row r="28" spans="1:27" ht="15" customHeight="1" x14ac:dyDescent="0.2">
      <c r="A28" s="8" t="s">
        <v>18</v>
      </c>
      <c r="G28" s="81" t="e">
        <f>#REF!</f>
        <v>#REF!</v>
      </c>
      <c r="H28" s="81" t="e">
        <f>#REF!</f>
        <v>#REF!</v>
      </c>
      <c r="I28" s="81" t="e">
        <f>#REF!</f>
        <v>#REF!</v>
      </c>
      <c r="J28" s="81" t="e">
        <f>#REF!</f>
        <v>#REF!</v>
      </c>
      <c r="K28" s="81" t="e">
        <f>#REF!</f>
        <v>#REF!</v>
      </c>
      <c r="L28" s="81" t="e">
        <f>#REF!</f>
        <v>#REF!</v>
      </c>
      <c r="M28" s="81" t="e">
        <f>#REF!</f>
        <v>#REF!</v>
      </c>
      <c r="N28" s="81" t="e">
        <f>#REF!</f>
        <v>#REF!</v>
      </c>
      <c r="O28" s="81" t="e">
        <f>#REF!</f>
        <v>#REF!</v>
      </c>
      <c r="P28" s="81" t="e">
        <f>#REF!</f>
        <v>#REF!</v>
      </c>
      <c r="Q28" s="81" t="e">
        <f>#REF!</f>
        <v>#REF!</v>
      </c>
      <c r="R28" s="81" t="e">
        <f>#REF!</f>
        <v>#REF!</v>
      </c>
      <c r="S28" s="36"/>
      <c r="T28" s="36" t="e">
        <f t="shared" ref="T28:T29" si="8">SUM(G28:R28)</f>
        <v>#REF!</v>
      </c>
      <c r="AA28" s="1">
        <v>2</v>
      </c>
    </row>
    <row r="29" spans="1:27" ht="15" customHeight="1" x14ac:dyDescent="0.2">
      <c r="A29" s="8" t="s">
        <v>20</v>
      </c>
      <c r="G29" s="81" t="e">
        <f>#REF!</f>
        <v>#REF!</v>
      </c>
      <c r="H29" s="81" t="e">
        <f>#REF!</f>
        <v>#REF!</v>
      </c>
      <c r="I29" s="81" t="e">
        <f>#REF!</f>
        <v>#REF!</v>
      </c>
      <c r="J29" s="81" t="e">
        <f>#REF!</f>
        <v>#REF!</v>
      </c>
      <c r="K29" s="81" t="e">
        <f>#REF!</f>
        <v>#REF!</v>
      </c>
      <c r="L29" s="81" t="e">
        <f>#REF!</f>
        <v>#REF!</v>
      </c>
      <c r="M29" s="81" t="e">
        <f>#REF!</f>
        <v>#REF!</v>
      </c>
      <c r="N29" s="81" t="e">
        <f>#REF!</f>
        <v>#REF!</v>
      </c>
      <c r="O29" s="81" t="e">
        <f>#REF!</f>
        <v>#REF!</v>
      </c>
      <c r="P29" s="81" t="e">
        <f>#REF!</f>
        <v>#REF!</v>
      </c>
      <c r="Q29" s="81" t="e">
        <f>#REF!</f>
        <v>#REF!</v>
      </c>
      <c r="R29" s="81" t="e">
        <f>#REF!</f>
        <v>#REF!</v>
      </c>
      <c r="S29" s="36"/>
      <c r="T29" s="36" t="e">
        <f t="shared" si="8"/>
        <v>#REF!</v>
      </c>
      <c r="AA29" s="1">
        <v>1.6</v>
      </c>
    </row>
    <row r="30" spans="1:27" ht="15" hidden="1" customHeight="1" x14ac:dyDescent="0.2">
      <c r="A30" s="8" t="s">
        <v>21</v>
      </c>
      <c r="G30" s="81" t="e">
        <f>#REF!</f>
        <v>#REF!</v>
      </c>
      <c r="H30" s="81" t="e">
        <f>#REF!</f>
        <v>#REF!</v>
      </c>
      <c r="I30" s="81" t="e">
        <f>#REF!</f>
        <v>#REF!</v>
      </c>
      <c r="J30" s="81" t="e">
        <f>#REF!</f>
        <v>#REF!</v>
      </c>
      <c r="K30" s="81" t="e">
        <f>#REF!</f>
        <v>#REF!</v>
      </c>
      <c r="L30" s="81" t="e">
        <f>#REF!</f>
        <v>#REF!</v>
      </c>
      <c r="M30" s="81" t="e">
        <f>#REF!</f>
        <v>#REF!</v>
      </c>
      <c r="N30" s="81" t="e">
        <f>#REF!</f>
        <v>#REF!</v>
      </c>
      <c r="O30" s="81" t="e">
        <f>#REF!</f>
        <v>#REF!</v>
      </c>
      <c r="P30" s="81">
        <v>25000</v>
      </c>
      <c r="Q30" s="81">
        <v>25000</v>
      </c>
      <c r="R30" s="81">
        <v>25000</v>
      </c>
      <c r="S30" s="36"/>
      <c r="T30" s="36" t="e">
        <f>SUM(G30:R30)</f>
        <v>#REF!</v>
      </c>
    </row>
    <row r="31" spans="1:27" ht="15" customHeight="1" x14ac:dyDescent="0.2">
      <c r="A31" s="5" t="s">
        <v>27</v>
      </c>
      <c r="G31" s="47" t="e">
        <f>SUM(G27:G29)</f>
        <v>#REF!</v>
      </c>
      <c r="H31" s="47" t="e">
        <f t="shared" ref="H31:R31" si="9">SUM(H27:H29)</f>
        <v>#REF!</v>
      </c>
      <c r="I31" s="47" t="e">
        <f t="shared" si="9"/>
        <v>#REF!</v>
      </c>
      <c r="J31" s="47" t="e">
        <f t="shared" si="9"/>
        <v>#REF!</v>
      </c>
      <c r="K31" s="47" t="e">
        <f t="shared" si="9"/>
        <v>#REF!</v>
      </c>
      <c r="L31" s="47" t="e">
        <f t="shared" si="9"/>
        <v>#REF!</v>
      </c>
      <c r="M31" s="47" t="e">
        <f t="shared" si="9"/>
        <v>#REF!</v>
      </c>
      <c r="N31" s="47" t="e">
        <f t="shared" si="9"/>
        <v>#REF!</v>
      </c>
      <c r="O31" s="47" t="e">
        <f t="shared" si="9"/>
        <v>#REF!</v>
      </c>
      <c r="P31" s="47" t="e">
        <f t="shared" si="9"/>
        <v>#REF!</v>
      </c>
      <c r="Q31" s="47" t="e">
        <f t="shared" si="9"/>
        <v>#REF!</v>
      </c>
      <c r="R31" s="47" t="e">
        <f t="shared" si="9"/>
        <v>#REF!</v>
      </c>
      <c r="S31" s="36"/>
      <c r="T31" s="36" t="e">
        <f>SUM(T27:T29)</f>
        <v>#REF!</v>
      </c>
      <c r="AA31" s="1">
        <f>SUM(AA27:AA29)</f>
        <v>5.4</v>
      </c>
    </row>
    <row r="32" spans="1:27" ht="15" customHeight="1" x14ac:dyDescent="0.2">
      <c r="L32" s="4"/>
      <c r="T32" s="36" t="e">
        <f>T31+#REF!+#REF!+#REF! + 75000</f>
        <v>#REF!</v>
      </c>
    </row>
    <row r="33" spans="1:27" ht="15" customHeight="1" x14ac:dyDescent="0.2">
      <c r="A33" s="75" t="s">
        <v>725</v>
      </c>
    </row>
    <row r="34" spans="1:27" ht="15" customHeight="1" x14ac:dyDescent="0.2">
      <c r="A34" s="8" t="s">
        <v>16</v>
      </c>
      <c r="G34" s="81" t="e">
        <f>G20+G27</f>
        <v>#REF!</v>
      </c>
      <c r="H34" s="81" t="e">
        <f t="shared" ref="H34:R34" si="10">H20+H27</f>
        <v>#REF!</v>
      </c>
      <c r="I34" s="81" t="e">
        <f t="shared" si="10"/>
        <v>#REF!</v>
      </c>
      <c r="J34" s="81" t="e">
        <f t="shared" si="10"/>
        <v>#REF!</v>
      </c>
      <c r="K34" s="81" t="e">
        <f t="shared" si="10"/>
        <v>#REF!</v>
      </c>
      <c r="L34" s="81" t="e">
        <f t="shared" si="10"/>
        <v>#REF!</v>
      </c>
      <c r="M34" s="81" t="e">
        <f t="shared" si="10"/>
        <v>#REF!</v>
      </c>
      <c r="N34" s="81" t="e">
        <f t="shared" si="10"/>
        <v>#REF!</v>
      </c>
      <c r="O34" s="81" t="e">
        <f t="shared" si="10"/>
        <v>#REF!</v>
      </c>
      <c r="P34" s="81" t="e">
        <f t="shared" si="10"/>
        <v>#REF!</v>
      </c>
      <c r="Q34" s="81" t="e">
        <f t="shared" si="10"/>
        <v>#REF!</v>
      </c>
      <c r="R34" s="81" t="e">
        <f t="shared" si="10"/>
        <v>#REF!</v>
      </c>
      <c r="S34" s="36"/>
      <c r="T34" s="36" t="e">
        <f>SUM(G34:R34)</f>
        <v>#REF!</v>
      </c>
      <c r="V34" s="146" t="e">
        <f t="shared" ref="V34:V36" si="11">SUM(M34:R34)/SUM(G34:L34)</f>
        <v>#REF!</v>
      </c>
      <c r="AA34" s="1">
        <v>1.8</v>
      </c>
    </row>
    <row r="35" spans="1:27" ht="15" customHeight="1" x14ac:dyDescent="0.2">
      <c r="A35" s="8" t="s">
        <v>18</v>
      </c>
      <c r="G35" s="81" t="e">
        <f t="shared" ref="G35:R38" si="12">G21+G28</f>
        <v>#REF!</v>
      </c>
      <c r="H35" s="81" t="e">
        <f t="shared" si="12"/>
        <v>#REF!</v>
      </c>
      <c r="I35" s="81" t="e">
        <f t="shared" si="12"/>
        <v>#REF!</v>
      </c>
      <c r="J35" s="81" t="e">
        <f t="shared" si="12"/>
        <v>#REF!</v>
      </c>
      <c r="K35" s="81" t="e">
        <f t="shared" si="12"/>
        <v>#REF!</v>
      </c>
      <c r="L35" s="81" t="e">
        <f t="shared" si="12"/>
        <v>#REF!</v>
      </c>
      <c r="M35" s="81" t="e">
        <f t="shared" si="12"/>
        <v>#REF!</v>
      </c>
      <c r="N35" s="81" t="e">
        <f t="shared" si="12"/>
        <v>#REF!</v>
      </c>
      <c r="O35" s="81" t="e">
        <f t="shared" si="12"/>
        <v>#REF!</v>
      </c>
      <c r="P35" s="81" t="e">
        <f t="shared" si="12"/>
        <v>#REF!</v>
      </c>
      <c r="Q35" s="81" t="e">
        <f t="shared" si="12"/>
        <v>#REF!</v>
      </c>
      <c r="R35" s="81" t="e">
        <f t="shared" si="12"/>
        <v>#REF!</v>
      </c>
      <c r="S35" s="36"/>
      <c r="T35" s="36" t="e">
        <f t="shared" ref="T35:T36" si="13">SUM(G35:R35)</f>
        <v>#REF!</v>
      </c>
      <c r="V35" s="146" t="e">
        <f t="shared" si="11"/>
        <v>#REF!</v>
      </c>
      <c r="AA35" s="1">
        <v>2</v>
      </c>
    </row>
    <row r="36" spans="1:27" ht="15" customHeight="1" x14ac:dyDescent="0.2">
      <c r="A36" s="8" t="s">
        <v>20</v>
      </c>
      <c r="G36" s="81" t="e">
        <f t="shared" si="12"/>
        <v>#REF!</v>
      </c>
      <c r="H36" s="81" t="e">
        <f t="shared" si="12"/>
        <v>#REF!</v>
      </c>
      <c r="I36" s="81" t="e">
        <f t="shared" si="12"/>
        <v>#REF!</v>
      </c>
      <c r="J36" s="81" t="e">
        <f t="shared" si="12"/>
        <v>#REF!</v>
      </c>
      <c r="K36" s="81" t="e">
        <f t="shared" si="12"/>
        <v>#REF!</v>
      </c>
      <c r="L36" s="81" t="e">
        <f t="shared" si="12"/>
        <v>#REF!</v>
      </c>
      <c r="M36" s="81" t="e">
        <f t="shared" si="12"/>
        <v>#REF!</v>
      </c>
      <c r="N36" s="81" t="e">
        <f t="shared" si="12"/>
        <v>#REF!</v>
      </c>
      <c r="O36" s="81" t="e">
        <f t="shared" si="12"/>
        <v>#REF!</v>
      </c>
      <c r="P36" s="81" t="e">
        <f t="shared" si="12"/>
        <v>#REF!</v>
      </c>
      <c r="Q36" s="81" t="e">
        <f t="shared" si="12"/>
        <v>#REF!</v>
      </c>
      <c r="R36" s="81" t="e">
        <f t="shared" si="12"/>
        <v>#REF!</v>
      </c>
      <c r="S36" s="36"/>
      <c r="T36" s="36" t="e">
        <f t="shared" si="13"/>
        <v>#REF!</v>
      </c>
      <c r="V36" s="146" t="e">
        <f t="shared" si="11"/>
        <v>#REF!</v>
      </c>
      <c r="AA36" s="1">
        <v>1.6</v>
      </c>
    </row>
    <row r="37" spans="1:27" ht="15" hidden="1" customHeight="1" x14ac:dyDescent="0.2">
      <c r="A37" s="8" t="s">
        <v>21</v>
      </c>
      <c r="G37" s="81" t="e">
        <f t="shared" si="12"/>
        <v>#REF!</v>
      </c>
      <c r="H37" s="81" t="e">
        <f t="shared" si="12"/>
        <v>#REF!</v>
      </c>
      <c r="I37" s="81" t="e">
        <f t="shared" si="12"/>
        <v>#REF!</v>
      </c>
      <c r="J37" s="81" t="e">
        <f t="shared" si="12"/>
        <v>#REF!</v>
      </c>
      <c r="K37" s="81" t="e">
        <f t="shared" si="12"/>
        <v>#REF!</v>
      </c>
      <c r="L37" s="81" t="e">
        <f t="shared" si="12"/>
        <v>#REF!</v>
      </c>
      <c r="M37" s="81" t="e">
        <f t="shared" si="12"/>
        <v>#REF!</v>
      </c>
      <c r="N37" s="81" t="e">
        <f t="shared" si="12"/>
        <v>#REF!</v>
      </c>
      <c r="O37" s="81" t="e">
        <f t="shared" si="12"/>
        <v>#REF!</v>
      </c>
      <c r="P37" s="81" t="e">
        <f t="shared" si="12"/>
        <v>#REF!</v>
      </c>
      <c r="Q37" s="81" t="e">
        <f t="shared" si="12"/>
        <v>#REF!</v>
      </c>
      <c r="R37" s="81" t="e">
        <f t="shared" si="12"/>
        <v>#REF!</v>
      </c>
      <c r="S37" s="36"/>
      <c r="T37" s="36" t="e">
        <f>SUM(G37:R37)</f>
        <v>#REF!</v>
      </c>
    </row>
    <row r="38" spans="1:27" ht="15" customHeight="1" x14ac:dyDescent="0.2">
      <c r="A38" s="5" t="s">
        <v>27</v>
      </c>
      <c r="G38" s="47" t="e">
        <f t="shared" si="12"/>
        <v>#REF!</v>
      </c>
      <c r="H38" s="47" t="e">
        <f t="shared" si="12"/>
        <v>#REF!</v>
      </c>
      <c r="I38" s="47" t="e">
        <f t="shared" si="12"/>
        <v>#REF!</v>
      </c>
      <c r="J38" s="47" t="e">
        <f t="shared" si="12"/>
        <v>#REF!</v>
      </c>
      <c r="K38" s="47" t="e">
        <f t="shared" si="12"/>
        <v>#REF!</v>
      </c>
      <c r="L38" s="47" t="e">
        <f t="shared" si="12"/>
        <v>#REF!</v>
      </c>
      <c r="M38" s="47" t="e">
        <f t="shared" si="12"/>
        <v>#REF!</v>
      </c>
      <c r="N38" s="47" t="e">
        <f t="shared" si="12"/>
        <v>#REF!</v>
      </c>
      <c r="O38" s="47" t="e">
        <f t="shared" si="12"/>
        <v>#REF!</v>
      </c>
      <c r="P38" s="47" t="e">
        <f t="shared" si="12"/>
        <v>#REF!</v>
      </c>
      <c r="Q38" s="47" t="e">
        <f t="shared" si="12"/>
        <v>#REF!</v>
      </c>
      <c r="R38" s="47" t="e">
        <f t="shared" si="12"/>
        <v>#REF!</v>
      </c>
      <c r="S38" s="36"/>
      <c r="T38" s="36" t="e">
        <f>SUM(T34:T36)</f>
        <v>#REF!</v>
      </c>
      <c r="V38" s="146" t="e">
        <f>SUM(M38:R38)/SUM(G38:L38)</f>
        <v>#REF!</v>
      </c>
      <c r="AA38" s="1">
        <f>SUM(AA34:AA36)</f>
        <v>5.4</v>
      </c>
    </row>
    <row r="39" spans="1:27" ht="15" customHeight="1" x14ac:dyDescent="0.2">
      <c r="A39" s="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6"/>
      <c r="T39" s="146" t="e">
        <f>SUM(M38:R38)/SUM(G38:L38)</f>
        <v>#REF!</v>
      </c>
    </row>
    <row r="40" spans="1:27" ht="15" customHeight="1" x14ac:dyDescent="0.2">
      <c r="A40" s="75" t="s">
        <v>30</v>
      </c>
    </row>
    <row r="41" spans="1:27" ht="15" customHeight="1" x14ac:dyDescent="0.2">
      <c r="A41" s="8" t="s">
        <v>16</v>
      </c>
      <c r="C41" s="4" t="e">
        <f t="shared" ref="C41:E43" si="14">+C4-C12</f>
        <v>#REF!</v>
      </c>
      <c r="D41" s="4" t="e">
        <f t="shared" si="14"/>
        <v>#REF!</v>
      </c>
      <c r="E41" s="4" t="e">
        <f t="shared" si="14"/>
        <v>#REF!</v>
      </c>
      <c r="G41" s="47" t="e">
        <f>G34-G12</f>
        <v>#REF!</v>
      </c>
      <c r="H41" s="47" t="e">
        <f t="shared" ref="H41:R41" si="15">H34-H12</f>
        <v>#REF!</v>
      </c>
      <c r="I41" s="47" t="e">
        <f t="shared" si="15"/>
        <v>#REF!</v>
      </c>
      <c r="J41" s="47" t="e">
        <f t="shared" si="15"/>
        <v>#REF!</v>
      </c>
      <c r="K41" s="47" t="e">
        <f t="shared" si="15"/>
        <v>#REF!</v>
      </c>
      <c r="L41" s="47" t="e">
        <f t="shared" si="15"/>
        <v>#REF!</v>
      </c>
      <c r="M41" s="47" t="e">
        <f t="shared" si="15"/>
        <v>#REF!</v>
      </c>
      <c r="N41" s="47" t="e">
        <f t="shared" si="15"/>
        <v>#REF!</v>
      </c>
      <c r="O41" s="47" t="e">
        <f t="shared" si="15"/>
        <v>#REF!</v>
      </c>
      <c r="P41" s="47" t="e">
        <f t="shared" si="15"/>
        <v>#REF!</v>
      </c>
      <c r="Q41" s="47" t="e">
        <f t="shared" si="15"/>
        <v>#REF!</v>
      </c>
      <c r="R41" s="47" t="e">
        <f t="shared" si="15"/>
        <v>#REF!</v>
      </c>
      <c r="S41" s="36"/>
      <c r="T41" s="47" t="e">
        <f>T34-T12</f>
        <v>#REF!</v>
      </c>
    </row>
    <row r="42" spans="1:27" ht="15" customHeight="1" x14ac:dyDescent="0.2">
      <c r="A42" s="8" t="s">
        <v>18</v>
      </c>
      <c r="C42" s="4" t="e">
        <f t="shared" si="14"/>
        <v>#REF!</v>
      </c>
      <c r="D42" s="4" t="e">
        <f t="shared" si="14"/>
        <v>#REF!</v>
      </c>
      <c r="E42" s="4" t="e">
        <f t="shared" si="14"/>
        <v>#REF!</v>
      </c>
      <c r="G42" s="47" t="e">
        <f t="shared" ref="G42:G45" si="16">G35-G13</f>
        <v>#REF!</v>
      </c>
      <c r="H42" s="47" t="e">
        <f t="shared" ref="H42:R42" si="17">H35-H13</f>
        <v>#REF!</v>
      </c>
      <c r="I42" s="47" t="e">
        <f t="shared" si="17"/>
        <v>#REF!</v>
      </c>
      <c r="J42" s="47" t="e">
        <f t="shared" si="17"/>
        <v>#REF!</v>
      </c>
      <c r="K42" s="47" t="e">
        <f t="shared" si="17"/>
        <v>#REF!</v>
      </c>
      <c r="L42" s="47" t="e">
        <f t="shared" si="17"/>
        <v>#REF!</v>
      </c>
      <c r="M42" s="47" t="e">
        <f t="shared" si="17"/>
        <v>#REF!</v>
      </c>
      <c r="N42" s="47" t="e">
        <f t="shared" si="17"/>
        <v>#REF!</v>
      </c>
      <c r="O42" s="47" t="e">
        <f t="shared" si="17"/>
        <v>#REF!</v>
      </c>
      <c r="P42" s="47" t="e">
        <f t="shared" si="17"/>
        <v>#REF!</v>
      </c>
      <c r="Q42" s="47" t="e">
        <f t="shared" si="17"/>
        <v>#REF!</v>
      </c>
      <c r="R42" s="47" t="e">
        <f t="shared" si="17"/>
        <v>#REF!</v>
      </c>
      <c r="S42" s="36"/>
      <c r="T42" s="47" t="e">
        <f t="shared" ref="T42:T44" si="18">T35-T13</f>
        <v>#REF!</v>
      </c>
    </row>
    <row r="43" spans="1:27" ht="15" customHeight="1" x14ac:dyDescent="0.2">
      <c r="A43" s="8" t="s">
        <v>20</v>
      </c>
      <c r="C43" s="4" t="e">
        <f t="shared" si="14"/>
        <v>#REF!</v>
      </c>
      <c r="D43" s="4" t="e">
        <f t="shared" si="14"/>
        <v>#REF!</v>
      </c>
      <c r="E43" s="4" t="e">
        <f t="shared" si="14"/>
        <v>#REF!</v>
      </c>
      <c r="G43" s="47" t="e">
        <f t="shared" si="16"/>
        <v>#REF!</v>
      </c>
      <c r="H43" s="47" t="e">
        <f t="shared" ref="H43:R43" si="19">H36-H14</f>
        <v>#REF!</v>
      </c>
      <c r="I43" s="47" t="e">
        <f t="shared" si="19"/>
        <v>#REF!</v>
      </c>
      <c r="J43" s="47" t="e">
        <f t="shared" si="19"/>
        <v>#REF!</v>
      </c>
      <c r="K43" s="47" t="e">
        <f t="shared" si="19"/>
        <v>#REF!</v>
      </c>
      <c r="L43" s="47" t="e">
        <f t="shared" si="19"/>
        <v>#REF!</v>
      </c>
      <c r="M43" s="47" t="e">
        <f t="shared" si="19"/>
        <v>#REF!</v>
      </c>
      <c r="N43" s="47" t="e">
        <f t="shared" si="19"/>
        <v>#REF!</v>
      </c>
      <c r="O43" s="47" t="e">
        <f t="shared" si="19"/>
        <v>#REF!</v>
      </c>
      <c r="P43" s="47" t="e">
        <f t="shared" si="19"/>
        <v>#REF!</v>
      </c>
      <c r="Q43" s="47" t="e">
        <f t="shared" si="19"/>
        <v>#REF!</v>
      </c>
      <c r="R43" s="47" t="e">
        <f t="shared" si="19"/>
        <v>#REF!</v>
      </c>
      <c r="S43" s="36"/>
      <c r="T43" s="47" t="e">
        <f t="shared" si="18"/>
        <v>#REF!</v>
      </c>
    </row>
    <row r="44" spans="1:27" ht="15" customHeight="1" x14ac:dyDescent="0.2">
      <c r="A44" s="8" t="s">
        <v>21</v>
      </c>
      <c r="C44" s="4"/>
      <c r="D44" s="4"/>
      <c r="E44" s="4"/>
      <c r="G44" s="47" t="e">
        <f t="shared" si="16"/>
        <v>#REF!</v>
      </c>
      <c r="H44" s="47" t="e">
        <f t="shared" ref="H44:R44" si="20">H37-H15</f>
        <v>#REF!</v>
      </c>
      <c r="I44" s="47" t="e">
        <f t="shared" si="20"/>
        <v>#REF!</v>
      </c>
      <c r="J44" s="47" t="e">
        <f t="shared" si="20"/>
        <v>#REF!</v>
      </c>
      <c r="K44" s="47" t="e">
        <f t="shared" si="20"/>
        <v>#REF!</v>
      </c>
      <c r="L44" s="47" t="e">
        <f t="shared" si="20"/>
        <v>#REF!</v>
      </c>
      <c r="M44" s="47" t="e">
        <f t="shared" si="20"/>
        <v>#REF!</v>
      </c>
      <c r="N44" s="47" t="e">
        <f t="shared" si="20"/>
        <v>#REF!</v>
      </c>
      <c r="O44" s="47" t="e">
        <f t="shared" si="20"/>
        <v>#REF!</v>
      </c>
      <c r="P44" s="47" t="e">
        <f t="shared" si="20"/>
        <v>#REF!</v>
      </c>
      <c r="Q44" s="47" t="e">
        <f t="shared" si="20"/>
        <v>#REF!</v>
      </c>
      <c r="R44" s="47" t="e">
        <f t="shared" si="20"/>
        <v>#REF!</v>
      </c>
      <c r="S44" s="36"/>
      <c r="T44" s="47" t="e">
        <f t="shared" si="18"/>
        <v>#REF!</v>
      </c>
    </row>
    <row r="45" spans="1:27" ht="15" customHeight="1" x14ac:dyDescent="0.2">
      <c r="A45" s="5" t="s">
        <v>31</v>
      </c>
      <c r="C45" s="9" t="e">
        <f>SUM(C41:C43)</f>
        <v>#REF!</v>
      </c>
      <c r="D45" s="9" t="e">
        <f t="shared" ref="D45:E45" si="21">SUM(D41:D43)</f>
        <v>#REF!</v>
      </c>
      <c r="E45" s="9" t="e">
        <f t="shared" si="21"/>
        <v>#REF!</v>
      </c>
      <c r="G45" s="47" t="e">
        <f t="shared" si="16"/>
        <v>#REF!</v>
      </c>
      <c r="H45" s="47" t="e">
        <f t="shared" ref="H45:R45" si="22">H38-H16</f>
        <v>#REF!</v>
      </c>
      <c r="I45" s="47" t="e">
        <f t="shared" si="22"/>
        <v>#REF!</v>
      </c>
      <c r="J45" s="47" t="e">
        <f t="shared" si="22"/>
        <v>#REF!</v>
      </c>
      <c r="K45" s="47" t="e">
        <f t="shared" si="22"/>
        <v>#REF!</v>
      </c>
      <c r="L45" s="47" t="e">
        <f t="shared" si="22"/>
        <v>#REF!</v>
      </c>
      <c r="M45" s="47" t="e">
        <f t="shared" si="22"/>
        <v>#REF!</v>
      </c>
      <c r="N45" s="47" t="e">
        <f t="shared" si="22"/>
        <v>#REF!</v>
      </c>
      <c r="O45" s="47" t="e">
        <f t="shared" si="22"/>
        <v>#REF!</v>
      </c>
      <c r="P45" s="47" t="e">
        <f t="shared" si="22"/>
        <v>#REF!</v>
      </c>
      <c r="Q45" s="47" t="e">
        <f t="shared" si="22"/>
        <v>#REF!</v>
      </c>
      <c r="R45" s="47" t="e">
        <f t="shared" si="22"/>
        <v>#REF!</v>
      </c>
      <c r="S45" s="36"/>
      <c r="T45" s="47" t="e">
        <f t="shared" ref="T45" si="23">SUM(T41:T44)</f>
        <v>#REF!</v>
      </c>
    </row>
    <row r="47" spans="1:27" ht="15" customHeight="1" x14ac:dyDescent="0.2">
      <c r="A47" s="75" t="s">
        <v>32</v>
      </c>
    </row>
    <row r="48" spans="1:27" ht="15" customHeight="1" x14ac:dyDescent="0.2">
      <c r="A48" s="8" t="s">
        <v>16</v>
      </c>
      <c r="G48" s="81" t="e">
        <f>#REF!</f>
        <v>#REF!</v>
      </c>
      <c r="H48" s="81" t="e">
        <f>#REF!</f>
        <v>#REF!</v>
      </c>
      <c r="I48" s="81" t="e">
        <f>#REF!</f>
        <v>#REF!</v>
      </c>
      <c r="J48" s="81" t="e">
        <f>#REF!</f>
        <v>#REF!</v>
      </c>
      <c r="K48" s="81" t="e">
        <f>#REF!</f>
        <v>#REF!</v>
      </c>
      <c r="L48" s="81" t="e">
        <f>#REF!</f>
        <v>#REF!</v>
      </c>
      <c r="M48" s="81" t="e">
        <f>#REF!</f>
        <v>#REF!</v>
      </c>
      <c r="N48" s="81" t="e">
        <f>#REF!</f>
        <v>#REF!</v>
      </c>
      <c r="O48" s="81" t="e">
        <f>#REF!</f>
        <v>#REF!</v>
      </c>
      <c r="P48" s="81" t="e">
        <f>#REF!</f>
        <v>#REF!</v>
      </c>
      <c r="Q48" s="81" t="e">
        <f>#REF!</f>
        <v>#REF!</v>
      </c>
      <c r="R48" s="81" t="e">
        <f>#REF!</f>
        <v>#REF!</v>
      </c>
      <c r="S48" s="36"/>
      <c r="T48" s="36" t="e">
        <f>SUM(G48:R48)</f>
        <v>#REF!</v>
      </c>
    </row>
    <row r="49" spans="1:20" ht="15" customHeight="1" x14ac:dyDescent="0.2">
      <c r="A49" s="8" t="s">
        <v>18</v>
      </c>
      <c r="G49" s="81" t="e">
        <f>#REF!</f>
        <v>#REF!</v>
      </c>
      <c r="H49" s="81" t="e">
        <f>#REF!</f>
        <v>#REF!</v>
      </c>
      <c r="I49" s="81" t="e">
        <f>#REF!</f>
        <v>#REF!</v>
      </c>
      <c r="J49" s="81" t="e">
        <f>#REF!</f>
        <v>#REF!</v>
      </c>
      <c r="K49" s="81" t="e">
        <f>#REF!</f>
        <v>#REF!</v>
      </c>
      <c r="L49" s="81" t="e">
        <f>#REF!</f>
        <v>#REF!</v>
      </c>
      <c r="M49" s="81" t="e">
        <f>#REF!</f>
        <v>#REF!</v>
      </c>
      <c r="N49" s="81" t="e">
        <f>#REF!</f>
        <v>#REF!</v>
      </c>
      <c r="O49" s="81" t="e">
        <f>#REF!</f>
        <v>#REF!</v>
      </c>
      <c r="P49" s="81" t="e">
        <f>#REF!</f>
        <v>#REF!</v>
      </c>
      <c r="Q49" s="81" t="e">
        <f>#REF!</f>
        <v>#REF!</v>
      </c>
      <c r="R49" s="81" t="e">
        <f>#REF!</f>
        <v>#REF!</v>
      </c>
      <c r="S49" s="36"/>
      <c r="T49" s="36" t="e">
        <f t="shared" ref="T49:T50" si="24">SUM(G49:R49)</f>
        <v>#REF!</v>
      </c>
    </row>
    <row r="50" spans="1:20" ht="15" customHeight="1" x14ac:dyDescent="0.2">
      <c r="A50" s="8" t="s">
        <v>20</v>
      </c>
      <c r="G50" s="81" t="e">
        <f>#REF!</f>
        <v>#REF!</v>
      </c>
      <c r="H50" s="81" t="e">
        <f>#REF!</f>
        <v>#REF!</v>
      </c>
      <c r="I50" s="81" t="e">
        <f>#REF!</f>
        <v>#REF!</v>
      </c>
      <c r="J50" s="81" t="e">
        <f>#REF!</f>
        <v>#REF!</v>
      </c>
      <c r="K50" s="81" t="e">
        <f>#REF!</f>
        <v>#REF!</v>
      </c>
      <c r="L50" s="81" t="e">
        <f>#REF!</f>
        <v>#REF!</v>
      </c>
      <c r="M50" s="81" t="e">
        <f>#REF!</f>
        <v>#REF!</v>
      </c>
      <c r="N50" s="81" t="e">
        <f>#REF!</f>
        <v>#REF!</v>
      </c>
      <c r="O50" s="81" t="e">
        <f>#REF!</f>
        <v>#REF!</v>
      </c>
      <c r="P50" s="81" t="e">
        <f>#REF!</f>
        <v>#REF!</v>
      </c>
      <c r="Q50" s="81" t="e">
        <f>#REF!</f>
        <v>#REF!</v>
      </c>
      <c r="R50" s="81" t="e">
        <f>#REF!</f>
        <v>#REF!</v>
      </c>
      <c r="S50" s="36"/>
      <c r="T50" s="36" t="e">
        <f t="shared" si="24"/>
        <v>#REF!</v>
      </c>
    </row>
    <row r="51" spans="1:20" ht="15" customHeight="1" x14ac:dyDescent="0.2">
      <c r="A51" s="8" t="s">
        <v>21</v>
      </c>
      <c r="G51" s="81" t="e">
        <f>#REF!</f>
        <v>#REF!</v>
      </c>
      <c r="H51" s="81" t="e">
        <f>#REF!</f>
        <v>#REF!</v>
      </c>
      <c r="I51" s="81" t="e">
        <f>#REF!</f>
        <v>#REF!</v>
      </c>
      <c r="J51" s="81" t="e">
        <f>#REF!</f>
        <v>#REF!</v>
      </c>
      <c r="K51" s="81" t="e">
        <f>#REF!</f>
        <v>#REF!</v>
      </c>
      <c r="L51" s="81" t="e">
        <f>#REF!</f>
        <v>#REF!</v>
      </c>
      <c r="M51" s="81" t="e">
        <f>#REF!</f>
        <v>#REF!</v>
      </c>
      <c r="N51" s="81" t="e">
        <f>#REF!</f>
        <v>#REF!</v>
      </c>
      <c r="O51" s="81" t="e">
        <f>#REF!</f>
        <v>#REF!</v>
      </c>
      <c r="P51" s="81" t="e">
        <f>#REF!</f>
        <v>#REF!</v>
      </c>
      <c r="Q51" s="81" t="e">
        <f>#REF!</f>
        <v>#REF!</v>
      </c>
      <c r="R51" s="81" t="e">
        <f>#REF!</f>
        <v>#REF!</v>
      </c>
      <c r="S51" s="36"/>
      <c r="T51" s="36" t="e">
        <f>SUM(G51:R51)</f>
        <v>#REF!</v>
      </c>
    </row>
    <row r="52" spans="1:20" ht="15" customHeight="1" x14ac:dyDescent="0.2">
      <c r="A52" s="5" t="s">
        <v>33</v>
      </c>
      <c r="G52" s="47" t="e">
        <f>SUM(G48:G51)</f>
        <v>#REF!</v>
      </c>
      <c r="H52" s="47" t="e">
        <f t="shared" ref="H52:R52" si="25">SUM(H48:H51)</f>
        <v>#REF!</v>
      </c>
      <c r="I52" s="47" t="e">
        <f t="shared" si="25"/>
        <v>#REF!</v>
      </c>
      <c r="J52" s="47" t="e">
        <f t="shared" si="25"/>
        <v>#REF!</v>
      </c>
      <c r="K52" s="47" t="e">
        <f t="shared" si="25"/>
        <v>#REF!</v>
      </c>
      <c r="L52" s="47" t="e">
        <f t="shared" si="25"/>
        <v>#REF!</v>
      </c>
      <c r="M52" s="47" t="e">
        <f t="shared" si="25"/>
        <v>#REF!</v>
      </c>
      <c r="N52" s="47" t="e">
        <f t="shared" si="25"/>
        <v>#REF!</v>
      </c>
      <c r="O52" s="47" t="e">
        <f t="shared" si="25"/>
        <v>#REF!</v>
      </c>
      <c r="P52" s="47" t="e">
        <f t="shared" si="25"/>
        <v>#REF!</v>
      </c>
      <c r="Q52" s="47" t="e">
        <f t="shared" si="25"/>
        <v>#REF!</v>
      </c>
      <c r="R52" s="47" t="e">
        <f t="shared" si="25"/>
        <v>#REF!</v>
      </c>
      <c r="S52" s="36"/>
      <c r="T52" s="36" t="e">
        <f>SUM(T48:T51)</f>
        <v>#REF!</v>
      </c>
    </row>
    <row r="54" spans="1:20" ht="15" customHeight="1" x14ac:dyDescent="0.2">
      <c r="A54" s="5"/>
    </row>
    <row r="56" spans="1:20" ht="15" customHeight="1" x14ac:dyDescent="0.2">
      <c r="G56" s="8"/>
    </row>
    <row r="58" spans="1:20" ht="15" customHeight="1" x14ac:dyDescent="0.2">
      <c r="A58" s="16" t="s">
        <v>34</v>
      </c>
      <c r="B58" s="17"/>
      <c r="C58" s="17"/>
      <c r="D58" s="17"/>
      <c r="E58" s="17"/>
      <c r="F58" s="17"/>
      <c r="G58" s="134" t="e">
        <f>#REF!-25000</f>
        <v>#REF!</v>
      </c>
      <c r="H58" s="134" t="e">
        <f>#REF!-40000</f>
        <v>#REF!</v>
      </c>
      <c r="I58" s="88">
        <v>0</v>
      </c>
      <c r="J58" s="89" t="e">
        <f>#REF!</f>
        <v>#REF!</v>
      </c>
      <c r="K58" s="89" t="e">
        <f>#REF!+#REF!+#REF!</f>
        <v>#REF!</v>
      </c>
      <c r="L58" s="89" t="e">
        <f>#REF!+#REF!+#REF!-10000</f>
        <v>#REF!</v>
      </c>
      <c r="M58" s="89" t="e">
        <f>#REF!</f>
        <v>#REF!</v>
      </c>
      <c r="N58" s="89"/>
      <c r="O58" s="89"/>
      <c r="P58" s="89"/>
      <c r="Q58" s="89"/>
      <c r="R58" s="89"/>
      <c r="T58" s="135" t="e">
        <f>SUM(G58:S58)</f>
        <v>#REF!</v>
      </c>
    </row>
    <row r="60" spans="1:20" ht="15" customHeight="1" x14ac:dyDescent="0.2">
      <c r="A60" s="5" t="s">
        <v>35</v>
      </c>
      <c r="G60" s="79">
        <v>-5466.293333333364</v>
      </c>
      <c r="H60" s="79">
        <v>-35017.960000000006</v>
      </c>
      <c r="I60" s="86">
        <v>-30207.878499999977</v>
      </c>
      <c r="J60" s="86">
        <v>-22792.861483333239</v>
      </c>
      <c r="K60" s="85">
        <v>-864.976471666625</v>
      </c>
      <c r="L60" s="85">
        <v>13993.530750551756</v>
      </c>
      <c r="M60" s="85">
        <v>39026.040343581539</v>
      </c>
      <c r="N60" s="85">
        <v>65637.995394516562</v>
      </c>
      <c r="O60" s="85">
        <v>81329.782671540801</v>
      </c>
      <c r="P60" s="85">
        <v>104853.3891296073</v>
      </c>
      <c r="Q60" s="85">
        <v>145590.38613822532</v>
      </c>
      <c r="R60" s="85">
        <v>166654.08684671455</v>
      </c>
      <c r="T60" s="36">
        <f t="shared" ref="T60:T61" si="26">SUM(G60:R60)</f>
        <v>522735.24148640461</v>
      </c>
    </row>
    <row r="61" spans="1:20" ht="15" customHeight="1" x14ac:dyDescent="0.2">
      <c r="A61" s="77" t="s">
        <v>36</v>
      </c>
      <c r="G61" s="78">
        <v>100090.85999999994</v>
      </c>
      <c r="H61" s="78">
        <v>24801.89</v>
      </c>
      <c r="I61" s="87">
        <v>7457.3700000000099</v>
      </c>
      <c r="J61" s="87">
        <v>21813.844999999972</v>
      </c>
      <c r="K61" s="36"/>
      <c r="L61" s="36"/>
      <c r="M61" s="36"/>
      <c r="N61" s="36"/>
      <c r="O61" s="36"/>
      <c r="P61" s="36"/>
      <c r="Q61" s="36"/>
      <c r="R61" s="36"/>
      <c r="T61" s="36">
        <f t="shared" si="26"/>
        <v>154163.96499999991</v>
      </c>
    </row>
    <row r="63" spans="1:20" ht="15" hidden="1" customHeight="1" thickBot="1" x14ac:dyDescent="0.25">
      <c r="G63" s="15">
        <v>325000</v>
      </c>
      <c r="H63" s="15">
        <v>331500</v>
      </c>
      <c r="I63" s="15">
        <v>338130</v>
      </c>
      <c r="J63" s="15">
        <v>346313.51666666672</v>
      </c>
      <c r="K63" s="15">
        <v>363764.87800000003</v>
      </c>
      <c r="L63" s="15">
        <v>381526.64267333335</v>
      </c>
      <c r="M63" s="15">
        <v>421817.15842023166</v>
      </c>
      <c r="N63" s="15">
        <v>454529.52575385349</v>
      </c>
      <c r="O63" s="15">
        <v>490824.34852299141</v>
      </c>
      <c r="P63" s="15">
        <v>531519.05545058451</v>
      </c>
      <c r="Q63" s="15">
        <v>597470.04096853221</v>
      </c>
      <c r="R63" s="15">
        <v>643128.70854396909</v>
      </c>
      <c r="T63" s="4">
        <f>SUM(G63:S63)</f>
        <v>5225523.8750001621</v>
      </c>
    </row>
    <row r="68" spans="7:18" ht="15" customHeight="1" x14ac:dyDescent="0.2">
      <c r="G68" s="3">
        <v>325000</v>
      </c>
      <c r="H68" s="3">
        <v>331500</v>
      </c>
      <c r="I68" s="81">
        <v>338130</v>
      </c>
      <c r="J68" s="81">
        <v>346313.51666666672</v>
      </c>
      <c r="K68" s="81">
        <v>363764.87800000003</v>
      </c>
      <c r="L68" s="81">
        <v>381526.64267333335</v>
      </c>
      <c r="M68" s="81">
        <v>421817.15842023166</v>
      </c>
      <c r="N68" s="81">
        <v>454529.52575385349</v>
      </c>
      <c r="O68" s="81">
        <v>490824.34852299141</v>
      </c>
      <c r="P68" s="81">
        <v>531519.05545058451</v>
      </c>
      <c r="Q68" s="81">
        <v>597470.04096853221</v>
      </c>
      <c r="R68" s="81">
        <v>643128.70854396909</v>
      </c>
    </row>
    <row r="91" spans="12:18" ht="15" customHeight="1" x14ac:dyDescent="0.2">
      <c r="L91" s="4" t="e">
        <f>SUM(G16:L16)</f>
        <v>#REF!</v>
      </c>
    </row>
    <row r="92" spans="12:18" ht="15" customHeight="1" x14ac:dyDescent="0.2">
      <c r="M92" s="1" t="e">
        <f t="shared" ref="M92:R94" si="27">M12/M$16</f>
        <v>#REF!</v>
      </c>
      <c r="N92" s="1" t="e">
        <f t="shared" si="27"/>
        <v>#REF!</v>
      </c>
      <c r="O92" s="1" t="e">
        <f t="shared" si="27"/>
        <v>#REF!</v>
      </c>
      <c r="P92" s="1" t="e">
        <f t="shared" si="27"/>
        <v>#REF!</v>
      </c>
      <c r="Q92" s="1" t="e">
        <f t="shared" si="27"/>
        <v>#REF!</v>
      </c>
      <c r="R92" s="1" t="e">
        <f t="shared" si="27"/>
        <v>#REF!</v>
      </c>
    </row>
    <row r="93" spans="12:18" ht="15" customHeight="1" x14ac:dyDescent="0.2">
      <c r="M93" s="1" t="e">
        <f t="shared" si="27"/>
        <v>#REF!</v>
      </c>
      <c r="N93" s="1" t="e">
        <f t="shared" si="27"/>
        <v>#REF!</v>
      </c>
      <c r="O93" s="1" t="e">
        <f t="shared" si="27"/>
        <v>#REF!</v>
      </c>
      <c r="P93" s="1" t="e">
        <f t="shared" si="27"/>
        <v>#REF!</v>
      </c>
      <c r="Q93" s="1" t="e">
        <f t="shared" si="27"/>
        <v>#REF!</v>
      </c>
      <c r="R93" s="1" t="e">
        <f t="shared" si="27"/>
        <v>#REF!</v>
      </c>
    </row>
    <row r="94" spans="12:18" ht="15" customHeight="1" x14ac:dyDescent="0.2">
      <c r="L94" s="4">
        <f>SUM(G63:L63)</f>
        <v>2086235.03734</v>
      </c>
      <c r="M94" s="1" t="e">
        <f t="shared" si="27"/>
        <v>#REF!</v>
      </c>
      <c r="N94" s="1" t="e">
        <f t="shared" si="27"/>
        <v>#REF!</v>
      </c>
      <c r="O94" s="1" t="e">
        <f t="shared" si="27"/>
        <v>#REF!</v>
      </c>
      <c r="P94" s="1" t="e">
        <f t="shared" si="27"/>
        <v>#REF!</v>
      </c>
      <c r="Q94" s="1" t="e">
        <f t="shared" si="27"/>
        <v>#REF!</v>
      </c>
      <c r="R94" s="1" t="e">
        <f t="shared" si="27"/>
        <v>#REF!</v>
      </c>
    </row>
    <row r="96" spans="12:18" ht="15" customHeight="1" x14ac:dyDescent="0.2">
      <c r="M96" s="4" t="e">
        <f t="shared" ref="M96:R96" si="28">M63-M16+47064/6</f>
        <v>#REF!</v>
      </c>
      <c r="N96" s="4" t="e">
        <f t="shared" si="28"/>
        <v>#REF!</v>
      </c>
      <c r="O96" s="4" t="e">
        <f t="shared" si="28"/>
        <v>#REF!</v>
      </c>
      <c r="P96" s="4" t="e">
        <f t="shared" si="28"/>
        <v>#REF!</v>
      </c>
      <c r="Q96" s="4" t="e">
        <f t="shared" si="28"/>
        <v>#REF!</v>
      </c>
      <c r="R96" s="4" t="e">
        <f t="shared" si="28"/>
        <v>#REF!</v>
      </c>
    </row>
    <row r="97" spans="12:18" ht="15" customHeight="1" x14ac:dyDescent="0.2">
      <c r="M97" s="7"/>
      <c r="N97" s="7"/>
      <c r="O97" s="7"/>
      <c r="P97" s="7"/>
      <c r="Q97" s="7"/>
      <c r="R97" s="7"/>
    </row>
    <row r="98" spans="12:18" ht="15" customHeight="1" x14ac:dyDescent="0.2">
      <c r="M98" s="7"/>
      <c r="N98" s="7"/>
      <c r="O98" s="7"/>
      <c r="P98" s="7"/>
      <c r="Q98" s="7"/>
      <c r="R98" s="7"/>
    </row>
    <row r="99" spans="12:18" ht="15" customHeight="1" x14ac:dyDescent="0.2">
      <c r="L99" s="8" t="s">
        <v>37</v>
      </c>
      <c r="M99" s="7" t="e">
        <f t="shared" ref="M99:R99" si="29">M12</f>
        <v>#REF!</v>
      </c>
      <c r="N99" s="7" t="e">
        <f t="shared" si="29"/>
        <v>#REF!</v>
      </c>
      <c r="O99" s="7" t="e">
        <f t="shared" si="29"/>
        <v>#REF!</v>
      </c>
      <c r="P99" s="7" t="e">
        <f t="shared" si="29"/>
        <v>#REF!</v>
      </c>
      <c r="Q99" s="7" t="e">
        <f t="shared" si="29"/>
        <v>#REF!</v>
      </c>
      <c r="R99" s="7" t="e">
        <f t="shared" si="29"/>
        <v>#REF!</v>
      </c>
    </row>
    <row r="100" spans="12:18" ht="15" customHeight="1" x14ac:dyDescent="0.2">
      <c r="L100" s="8" t="s">
        <v>38</v>
      </c>
      <c r="M100" s="13" t="e">
        <f t="shared" ref="M100:R101" si="30">M13+M$96/2</f>
        <v>#REF!</v>
      </c>
      <c r="N100" s="7" t="e">
        <f t="shared" si="30"/>
        <v>#REF!</v>
      </c>
      <c r="O100" s="7" t="e">
        <f t="shared" si="30"/>
        <v>#REF!</v>
      </c>
      <c r="P100" s="7" t="e">
        <f t="shared" si="30"/>
        <v>#REF!</v>
      </c>
      <c r="Q100" s="7" t="e">
        <f t="shared" si="30"/>
        <v>#REF!</v>
      </c>
      <c r="R100" s="7" t="e">
        <f t="shared" si="30"/>
        <v>#REF!</v>
      </c>
    </row>
    <row r="101" spans="12:18" ht="15" customHeight="1" x14ac:dyDescent="0.2">
      <c r="L101" s="8" t="s">
        <v>39</v>
      </c>
      <c r="M101" s="7" t="e">
        <f t="shared" si="30"/>
        <v>#REF!</v>
      </c>
      <c r="N101" s="7" t="e">
        <f t="shared" si="30"/>
        <v>#REF!</v>
      </c>
      <c r="O101" s="7" t="e">
        <f t="shared" si="30"/>
        <v>#REF!</v>
      </c>
      <c r="P101" s="7" t="e">
        <f t="shared" si="30"/>
        <v>#REF!</v>
      </c>
      <c r="Q101" s="7" t="e">
        <f t="shared" si="30"/>
        <v>#REF!</v>
      </c>
      <c r="R101" s="7" t="e">
        <f t="shared" si="30"/>
        <v>#REF!</v>
      </c>
    </row>
    <row r="105" spans="12:18" ht="15" customHeight="1" x14ac:dyDescent="0.2">
      <c r="L105" s="7" t="s">
        <v>37</v>
      </c>
      <c r="M105" s="7">
        <v>200999.17659744003</v>
      </c>
      <c r="N105" s="7">
        <v>207029.15189536323</v>
      </c>
      <c r="O105" s="7">
        <v>213240.02645222415</v>
      </c>
      <c r="P105" s="7">
        <v>219771.25710025488</v>
      </c>
      <c r="Q105" s="7">
        <v>226502.52980646517</v>
      </c>
      <c r="R105" s="7">
        <v>233439.97156700591</v>
      </c>
    </row>
    <row r="106" spans="12:18" ht="15" customHeight="1" x14ac:dyDescent="0.2">
      <c r="L106" s="7" t="s">
        <v>38</v>
      </c>
      <c r="M106" s="7">
        <v>149924.3695680458</v>
      </c>
      <c r="N106" s="7">
        <v>164333.38194559462</v>
      </c>
      <c r="O106" s="7">
        <v>180475.40690222362</v>
      </c>
      <c r="P106" s="7">
        <v>198713.64025324999</v>
      </c>
      <c r="Q106" s="7">
        <v>229515.73529877336</v>
      </c>
      <c r="R106" s="7">
        <v>250104.87293113692</v>
      </c>
    </row>
    <row r="107" spans="12:18" ht="15" customHeight="1" x14ac:dyDescent="0.2">
      <c r="L107" s="7" t="s">
        <v>39</v>
      </c>
      <c r="M107" s="7">
        <v>78737.612254745822</v>
      </c>
      <c r="N107" s="7">
        <v>91010.991912895624</v>
      </c>
      <c r="O107" s="7">
        <v>104952.91516854367</v>
      </c>
      <c r="P107" s="7">
        <v>120878.15809707963</v>
      </c>
      <c r="Q107" s="7">
        <v>149295.77586329373</v>
      </c>
      <c r="R107" s="7">
        <v>167427.86404582625</v>
      </c>
    </row>
  </sheetData>
  <conditionalFormatting sqref="G41:R45">
    <cfRule type="cellIs" dxfId="25" priority="21" operator="greaterThan">
      <formula>0</formula>
    </cfRule>
    <cfRule type="cellIs" dxfId="24" priority="22" operator="lessThan">
      <formula>0</formula>
    </cfRule>
  </conditionalFormatting>
  <conditionalFormatting sqref="G4:R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:R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8:R5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2:R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R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:R2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R44">
    <cfRule type="cellIs" dxfId="23" priority="13" operator="lessThan">
      <formula>0</formula>
    </cfRule>
    <cfRule type="cellIs" dxfId="22" priority="14" operator="greaterThan">
      <formula>0</formula>
    </cfRule>
  </conditionalFormatting>
  <conditionalFormatting sqref="T45">
    <cfRule type="cellIs" dxfId="21" priority="11" operator="greaterThan">
      <formula>0</formula>
    </cfRule>
    <cfRule type="cellIs" dxfId="20" priority="12" operator="lessThan">
      <formula>0</formula>
    </cfRule>
  </conditionalFormatting>
  <conditionalFormatting sqref="G27:R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:R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R3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8:R3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1:T44">
    <cfRule type="cellIs" dxfId="19" priority="3" operator="greaterThan">
      <formula>0</formula>
    </cfRule>
    <cfRule type="cellIs" dxfId="18" priority="4" operator="lessThan">
      <formula>0</formula>
    </cfRule>
  </conditionalFormatting>
  <conditionalFormatting sqref="T4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verticalDpi="300" r:id="rId1"/>
  <customProperties>
    <customPr name="ORB_SHEETNAME" r:id="rId2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B2:J9"/>
  <sheetViews>
    <sheetView zoomScaleNormal="100" workbookViewId="0">
      <selection activeCell="I19" sqref="I19"/>
    </sheetView>
  </sheetViews>
  <sheetFormatPr baseColWidth="10" defaultColWidth="8" defaultRowHeight="15" x14ac:dyDescent="0.2"/>
  <cols>
    <col min="1" max="1" width="4" customWidth="1"/>
    <col min="2" max="2" width="25" customWidth="1"/>
    <col min="3" max="8" width="11" customWidth="1"/>
    <col min="9" max="9" width="58" customWidth="1"/>
    <col min="10" max="10" width="18" customWidth="1"/>
  </cols>
  <sheetData>
    <row r="2" spans="2:10" x14ac:dyDescent="0.2">
      <c r="C2" s="147" t="s">
        <v>726</v>
      </c>
      <c r="D2" s="147" t="s">
        <v>727</v>
      </c>
      <c r="E2" s="147">
        <v>2018</v>
      </c>
      <c r="F2" s="147" t="s">
        <v>727</v>
      </c>
      <c r="G2" s="147">
        <v>2019</v>
      </c>
      <c r="H2" s="147" t="s">
        <v>727</v>
      </c>
      <c r="I2" s="147" t="s">
        <v>49</v>
      </c>
      <c r="J2" s="147" t="s">
        <v>728</v>
      </c>
    </row>
    <row r="3" spans="2:10" s="153" customFormat="1" ht="31.5" customHeight="1" x14ac:dyDescent="0.2">
      <c r="B3" s="148" t="s">
        <v>211</v>
      </c>
      <c r="C3" s="149">
        <v>100</v>
      </c>
      <c r="D3" s="150"/>
      <c r="E3" s="149">
        <v>100</v>
      </c>
      <c r="F3" s="150"/>
      <c r="G3" s="149">
        <v>100</v>
      </c>
      <c r="H3" s="150"/>
      <c r="I3" s="151" t="s">
        <v>729</v>
      </c>
      <c r="J3" s="152" t="s">
        <v>730</v>
      </c>
    </row>
    <row r="4" spans="2:10" s="153" customFormat="1" ht="31.5" customHeight="1" x14ac:dyDescent="0.2">
      <c r="B4" s="148" t="s">
        <v>731</v>
      </c>
      <c r="C4" s="149">
        <v>55</v>
      </c>
      <c r="D4" s="150"/>
      <c r="E4" s="149">
        <v>70</v>
      </c>
      <c r="F4" s="150"/>
      <c r="G4" s="149">
        <v>60</v>
      </c>
      <c r="H4" s="150"/>
      <c r="I4" s="151" t="s">
        <v>732</v>
      </c>
      <c r="J4" s="152" t="s">
        <v>733</v>
      </c>
    </row>
    <row r="5" spans="2:10" s="153" customFormat="1" ht="31.5" customHeight="1" x14ac:dyDescent="0.2">
      <c r="B5" s="148" t="s">
        <v>734</v>
      </c>
      <c r="C5" s="149">
        <f>C3-C4</f>
        <v>45</v>
      </c>
      <c r="D5" s="154">
        <f>C5/C$3</f>
        <v>0.45</v>
      </c>
      <c r="E5" s="149">
        <f>E3-E4</f>
        <v>30</v>
      </c>
      <c r="F5" s="154">
        <f>E5/E$3</f>
        <v>0.3</v>
      </c>
      <c r="G5" s="149">
        <f>G3-G4</f>
        <v>40</v>
      </c>
      <c r="H5" s="154">
        <f>G5/G$3</f>
        <v>0.4</v>
      </c>
      <c r="I5" s="151" t="s">
        <v>735</v>
      </c>
      <c r="J5" s="152" t="s">
        <v>733</v>
      </c>
    </row>
    <row r="6" spans="2:10" s="153" customFormat="1" ht="31.5" customHeight="1" x14ac:dyDescent="0.2">
      <c r="B6" s="148" t="s">
        <v>736</v>
      </c>
      <c r="C6" s="149">
        <v>-18</v>
      </c>
      <c r="D6" s="150"/>
      <c r="E6" s="149">
        <f>-(1.2/3.1)*100</f>
        <v>-38.70967741935484</v>
      </c>
      <c r="F6" s="150"/>
      <c r="G6" s="149">
        <f>-(1.2/5)*100</f>
        <v>-24</v>
      </c>
      <c r="H6" s="150"/>
      <c r="I6" s="151" t="s">
        <v>737</v>
      </c>
      <c r="J6" s="152" t="s">
        <v>738</v>
      </c>
    </row>
    <row r="7" spans="2:10" s="153" customFormat="1" ht="31.5" customHeight="1" x14ac:dyDescent="0.2">
      <c r="B7" s="148" t="s">
        <v>739</v>
      </c>
      <c r="C7" s="149">
        <f>C5+C6</f>
        <v>27</v>
      </c>
      <c r="D7" s="154">
        <f>C7/C$3</f>
        <v>0.27</v>
      </c>
      <c r="E7" s="149">
        <f>E5+E6</f>
        <v>-8.7096774193548399</v>
      </c>
      <c r="F7" s="154">
        <f>E7/E$3</f>
        <v>-8.7096774193548401E-2</v>
      </c>
      <c r="G7" s="149">
        <f>G5+G6</f>
        <v>16</v>
      </c>
      <c r="H7" s="154">
        <f>G7/G$3</f>
        <v>0.16</v>
      </c>
      <c r="I7" s="151" t="s">
        <v>740</v>
      </c>
      <c r="J7" s="152" t="s">
        <v>738</v>
      </c>
    </row>
    <row r="8" spans="2:10" s="153" customFormat="1" ht="31.5" customHeight="1" x14ac:dyDescent="0.2">
      <c r="B8" s="148" t="s">
        <v>741</v>
      </c>
      <c r="C8" s="149">
        <v>-7</v>
      </c>
      <c r="D8" s="150"/>
      <c r="E8" s="149">
        <f>-((1.6*0.2)/5)*100</f>
        <v>-6.4000000000000012</v>
      </c>
      <c r="F8" s="150"/>
      <c r="G8" s="149">
        <f>-((1.6*0.2)/5)*100</f>
        <v>-6.4000000000000012</v>
      </c>
      <c r="H8" s="150"/>
      <c r="I8" s="151" t="s">
        <v>742</v>
      </c>
      <c r="J8" s="152" t="s">
        <v>743</v>
      </c>
    </row>
    <row r="9" spans="2:10" s="153" customFormat="1" ht="31.5" customHeight="1" x14ac:dyDescent="0.2">
      <c r="B9" s="148" t="s">
        <v>744</v>
      </c>
      <c r="C9" s="149">
        <f>C7+C8</f>
        <v>20</v>
      </c>
      <c r="D9" s="154">
        <f>C9/C$3</f>
        <v>0.2</v>
      </c>
      <c r="E9" s="149">
        <f>E7+E8</f>
        <v>-15.109677419354842</v>
      </c>
      <c r="F9" s="154">
        <f>E9/E$3</f>
        <v>-0.15109677419354842</v>
      </c>
      <c r="G9" s="149">
        <f>G7+G8</f>
        <v>9.5999999999999979</v>
      </c>
      <c r="H9" s="154">
        <f>G9/G$3</f>
        <v>9.5999999999999974E-2</v>
      </c>
      <c r="I9" s="151" t="s">
        <v>745</v>
      </c>
      <c r="J9" s="152" t="s">
        <v>746</v>
      </c>
    </row>
  </sheetData>
  <pageMargins left="0.7" right="0.7" top="0.75" bottom="0.75" header="0.3" footer="0.3"/>
  <pageSetup orientation="portrait" r:id="rId1"/>
  <customProperties>
    <customPr name="ORB_SHEETNAME" r:id="rId2"/>
  </customPropertie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"/>
  <dimension ref="A1:CV2591"/>
  <sheetViews>
    <sheetView zoomScale="90" zoomScaleNormal="90" workbookViewId="0">
      <pane xSplit="2" ySplit="3" topLeftCell="C44" activePane="bottomRight" state="frozen"/>
      <selection pane="topRight" activeCell="G1" sqref="G1"/>
      <selection pane="bottomLeft" activeCell="A4" sqref="A4"/>
      <selection pane="bottomRight" activeCell="A52" sqref="A52:XFD52"/>
    </sheetView>
  </sheetViews>
  <sheetFormatPr baseColWidth="10" defaultColWidth="9" defaultRowHeight="0" customHeight="1" zeroHeight="1" x14ac:dyDescent="0.2"/>
  <cols>
    <col min="1" max="1" width="28" style="5" bestFit="1" customWidth="1"/>
    <col min="2" max="2" width="2" style="5" customWidth="1"/>
    <col min="3" max="5" width="8" style="5" hidden="1" customWidth="1"/>
    <col min="6" max="6" width="3" style="5" hidden="1" customWidth="1"/>
    <col min="7" max="18" width="10" style="5" bestFit="1" customWidth="1"/>
    <col min="19" max="19" width="3" style="5" customWidth="1"/>
    <col min="20" max="20" width="11" style="5" bestFit="1" customWidth="1"/>
    <col min="21" max="21" width="8" style="5" customWidth="1"/>
    <col min="22" max="33" width="10" style="5" bestFit="1" customWidth="1"/>
    <col min="34" max="34" width="2" style="5" customWidth="1"/>
    <col min="35" max="35" width="11" style="5" bestFit="1" customWidth="1"/>
    <col min="36" max="16384" width="9" style="5"/>
  </cols>
  <sheetData>
    <row r="1" spans="1:100" ht="15" customHeight="1" x14ac:dyDescent="0.2">
      <c r="C1" s="93"/>
      <c r="D1" s="93"/>
      <c r="E1" s="93" t="s">
        <v>0</v>
      </c>
      <c r="F1" s="93"/>
    </row>
    <row r="2" spans="1:100" ht="15" customHeight="1" x14ac:dyDescent="0.2">
      <c r="A2" s="5" t="s">
        <v>747</v>
      </c>
      <c r="C2" s="48">
        <v>2018</v>
      </c>
      <c r="D2" s="48">
        <v>2018</v>
      </c>
      <c r="E2" s="48">
        <v>2018</v>
      </c>
      <c r="F2" s="48"/>
      <c r="G2" s="48">
        <v>2019</v>
      </c>
      <c r="H2" s="48">
        <v>2019</v>
      </c>
      <c r="I2" s="48">
        <v>2019</v>
      </c>
      <c r="J2" s="48">
        <v>2019</v>
      </c>
      <c r="K2" s="48">
        <v>2019</v>
      </c>
      <c r="L2" s="48">
        <v>2019</v>
      </c>
      <c r="M2" s="48">
        <v>2019</v>
      </c>
      <c r="N2" s="48">
        <v>2019</v>
      </c>
      <c r="O2" s="48">
        <v>2019</v>
      </c>
      <c r="P2" s="48">
        <v>2019</v>
      </c>
      <c r="Q2" s="48">
        <v>2019</v>
      </c>
      <c r="R2" s="48">
        <v>2019</v>
      </c>
      <c r="V2" s="5">
        <v>2020</v>
      </c>
      <c r="W2" s="5">
        <v>2020</v>
      </c>
      <c r="X2" s="5">
        <v>2020</v>
      </c>
      <c r="Y2" s="5">
        <v>2020</v>
      </c>
      <c r="Z2" s="5">
        <v>2020</v>
      </c>
      <c r="AA2" s="5">
        <v>2020</v>
      </c>
      <c r="AB2" s="5">
        <v>2020</v>
      </c>
      <c r="AC2" s="5">
        <v>2020</v>
      </c>
      <c r="AD2" s="5">
        <v>2020</v>
      </c>
      <c r="AE2" s="5">
        <v>2020</v>
      </c>
      <c r="AF2" s="5">
        <v>2020</v>
      </c>
      <c r="AG2" s="5">
        <v>2020</v>
      </c>
    </row>
    <row r="3" spans="1:100" ht="15" customHeight="1" x14ac:dyDescent="0.2">
      <c r="C3" s="437" t="s">
        <v>2</v>
      </c>
      <c r="D3" s="437" t="s">
        <v>3</v>
      </c>
      <c r="E3" s="437" t="s">
        <v>4</v>
      </c>
      <c r="F3" s="437"/>
      <c r="G3" s="437" t="s">
        <v>5</v>
      </c>
      <c r="H3" s="437" t="s">
        <v>6</v>
      </c>
      <c r="I3" s="437" t="s">
        <v>7</v>
      </c>
      <c r="J3" s="437" t="s">
        <v>8</v>
      </c>
      <c r="K3" s="437" t="s">
        <v>9</v>
      </c>
      <c r="L3" s="437" t="s">
        <v>10</v>
      </c>
      <c r="M3" s="437" t="s">
        <v>11</v>
      </c>
      <c r="N3" s="437" t="s">
        <v>12</v>
      </c>
      <c r="O3" s="437" t="s">
        <v>13</v>
      </c>
      <c r="P3" s="437" t="s">
        <v>2</v>
      </c>
      <c r="Q3" s="437" t="s">
        <v>3</v>
      </c>
      <c r="R3" s="437" t="s">
        <v>4</v>
      </c>
      <c r="T3" s="437" t="s">
        <v>14</v>
      </c>
      <c r="U3" s="437"/>
      <c r="V3" s="437" t="s">
        <v>5</v>
      </c>
      <c r="W3" s="437" t="s">
        <v>6</v>
      </c>
      <c r="X3" s="437" t="s">
        <v>7</v>
      </c>
      <c r="Y3" s="437" t="s">
        <v>8</v>
      </c>
      <c r="Z3" s="437" t="s">
        <v>9</v>
      </c>
      <c r="AA3" s="437" t="s">
        <v>10</v>
      </c>
      <c r="AB3" s="437" t="s">
        <v>11</v>
      </c>
      <c r="AC3" s="437" t="s">
        <v>12</v>
      </c>
      <c r="AD3" s="437" t="s">
        <v>13</v>
      </c>
      <c r="AE3" s="437" t="s">
        <v>2</v>
      </c>
      <c r="AF3" s="437" t="s">
        <v>3</v>
      </c>
      <c r="AG3" s="437" t="s">
        <v>4</v>
      </c>
      <c r="AI3" s="437" t="s">
        <v>14</v>
      </c>
    </row>
    <row r="4" spans="1:100" ht="15" customHeight="1" x14ac:dyDescent="0.2">
      <c r="A4" s="5" t="s">
        <v>16</v>
      </c>
      <c r="C4" s="437"/>
      <c r="D4" s="437"/>
      <c r="E4" s="437"/>
      <c r="F4" s="437"/>
      <c r="G4" s="437"/>
      <c r="H4" s="437"/>
      <c r="I4" s="437"/>
      <c r="J4" s="437"/>
      <c r="V4" s="437"/>
      <c r="W4" s="437"/>
      <c r="X4" s="437"/>
      <c r="Y4" s="437"/>
    </row>
    <row r="5" spans="1:100" ht="15" customHeight="1" x14ac:dyDescent="0.2">
      <c r="C5" s="437"/>
      <c r="D5" s="437"/>
      <c r="E5" s="437"/>
      <c r="F5" s="437"/>
      <c r="G5" s="437"/>
      <c r="H5" s="437"/>
      <c r="I5" s="437"/>
      <c r="J5" s="437"/>
      <c r="V5" s="437"/>
      <c r="W5" s="437"/>
      <c r="X5" s="437"/>
      <c r="Y5" s="437"/>
    </row>
    <row r="6" spans="1:100" ht="15" customHeight="1" x14ac:dyDescent="0.2">
      <c r="A6" s="8" t="s">
        <v>78</v>
      </c>
      <c r="C6" s="94" t="e">
        <f>+#REF!</f>
        <v>#REF!</v>
      </c>
      <c r="D6" s="94" t="e">
        <f>+#REF!</f>
        <v>#REF!</v>
      </c>
      <c r="E6" s="94" t="e">
        <f>+#REF!</f>
        <v>#REF!</v>
      </c>
      <c r="F6" s="93"/>
      <c r="G6" s="638" t="e">
        <f>#REF!</f>
        <v>#REF!</v>
      </c>
      <c r="H6" s="638" t="e">
        <f>#REF!</f>
        <v>#REF!</v>
      </c>
      <c r="I6" s="638" t="e">
        <f>#REF!</f>
        <v>#REF!</v>
      </c>
      <c r="J6" s="638" t="e">
        <f>#REF!</f>
        <v>#REF!</v>
      </c>
      <c r="K6" s="638" t="e">
        <f>#REF!</f>
        <v>#REF!</v>
      </c>
      <c r="L6" s="638" t="e">
        <f>#REF!</f>
        <v>#REF!</v>
      </c>
      <c r="M6" s="638" t="e">
        <f>#REF!</f>
        <v>#REF!</v>
      </c>
      <c r="N6" s="638" t="e">
        <f>#REF!</f>
        <v>#REF!</v>
      </c>
      <c r="O6" s="638" t="e">
        <f>#REF!</f>
        <v>#REF!</v>
      </c>
      <c r="P6" s="638" t="e">
        <f>#REF!</f>
        <v>#REF!</v>
      </c>
      <c r="Q6" s="638" t="e">
        <f>#REF!</f>
        <v>#REF!</v>
      </c>
      <c r="R6" s="638" t="e">
        <f>#REF!</f>
        <v>#REF!</v>
      </c>
      <c r="S6" s="42"/>
      <c r="T6" s="42" t="e">
        <f>SUM(G6:R6)</f>
        <v>#REF!</v>
      </c>
      <c r="U6" s="42"/>
      <c r="V6" s="638" t="e">
        <f>#REF!</f>
        <v>#REF!</v>
      </c>
      <c r="W6" s="638" t="e">
        <f>#REF!</f>
        <v>#REF!</v>
      </c>
      <c r="X6" s="638" t="e">
        <f>#REF!</f>
        <v>#REF!</v>
      </c>
      <c r="Y6" s="638" t="e">
        <f>#REF!</f>
        <v>#REF!</v>
      </c>
      <c r="Z6" s="638" t="e">
        <f>#REF!</f>
        <v>#REF!</v>
      </c>
      <c r="AA6" s="638" t="e">
        <f>#REF!</f>
        <v>#REF!</v>
      </c>
      <c r="AB6" s="638" t="e">
        <f>#REF!</f>
        <v>#REF!</v>
      </c>
      <c r="AC6" s="638" t="e">
        <f>#REF!</f>
        <v>#REF!</v>
      </c>
      <c r="AD6" s="638" t="e">
        <f>#REF!</f>
        <v>#REF!</v>
      </c>
      <c r="AE6" s="638" t="e">
        <f>#REF!</f>
        <v>#REF!</v>
      </c>
      <c r="AF6" s="638" t="e">
        <f>#REF!</f>
        <v>#REF!</v>
      </c>
      <c r="AG6" s="638" t="e">
        <f>#REF!</f>
        <v>#REF!</v>
      </c>
      <c r="AH6" s="42"/>
      <c r="AI6" s="42" t="e">
        <f t="shared" ref="AI6:AI14" si="0">SUM(V6:AG6)</f>
        <v>#REF!</v>
      </c>
    </row>
    <row r="7" spans="1:100" ht="15" customHeight="1" x14ac:dyDescent="0.2">
      <c r="A7" s="6" t="s">
        <v>239</v>
      </c>
      <c r="C7" s="94" t="e">
        <f>+#REF!</f>
        <v>#REF!</v>
      </c>
      <c r="D7" s="94" t="e">
        <f>+#REF!</f>
        <v>#REF!</v>
      </c>
      <c r="E7" s="94" t="e">
        <f>+#REF!</f>
        <v>#REF!</v>
      </c>
      <c r="F7" s="93"/>
      <c r="G7" s="638" t="e">
        <f>#REF!</f>
        <v>#REF!</v>
      </c>
      <c r="H7" s="638" t="e">
        <f>#REF!</f>
        <v>#REF!</v>
      </c>
      <c r="I7" s="638" t="e">
        <f>#REF!</f>
        <v>#REF!</v>
      </c>
      <c r="J7" s="638" t="e">
        <f>#REF!</f>
        <v>#REF!</v>
      </c>
      <c r="K7" s="638" t="e">
        <f>#REF!</f>
        <v>#REF!</v>
      </c>
      <c r="L7" s="638" t="e">
        <f>#REF!</f>
        <v>#REF!</v>
      </c>
      <c r="M7" s="638" t="e">
        <f>#REF!</f>
        <v>#REF!</v>
      </c>
      <c r="N7" s="638" t="e">
        <f>#REF!</f>
        <v>#REF!</v>
      </c>
      <c r="O7" s="638" t="e">
        <f>#REF!</f>
        <v>#REF!</v>
      </c>
      <c r="P7" s="638" t="e">
        <f>#REF!</f>
        <v>#REF!</v>
      </c>
      <c r="Q7" s="638" t="e">
        <f>#REF!</f>
        <v>#REF!</v>
      </c>
      <c r="R7" s="638" t="e">
        <f>#REF!</f>
        <v>#REF!</v>
      </c>
      <c r="S7" s="42"/>
      <c r="T7" s="42" t="e">
        <f t="shared" ref="T7" si="1">SUM(G7:R7)</f>
        <v>#REF!</v>
      </c>
      <c r="U7" s="42"/>
      <c r="V7" s="638" t="e">
        <f>#REF!</f>
        <v>#REF!</v>
      </c>
      <c r="W7" s="638" t="e">
        <f>#REF!</f>
        <v>#REF!</v>
      </c>
      <c r="X7" s="638" t="e">
        <f>#REF!</f>
        <v>#REF!</v>
      </c>
      <c r="Y7" s="638" t="e">
        <f>#REF!</f>
        <v>#REF!</v>
      </c>
      <c r="Z7" s="638" t="e">
        <f>#REF!</f>
        <v>#REF!</v>
      </c>
      <c r="AA7" s="638" t="e">
        <f>#REF!</f>
        <v>#REF!</v>
      </c>
      <c r="AB7" s="638" t="e">
        <f>#REF!</f>
        <v>#REF!</v>
      </c>
      <c r="AC7" s="638" t="e">
        <f>#REF!</f>
        <v>#REF!</v>
      </c>
      <c r="AD7" s="638" t="e">
        <f>#REF!</f>
        <v>#REF!</v>
      </c>
      <c r="AE7" s="638" t="e">
        <f>#REF!</f>
        <v>#REF!</v>
      </c>
      <c r="AF7" s="638" t="e">
        <f>#REF!</f>
        <v>#REF!</v>
      </c>
      <c r="AG7" s="638" t="e">
        <f>#REF!</f>
        <v>#REF!</v>
      </c>
      <c r="AH7" s="42"/>
      <c r="AI7" s="42" t="e">
        <f t="shared" si="0"/>
        <v>#REF!</v>
      </c>
    </row>
    <row r="8" spans="1:100" ht="15" customHeight="1" x14ac:dyDescent="0.2">
      <c r="A8" s="6" t="s">
        <v>153</v>
      </c>
      <c r="C8" s="94" t="e">
        <f>+#REF!</f>
        <v>#REF!</v>
      </c>
      <c r="D8" s="94" t="e">
        <f>+#REF!</f>
        <v>#REF!</v>
      </c>
      <c r="E8" s="94" t="e">
        <f>+#REF!</f>
        <v>#REF!</v>
      </c>
      <c r="F8" s="93"/>
      <c r="G8" s="638" t="e">
        <f>#REF!</f>
        <v>#REF!</v>
      </c>
      <c r="H8" s="638" t="e">
        <f>#REF!</f>
        <v>#REF!</v>
      </c>
      <c r="I8" s="638" t="e">
        <f>#REF!</f>
        <v>#REF!</v>
      </c>
      <c r="J8" s="638" t="e">
        <f>#REF!</f>
        <v>#REF!</v>
      </c>
      <c r="K8" s="638" t="e">
        <f>#REF!</f>
        <v>#REF!</v>
      </c>
      <c r="L8" s="638" t="e">
        <f>#REF!</f>
        <v>#REF!</v>
      </c>
      <c r="M8" s="638" t="e">
        <f>#REF!</f>
        <v>#REF!</v>
      </c>
      <c r="N8" s="638" t="e">
        <f>#REF!</f>
        <v>#REF!</v>
      </c>
      <c r="O8" s="638" t="e">
        <f>#REF!</f>
        <v>#REF!</v>
      </c>
      <c r="P8" s="638" t="e">
        <f>#REF!</f>
        <v>#REF!</v>
      </c>
      <c r="Q8" s="638" t="e">
        <f>#REF!</f>
        <v>#REF!</v>
      </c>
      <c r="R8" s="638" t="e">
        <f>#REF!</f>
        <v>#REF!</v>
      </c>
      <c r="S8" s="42"/>
      <c r="T8" s="42" t="e">
        <f t="shared" ref="T8:T15" si="2">SUM(G8:R8)</f>
        <v>#REF!</v>
      </c>
      <c r="U8" s="42"/>
      <c r="V8" s="638" t="e">
        <f>#REF!</f>
        <v>#REF!</v>
      </c>
      <c r="W8" s="638" t="e">
        <f>#REF!</f>
        <v>#REF!</v>
      </c>
      <c r="X8" s="638" t="e">
        <f>#REF!</f>
        <v>#REF!</v>
      </c>
      <c r="Y8" s="638" t="e">
        <f>#REF!</f>
        <v>#REF!</v>
      </c>
      <c r="Z8" s="638" t="e">
        <f>#REF!</f>
        <v>#REF!</v>
      </c>
      <c r="AA8" s="638" t="e">
        <f>#REF!</f>
        <v>#REF!</v>
      </c>
      <c r="AB8" s="638" t="e">
        <f>#REF!</f>
        <v>#REF!</v>
      </c>
      <c r="AC8" s="638" t="e">
        <f>#REF!</f>
        <v>#REF!</v>
      </c>
      <c r="AD8" s="638" t="e">
        <f>#REF!</f>
        <v>#REF!</v>
      </c>
      <c r="AE8" s="638" t="e">
        <f>#REF!</f>
        <v>#REF!</v>
      </c>
      <c r="AF8" s="638" t="e">
        <f>#REF!</f>
        <v>#REF!</v>
      </c>
      <c r="AG8" s="638" t="e">
        <f>#REF!</f>
        <v>#REF!</v>
      </c>
      <c r="AH8" s="42"/>
      <c r="AI8" s="42" t="e">
        <f t="shared" si="0"/>
        <v>#REF!</v>
      </c>
    </row>
    <row r="9" spans="1:100" ht="15" customHeight="1" x14ac:dyDescent="0.2">
      <c r="A9" s="6" t="s">
        <v>113</v>
      </c>
      <c r="C9" s="94" t="e">
        <f>+#REF!</f>
        <v>#REF!</v>
      </c>
      <c r="D9" s="94" t="e">
        <f>+#REF!</f>
        <v>#REF!</v>
      </c>
      <c r="E9" s="94" t="e">
        <f>+#REF!</f>
        <v>#REF!</v>
      </c>
      <c r="F9" s="93"/>
      <c r="G9" s="638" t="e">
        <f>#REF!</f>
        <v>#REF!</v>
      </c>
      <c r="H9" s="638" t="e">
        <f>#REF!</f>
        <v>#REF!</v>
      </c>
      <c r="I9" s="638" t="e">
        <f>#REF!</f>
        <v>#REF!</v>
      </c>
      <c r="J9" s="638" t="e">
        <f>#REF!</f>
        <v>#REF!</v>
      </c>
      <c r="K9" s="638" t="e">
        <f>#REF!</f>
        <v>#REF!</v>
      </c>
      <c r="L9" s="638" t="e">
        <f>#REF!</f>
        <v>#REF!</v>
      </c>
      <c r="M9" s="638" t="e">
        <f>#REF!</f>
        <v>#REF!</v>
      </c>
      <c r="N9" s="638" t="e">
        <f>#REF!</f>
        <v>#REF!</v>
      </c>
      <c r="O9" s="638" t="e">
        <f>#REF!</f>
        <v>#REF!</v>
      </c>
      <c r="P9" s="638" t="e">
        <f>#REF!</f>
        <v>#REF!</v>
      </c>
      <c r="Q9" s="638" t="e">
        <f>#REF!</f>
        <v>#REF!</v>
      </c>
      <c r="R9" s="638" t="e">
        <f>#REF!</f>
        <v>#REF!</v>
      </c>
      <c r="S9" s="42"/>
      <c r="T9" s="42" t="e">
        <f t="shared" si="2"/>
        <v>#REF!</v>
      </c>
      <c r="U9" s="42"/>
      <c r="V9" s="638" t="e">
        <f>#REF!</f>
        <v>#REF!</v>
      </c>
      <c r="W9" s="638" t="e">
        <f>#REF!</f>
        <v>#REF!</v>
      </c>
      <c r="X9" s="638" t="e">
        <f>#REF!</f>
        <v>#REF!</v>
      </c>
      <c r="Y9" s="638" t="e">
        <f>#REF!</f>
        <v>#REF!</v>
      </c>
      <c r="Z9" s="638" t="e">
        <f>#REF!</f>
        <v>#REF!</v>
      </c>
      <c r="AA9" s="638" t="e">
        <f>#REF!</f>
        <v>#REF!</v>
      </c>
      <c r="AB9" s="638" t="e">
        <f>#REF!</f>
        <v>#REF!</v>
      </c>
      <c r="AC9" s="638" t="e">
        <f>#REF!</f>
        <v>#REF!</v>
      </c>
      <c r="AD9" s="638" t="e">
        <f>#REF!</f>
        <v>#REF!</v>
      </c>
      <c r="AE9" s="638" t="e">
        <f>#REF!</f>
        <v>#REF!</v>
      </c>
      <c r="AF9" s="638" t="e">
        <f>#REF!</f>
        <v>#REF!</v>
      </c>
      <c r="AG9" s="638" t="e">
        <f>#REF!</f>
        <v>#REF!</v>
      </c>
      <c r="AH9" s="42"/>
      <c r="AI9" s="42" t="e">
        <f t="shared" si="0"/>
        <v>#REF!</v>
      </c>
    </row>
    <row r="10" spans="1:100" ht="15" customHeight="1" x14ac:dyDescent="0.2">
      <c r="A10" s="6" t="s">
        <v>295</v>
      </c>
      <c r="C10" s="94"/>
      <c r="D10" s="94"/>
      <c r="E10" s="94"/>
      <c r="F10" s="93"/>
      <c r="G10" s="638" t="e">
        <f>#REF!</f>
        <v>#REF!</v>
      </c>
      <c r="H10" s="638" t="e">
        <f>#REF!</f>
        <v>#REF!</v>
      </c>
      <c r="I10" s="638" t="e">
        <f>#REF!</f>
        <v>#REF!</v>
      </c>
      <c r="J10" s="638" t="e">
        <f>#REF!</f>
        <v>#REF!</v>
      </c>
      <c r="K10" s="638" t="e">
        <f>#REF!</f>
        <v>#REF!</v>
      </c>
      <c r="L10" s="638" t="e">
        <f>#REF!</f>
        <v>#REF!</v>
      </c>
      <c r="M10" s="638" t="e">
        <f>#REF!</f>
        <v>#REF!</v>
      </c>
      <c r="N10" s="638" t="e">
        <f>#REF!</f>
        <v>#REF!</v>
      </c>
      <c r="O10" s="638" t="e">
        <f>#REF!</f>
        <v>#REF!</v>
      </c>
      <c r="P10" s="638" t="e">
        <f>#REF!</f>
        <v>#REF!</v>
      </c>
      <c r="Q10" s="638" t="e">
        <f>#REF!</f>
        <v>#REF!</v>
      </c>
      <c r="R10" s="638" t="e">
        <f>#REF!</f>
        <v>#REF!</v>
      </c>
      <c r="S10" s="42"/>
      <c r="T10" s="42" t="e">
        <f t="shared" si="2"/>
        <v>#REF!</v>
      </c>
      <c r="U10" s="42"/>
      <c r="V10" s="638" t="e">
        <f>#REF!</f>
        <v>#REF!</v>
      </c>
      <c r="W10" s="638" t="e">
        <f>#REF!</f>
        <v>#REF!</v>
      </c>
      <c r="X10" s="638" t="e">
        <f>#REF!</f>
        <v>#REF!</v>
      </c>
      <c r="Y10" s="638" t="e">
        <f>#REF!</f>
        <v>#REF!</v>
      </c>
      <c r="Z10" s="638" t="e">
        <f>#REF!</f>
        <v>#REF!</v>
      </c>
      <c r="AA10" s="638" t="e">
        <f>#REF!</f>
        <v>#REF!</v>
      </c>
      <c r="AB10" s="638" t="e">
        <f>#REF!</f>
        <v>#REF!</v>
      </c>
      <c r="AC10" s="638" t="e">
        <f>#REF!</f>
        <v>#REF!</v>
      </c>
      <c r="AD10" s="638" t="e">
        <f>#REF!</f>
        <v>#REF!</v>
      </c>
      <c r="AE10" s="638" t="e">
        <f>#REF!</f>
        <v>#REF!</v>
      </c>
      <c r="AF10" s="638" t="e">
        <f>#REF!</f>
        <v>#REF!</v>
      </c>
      <c r="AG10" s="638" t="e">
        <f>#REF!</f>
        <v>#REF!</v>
      </c>
      <c r="AH10" s="42"/>
      <c r="AI10" s="42" t="e">
        <f t="shared" si="0"/>
        <v>#REF!</v>
      </c>
    </row>
    <row r="11" spans="1:100" ht="15" customHeight="1" x14ac:dyDescent="0.2">
      <c r="A11" s="8" t="s">
        <v>336</v>
      </c>
      <c r="C11" s="94"/>
      <c r="D11" s="94"/>
      <c r="E11" s="94"/>
      <c r="F11" s="93"/>
      <c r="G11" s="638" t="e">
        <f>#REF!</f>
        <v>#REF!</v>
      </c>
      <c r="H11" s="638" t="e">
        <f>#REF!</f>
        <v>#REF!</v>
      </c>
      <c r="I11" s="638" t="e">
        <f>#REF!</f>
        <v>#REF!</v>
      </c>
      <c r="J11" s="638" t="e">
        <f>#REF!</f>
        <v>#REF!</v>
      </c>
      <c r="K11" s="638" t="e">
        <f>#REF!</f>
        <v>#REF!</v>
      </c>
      <c r="L11" s="638" t="e">
        <f>#REF!</f>
        <v>#REF!</v>
      </c>
      <c r="M11" s="638" t="e">
        <f>#REF!</f>
        <v>#REF!</v>
      </c>
      <c r="N11" s="638" t="e">
        <f>#REF!</f>
        <v>#REF!</v>
      </c>
      <c r="O11" s="638" t="e">
        <f>#REF!</f>
        <v>#REF!</v>
      </c>
      <c r="P11" s="638" t="e">
        <f>#REF!</f>
        <v>#REF!</v>
      </c>
      <c r="Q11" s="638" t="e">
        <f>#REF!</f>
        <v>#REF!</v>
      </c>
      <c r="R11" s="638" t="e">
        <f>#REF!</f>
        <v>#REF!</v>
      </c>
      <c r="S11" s="42"/>
      <c r="T11" s="42" t="e">
        <f t="shared" si="2"/>
        <v>#REF!</v>
      </c>
      <c r="U11" s="42"/>
      <c r="V11" s="638" t="e">
        <f>#REF!</f>
        <v>#REF!</v>
      </c>
      <c r="W11" s="638" t="e">
        <f>#REF!</f>
        <v>#REF!</v>
      </c>
      <c r="X11" s="638" t="e">
        <f>#REF!</f>
        <v>#REF!</v>
      </c>
      <c r="Y11" s="638" t="e">
        <f>#REF!</f>
        <v>#REF!</v>
      </c>
      <c r="Z11" s="638" t="e">
        <f>#REF!</f>
        <v>#REF!</v>
      </c>
      <c r="AA11" s="638" t="e">
        <f>#REF!</f>
        <v>#REF!</v>
      </c>
      <c r="AB11" s="638" t="e">
        <f>#REF!</f>
        <v>#REF!</v>
      </c>
      <c r="AC11" s="638" t="e">
        <f>#REF!</f>
        <v>#REF!</v>
      </c>
      <c r="AD11" s="638" t="e">
        <f>#REF!</f>
        <v>#REF!</v>
      </c>
      <c r="AE11" s="638" t="e">
        <f>#REF!</f>
        <v>#REF!</v>
      </c>
      <c r="AF11" s="638" t="e">
        <f>#REF!</f>
        <v>#REF!</v>
      </c>
      <c r="AG11" s="638" t="e">
        <f>#REF!</f>
        <v>#REF!</v>
      </c>
      <c r="AH11" s="42"/>
      <c r="AI11" s="42" t="e">
        <f t="shared" si="0"/>
        <v>#REF!</v>
      </c>
    </row>
    <row r="12" spans="1:100" ht="15" customHeight="1" x14ac:dyDescent="0.2">
      <c r="A12" s="8" t="s">
        <v>141</v>
      </c>
      <c r="C12" s="94"/>
      <c r="D12" s="94"/>
      <c r="E12" s="94"/>
      <c r="F12" s="93"/>
      <c r="G12" s="638" t="e">
        <f>#REF!</f>
        <v>#REF!</v>
      </c>
      <c r="H12" s="638" t="e">
        <f>#REF!</f>
        <v>#REF!</v>
      </c>
      <c r="I12" s="638" t="e">
        <f>#REF!</f>
        <v>#REF!</v>
      </c>
      <c r="J12" s="638" t="e">
        <f>#REF!</f>
        <v>#REF!</v>
      </c>
      <c r="K12" s="638" t="e">
        <f>#REF!</f>
        <v>#REF!</v>
      </c>
      <c r="L12" s="638" t="e">
        <f>#REF!</f>
        <v>#REF!</v>
      </c>
      <c r="M12" s="638" t="e">
        <f>#REF!</f>
        <v>#REF!</v>
      </c>
      <c r="N12" s="638" t="e">
        <f>#REF!</f>
        <v>#REF!</v>
      </c>
      <c r="O12" s="638" t="e">
        <f>#REF!</f>
        <v>#REF!</v>
      </c>
      <c r="P12" s="638" t="e">
        <f>#REF!</f>
        <v>#REF!</v>
      </c>
      <c r="Q12" s="638" t="e">
        <f>#REF!</f>
        <v>#REF!</v>
      </c>
      <c r="R12" s="638" t="e">
        <f>#REF!</f>
        <v>#REF!</v>
      </c>
      <c r="S12" s="42"/>
      <c r="T12" s="42" t="e">
        <f t="shared" si="2"/>
        <v>#REF!</v>
      </c>
      <c r="U12" s="42"/>
      <c r="V12" s="638" t="e">
        <f>#REF!</f>
        <v>#REF!</v>
      </c>
      <c r="W12" s="638" t="e">
        <f>#REF!</f>
        <v>#REF!</v>
      </c>
      <c r="X12" s="638" t="e">
        <f>#REF!</f>
        <v>#REF!</v>
      </c>
      <c r="Y12" s="638" t="e">
        <f>#REF!</f>
        <v>#REF!</v>
      </c>
      <c r="Z12" s="638" t="e">
        <f>#REF!</f>
        <v>#REF!</v>
      </c>
      <c r="AA12" s="638" t="e">
        <f>#REF!</f>
        <v>#REF!</v>
      </c>
      <c r="AB12" s="638" t="e">
        <f>#REF!</f>
        <v>#REF!</v>
      </c>
      <c r="AC12" s="638" t="e">
        <f>#REF!</f>
        <v>#REF!</v>
      </c>
      <c r="AD12" s="638" t="e">
        <f>#REF!</f>
        <v>#REF!</v>
      </c>
      <c r="AE12" s="638" t="e">
        <f>#REF!</f>
        <v>#REF!</v>
      </c>
      <c r="AF12" s="638" t="e">
        <f>#REF!</f>
        <v>#REF!</v>
      </c>
      <c r="AG12" s="638" t="e">
        <f>#REF!</f>
        <v>#REF!</v>
      </c>
      <c r="AH12" s="42"/>
      <c r="AI12" s="42" t="e">
        <f t="shared" si="0"/>
        <v>#REF!</v>
      </c>
    </row>
    <row r="13" spans="1:100" ht="15" customHeight="1" x14ac:dyDescent="0.2">
      <c r="A13" s="8" t="s">
        <v>154</v>
      </c>
      <c r="C13" s="94"/>
      <c r="D13" s="94"/>
      <c r="E13" s="94"/>
      <c r="F13" s="93"/>
      <c r="G13" s="638" t="e">
        <f>#REF!</f>
        <v>#REF!</v>
      </c>
      <c r="H13" s="638" t="e">
        <f>#REF!</f>
        <v>#REF!</v>
      </c>
      <c r="I13" s="638" t="e">
        <f>#REF!</f>
        <v>#REF!</v>
      </c>
      <c r="J13" s="638" t="e">
        <f>#REF!</f>
        <v>#REF!</v>
      </c>
      <c r="K13" s="638" t="e">
        <f>#REF!</f>
        <v>#REF!</v>
      </c>
      <c r="L13" s="638" t="e">
        <f>#REF!</f>
        <v>#REF!</v>
      </c>
      <c r="M13" s="638" t="e">
        <f>#REF!</f>
        <v>#REF!</v>
      </c>
      <c r="N13" s="638" t="e">
        <f>#REF!</f>
        <v>#REF!</v>
      </c>
      <c r="O13" s="638" t="e">
        <f>#REF!</f>
        <v>#REF!</v>
      </c>
      <c r="P13" s="638" t="e">
        <f>#REF!</f>
        <v>#REF!</v>
      </c>
      <c r="Q13" s="638" t="e">
        <f>#REF!</f>
        <v>#REF!</v>
      </c>
      <c r="R13" s="638" t="e">
        <f>#REF!</f>
        <v>#REF!</v>
      </c>
      <c r="S13" s="42"/>
      <c r="T13" s="42" t="e">
        <f t="shared" si="2"/>
        <v>#REF!</v>
      </c>
      <c r="U13" s="42"/>
      <c r="V13" s="638" t="e">
        <f>#REF!</f>
        <v>#REF!</v>
      </c>
      <c r="W13" s="638" t="e">
        <f>#REF!</f>
        <v>#REF!</v>
      </c>
      <c r="X13" s="638" t="e">
        <f>#REF!</f>
        <v>#REF!</v>
      </c>
      <c r="Y13" s="638" t="e">
        <f>#REF!</f>
        <v>#REF!</v>
      </c>
      <c r="Z13" s="638" t="e">
        <f>#REF!</f>
        <v>#REF!</v>
      </c>
      <c r="AA13" s="638" t="e">
        <f>#REF!</f>
        <v>#REF!</v>
      </c>
      <c r="AB13" s="638" t="e">
        <f>#REF!</f>
        <v>#REF!</v>
      </c>
      <c r="AC13" s="638" t="e">
        <f>#REF!</f>
        <v>#REF!</v>
      </c>
      <c r="AD13" s="638" t="e">
        <f>#REF!</f>
        <v>#REF!</v>
      </c>
      <c r="AE13" s="638" t="e">
        <f>#REF!</f>
        <v>#REF!</v>
      </c>
      <c r="AF13" s="638" t="e">
        <f>#REF!</f>
        <v>#REF!</v>
      </c>
      <c r="AG13" s="638" t="e">
        <f>#REF!</f>
        <v>#REF!</v>
      </c>
      <c r="AH13" s="42"/>
      <c r="AI13" s="42" t="e">
        <f t="shared" si="0"/>
        <v>#REF!</v>
      </c>
    </row>
    <row r="14" spans="1:100" ht="15" customHeight="1" x14ac:dyDescent="0.2">
      <c r="A14" s="8" t="s">
        <v>748</v>
      </c>
      <c r="C14" s="94"/>
      <c r="D14" s="94"/>
      <c r="E14" s="94"/>
      <c r="F14" s="93"/>
      <c r="G14" s="638" t="e">
        <f>#REF!</f>
        <v>#REF!</v>
      </c>
      <c r="H14" s="638" t="e">
        <f>#REF!</f>
        <v>#REF!</v>
      </c>
      <c r="I14" s="638" t="e">
        <f>#REF!</f>
        <v>#REF!</v>
      </c>
      <c r="J14" s="638" t="e">
        <f>#REF!</f>
        <v>#REF!</v>
      </c>
      <c r="K14" s="638" t="e">
        <f>#REF!</f>
        <v>#REF!</v>
      </c>
      <c r="L14" s="638" t="e">
        <f>#REF!</f>
        <v>#REF!</v>
      </c>
      <c r="M14" s="638" t="e">
        <f>#REF!</f>
        <v>#REF!</v>
      </c>
      <c r="N14" s="638" t="e">
        <f>#REF!</f>
        <v>#REF!</v>
      </c>
      <c r="O14" s="638" t="e">
        <f>#REF!</f>
        <v>#REF!</v>
      </c>
      <c r="P14" s="638" t="e">
        <f>#REF!</f>
        <v>#REF!</v>
      </c>
      <c r="Q14" s="638" t="e">
        <f>#REF!</f>
        <v>#REF!</v>
      </c>
      <c r="R14" s="638" t="e">
        <f>#REF!</f>
        <v>#REF!</v>
      </c>
      <c r="S14" s="42"/>
      <c r="T14" s="42" t="e">
        <f t="shared" si="2"/>
        <v>#REF!</v>
      </c>
      <c r="U14" s="42"/>
      <c r="V14" s="638" t="e">
        <f>#REF!</f>
        <v>#REF!</v>
      </c>
      <c r="W14" s="638" t="e">
        <f>#REF!</f>
        <v>#REF!</v>
      </c>
      <c r="X14" s="638" t="e">
        <f>#REF!</f>
        <v>#REF!</v>
      </c>
      <c r="Y14" s="638" t="e">
        <f>#REF!</f>
        <v>#REF!</v>
      </c>
      <c r="Z14" s="638" t="e">
        <f>#REF!</f>
        <v>#REF!</v>
      </c>
      <c r="AA14" s="638" t="e">
        <f>#REF!</f>
        <v>#REF!</v>
      </c>
      <c r="AB14" s="638" t="e">
        <f>#REF!</f>
        <v>#REF!</v>
      </c>
      <c r="AC14" s="638" t="e">
        <f>#REF!</f>
        <v>#REF!</v>
      </c>
      <c r="AD14" s="638" t="e">
        <f>#REF!</f>
        <v>#REF!</v>
      </c>
      <c r="AE14" s="638" t="e">
        <f>#REF!</f>
        <v>#REF!</v>
      </c>
      <c r="AF14" s="638" t="e">
        <f>#REF!</f>
        <v>#REF!</v>
      </c>
      <c r="AG14" s="638" t="e">
        <f>#REF!</f>
        <v>#REF!</v>
      </c>
      <c r="AH14" s="42"/>
      <c r="AI14" s="42" t="e">
        <f t="shared" si="0"/>
        <v>#REF!</v>
      </c>
    </row>
    <row r="15" spans="1:100" ht="15" customHeight="1" x14ac:dyDescent="0.2">
      <c r="A15" s="8" t="s">
        <v>146</v>
      </c>
      <c r="C15" s="94"/>
      <c r="D15" s="94"/>
      <c r="E15" s="94"/>
      <c r="F15" s="93"/>
      <c r="G15" s="638" t="e">
        <f>#REF!</f>
        <v>#REF!</v>
      </c>
      <c r="H15" s="638" t="e">
        <f>#REF!</f>
        <v>#REF!</v>
      </c>
      <c r="I15" s="638" t="e">
        <f>#REF!</f>
        <v>#REF!</v>
      </c>
      <c r="J15" s="638" t="e">
        <f>#REF!</f>
        <v>#REF!</v>
      </c>
      <c r="K15" s="638" t="e">
        <f>#REF!</f>
        <v>#REF!</v>
      </c>
      <c r="L15" s="638" t="e">
        <f>#REF!</f>
        <v>#REF!</v>
      </c>
      <c r="M15" s="638" t="e">
        <f>#REF!</f>
        <v>#REF!</v>
      </c>
      <c r="N15" s="638" t="e">
        <f>#REF!</f>
        <v>#REF!</v>
      </c>
      <c r="O15" s="638" t="e">
        <f>#REF!</f>
        <v>#REF!</v>
      </c>
      <c r="P15" s="638" t="e">
        <f>#REF!</f>
        <v>#REF!</v>
      </c>
      <c r="Q15" s="638" t="e">
        <f>#REF!</f>
        <v>#REF!</v>
      </c>
      <c r="R15" s="638" t="e">
        <f>#REF!</f>
        <v>#REF!</v>
      </c>
      <c r="S15" s="42"/>
      <c r="T15" s="42" t="e">
        <f t="shared" si="2"/>
        <v>#REF!</v>
      </c>
      <c r="U15" s="42"/>
      <c r="V15" s="638"/>
      <c r="W15" s="638"/>
      <c r="X15" s="638"/>
      <c r="Y15" s="638"/>
      <c r="Z15" s="638"/>
      <c r="AA15" s="638"/>
      <c r="AB15" s="638"/>
      <c r="AC15" s="638"/>
      <c r="AD15" s="638"/>
      <c r="AE15" s="638"/>
      <c r="AF15" s="638"/>
      <c r="AG15" s="638"/>
      <c r="AH15" s="42"/>
      <c r="AI15" s="42"/>
    </row>
    <row r="16" spans="1:100" s="38" customFormat="1" ht="15" customHeight="1" x14ac:dyDescent="0.2">
      <c r="A16" s="32" t="s">
        <v>749</v>
      </c>
      <c r="C16" s="96" t="e">
        <f>SUM(C6:C9)</f>
        <v>#REF!</v>
      </c>
      <c r="D16" s="96" t="e">
        <f>SUM(D6:D9)</f>
        <v>#REF!</v>
      </c>
      <c r="E16" s="96" t="e">
        <f>SUM(E6:E9)</f>
        <v>#REF!</v>
      </c>
      <c r="F16" s="96"/>
      <c r="G16" s="97" t="e">
        <f>#REF!</f>
        <v>#REF!</v>
      </c>
      <c r="H16" s="97" t="e">
        <f>#REF!</f>
        <v>#REF!</v>
      </c>
      <c r="I16" s="97" t="e">
        <f>#REF!</f>
        <v>#REF!</v>
      </c>
      <c r="J16" s="97" t="e">
        <f>#REF!</f>
        <v>#REF!</v>
      </c>
      <c r="K16" s="97" t="e">
        <f>#REF!</f>
        <v>#REF!</v>
      </c>
      <c r="L16" s="97" t="e">
        <f>#REF!</f>
        <v>#REF!</v>
      </c>
      <c r="M16" s="97" t="e">
        <f>#REF!</f>
        <v>#REF!</v>
      </c>
      <c r="N16" s="97" t="e">
        <f>#REF!</f>
        <v>#REF!</v>
      </c>
      <c r="O16" s="97" t="e">
        <f>#REF!</f>
        <v>#REF!</v>
      </c>
      <c r="P16" s="97" t="e">
        <f>#REF!</f>
        <v>#REF!</v>
      </c>
      <c r="Q16" s="97" t="e">
        <f>#REF!</f>
        <v>#REF!</v>
      </c>
      <c r="R16" s="97" t="e">
        <f>#REF!</f>
        <v>#REF!</v>
      </c>
      <c r="S16" s="37"/>
      <c r="T16" s="97" t="e">
        <f>SUM(T6:T11)</f>
        <v>#REF!</v>
      </c>
      <c r="U16" s="97"/>
      <c r="V16" s="97" t="e">
        <f>#REF!</f>
        <v>#REF!</v>
      </c>
      <c r="W16" s="97" t="e">
        <f>#REF!</f>
        <v>#REF!</v>
      </c>
      <c r="X16" s="97" t="e">
        <f>#REF!</f>
        <v>#REF!</v>
      </c>
      <c r="Y16" s="97" t="e">
        <f>#REF!</f>
        <v>#REF!</v>
      </c>
      <c r="Z16" s="97" t="e">
        <f>#REF!</f>
        <v>#REF!</v>
      </c>
      <c r="AA16" s="97" t="e">
        <f>#REF!</f>
        <v>#REF!</v>
      </c>
      <c r="AB16" s="97" t="e">
        <f>#REF!</f>
        <v>#REF!</v>
      </c>
      <c r="AC16" s="97" t="e">
        <f>#REF!</f>
        <v>#REF!</v>
      </c>
      <c r="AD16" s="97" t="e">
        <f>#REF!</f>
        <v>#REF!</v>
      </c>
      <c r="AE16" s="97" t="e">
        <f>#REF!</f>
        <v>#REF!</v>
      </c>
      <c r="AF16" s="97" t="e">
        <f>#REF!</f>
        <v>#REF!</v>
      </c>
      <c r="AG16" s="97" t="e">
        <f>#REF!</f>
        <v>#REF!</v>
      </c>
      <c r="AH16" s="37"/>
      <c r="AI16" s="97" t="e">
        <f>SUM(AI6:AI11)</f>
        <v>#REF!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spans="1:35" ht="15" customHeight="1" x14ac:dyDescent="0.2">
      <c r="C17" s="51"/>
      <c r="D17" s="51"/>
      <c r="E17" s="51"/>
      <c r="F17" s="51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50"/>
      <c r="T17" s="49"/>
      <c r="U17" s="49"/>
    </row>
    <row r="18" spans="1:35" ht="15" customHeight="1" x14ac:dyDescent="0.2">
      <c r="A18" s="8" t="s">
        <v>750</v>
      </c>
      <c r="C18" s="94"/>
      <c r="D18" s="94"/>
      <c r="E18" s="94"/>
      <c r="F18" s="94"/>
      <c r="G18" s="638" t="e">
        <f>#REF!</f>
        <v>#REF!</v>
      </c>
      <c r="H18" s="638" t="e">
        <f>#REF!</f>
        <v>#REF!</v>
      </c>
      <c r="I18" s="638" t="e">
        <f>#REF!</f>
        <v>#REF!</v>
      </c>
      <c r="J18" s="638" t="e">
        <f>#REF!</f>
        <v>#REF!</v>
      </c>
      <c r="K18" s="638" t="e">
        <f>#REF!</f>
        <v>#REF!</v>
      </c>
      <c r="L18" s="638" t="e">
        <f>#REF!</f>
        <v>#REF!</v>
      </c>
      <c r="M18" s="638" t="e">
        <f>#REF!</f>
        <v>#REF!</v>
      </c>
      <c r="N18" s="638" t="e">
        <f>#REF!</f>
        <v>#REF!</v>
      </c>
      <c r="O18" s="638" t="e">
        <f>#REF!</f>
        <v>#REF!</v>
      </c>
      <c r="P18" s="638" t="e">
        <f>#REF!</f>
        <v>#REF!</v>
      </c>
      <c r="Q18" s="638" t="e">
        <f>#REF!</f>
        <v>#REF!</v>
      </c>
      <c r="R18" s="638" t="e">
        <f>#REF!</f>
        <v>#REF!</v>
      </c>
      <c r="S18" s="50"/>
      <c r="T18" s="638" t="e">
        <f>SUM(G18:R18)</f>
        <v>#REF!</v>
      </c>
      <c r="U18" s="638"/>
      <c r="V18" s="638" t="e">
        <f>#REF!</f>
        <v>#REF!</v>
      </c>
      <c r="W18" s="638" t="e">
        <f>#REF!</f>
        <v>#REF!</v>
      </c>
      <c r="X18" s="638" t="e">
        <f>#REF!</f>
        <v>#REF!</v>
      </c>
      <c r="Y18" s="638" t="e">
        <f>#REF!</f>
        <v>#REF!</v>
      </c>
      <c r="Z18" s="638" t="e">
        <f>#REF!</f>
        <v>#REF!</v>
      </c>
      <c r="AA18" s="638" t="e">
        <f>#REF!</f>
        <v>#REF!</v>
      </c>
      <c r="AB18" s="638" t="e">
        <f>#REF!</f>
        <v>#REF!</v>
      </c>
      <c r="AC18" s="638" t="e">
        <f>#REF!</f>
        <v>#REF!</v>
      </c>
      <c r="AD18" s="638" t="e">
        <f>#REF!</f>
        <v>#REF!</v>
      </c>
      <c r="AE18" s="638" t="e">
        <f>#REF!</f>
        <v>#REF!</v>
      </c>
      <c r="AF18" s="638" t="e">
        <f>#REF!</f>
        <v>#REF!</v>
      </c>
      <c r="AG18" s="638" t="e">
        <f>#REF!</f>
        <v>#REF!</v>
      </c>
      <c r="AH18" s="50"/>
      <c r="AI18" s="638" t="e">
        <f>SUM(V18:AG18)</f>
        <v>#REF!</v>
      </c>
    </row>
    <row r="19" spans="1:35" ht="15" customHeight="1" x14ac:dyDescent="0.2">
      <c r="A19" s="8" t="s">
        <v>751</v>
      </c>
      <c r="C19" s="94"/>
      <c r="D19" s="94"/>
      <c r="E19" s="94"/>
      <c r="F19" s="94"/>
      <c r="G19" s="639" t="e">
        <f t="shared" ref="G19:R19" si="3">+G16-G18</f>
        <v>#REF!</v>
      </c>
      <c r="H19" s="639" t="e">
        <f t="shared" si="3"/>
        <v>#REF!</v>
      </c>
      <c r="I19" s="639" t="e">
        <f t="shared" si="3"/>
        <v>#REF!</v>
      </c>
      <c r="J19" s="639" t="e">
        <f t="shared" si="3"/>
        <v>#REF!</v>
      </c>
      <c r="K19" s="639" t="e">
        <f t="shared" si="3"/>
        <v>#REF!</v>
      </c>
      <c r="L19" s="639" t="e">
        <f t="shared" si="3"/>
        <v>#REF!</v>
      </c>
      <c r="M19" s="639" t="e">
        <f t="shared" si="3"/>
        <v>#REF!</v>
      </c>
      <c r="N19" s="639" t="e">
        <f t="shared" si="3"/>
        <v>#REF!</v>
      </c>
      <c r="O19" s="639" t="e">
        <f t="shared" si="3"/>
        <v>#REF!</v>
      </c>
      <c r="P19" s="639" t="e">
        <f t="shared" si="3"/>
        <v>#REF!</v>
      </c>
      <c r="Q19" s="639" t="e">
        <f t="shared" si="3"/>
        <v>#REF!</v>
      </c>
      <c r="R19" s="639" t="e">
        <f t="shared" si="3"/>
        <v>#REF!</v>
      </c>
      <c r="S19" s="50"/>
      <c r="T19" s="639" t="e">
        <f>+T16-T18</f>
        <v>#REF!</v>
      </c>
      <c r="U19" s="639"/>
      <c r="V19" s="639" t="e">
        <f t="shared" ref="V19:AG19" si="4">+V16-V18</f>
        <v>#REF!</v>
      </c>
      <c r="W19" s="639" t="e">
        <f t="shared" si="4"/>
        <v>#REF!</v>
      </c>
      <c r="X19" s="639" t="e">
        <f t="shared" si="4"/>
        <v>#REF!</v>
      </c>
      <c r="Y19" s="639" t="e">
        <f t="shared" si="4"/>
        <v>#REF!</v>
      </c>
      <c r="Z19" s="639" t="e">
        <f t="shared" si="4"/>
        <v>#REF!</v>
      </c>
      <c r="AA19" s="639" t="e">
        <f t="shared" si="4"/>
        <v>#REF!</v>
      </c>
      <c r="AB19" s="639" t="e">
        <f t="shared" si="4"/>
        <v>#REF!</v>
      </c>
      <c r="AC19" s="639" t="e">
        <f t="shared" si="4"/>
        <v>#REF!</v>
      </c>
      <c r="AD19" s="639" t="e">
        <f t="shared" si="4"/>
        <v>#REF!</v>
      </c>
      <c r="AE19" s="639" t="e">
        <f t="shared" si="4"/>
        <v>#REF!</v>
      </c>
      <c r="AF19" s="639" t="e">
        <f t="shared" si="4"/>
        <v>#REF!</v>
      </c>
      <c r="AG19" s="639" t="e">
        <f t="shared" si="4"/>
        <v>#REF!</v>
      </c>
      <c r="AH19" s="50"/>
      <c r="AI19" s="639" t="e">
        <f>+AI16-AI18</f>
        <v>#REF!</v>
      </c>
    </row>
    <row r="20" spans="1:35" ht="15" customHeight="1" x14ac:dyDescent="0.2">
      <c r="C20" s="94"/>
      <c r="D20" s="94"/>
      <c r="E20" s="94"/>
      <c r="F20" s="94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50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50"/>
      <c r="AI20" s="98"/>
    </row>
    <row r="21" spans="1:35" ht="15" customHeight="1" x14ac:dyDescent="0.2">
      <c r="A21" s="5" t="s">
        <v>18</v>
      </c>
      <c r="C21" s="94"/>
      <c r="D21" s="94"/>
      <c r="E21" s="94"/>
      <c r="F21" s="94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50"/>
      <c r="T21" s="50"/>
      <c r="U21" s="50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50"/>
      <c r="AI21" s="50"/>
    </row>
    <row r="22" spans="1:35" ht="15" customHeight="1" x14ac:dyDescent="0.2">
      <c r="A22" s="8" t="s">
        <v>94</v>
      </c>
      <c r="C22" s="94" t="e">
        <f>+#REF!</f>
        <v>#REF!</v>
      </c>
      <c r="D22" s="94" t="e">
        <f>+#REF!</f>
        <v>#REF!</v>
      </c>
      <c r="E22" s="94" t="e">
        <f>+#REF!</f>
        <v>#REF!</v>
      </c>
      <c r="F22" s="94"/>
      <c r="G22" s="638" t="e">
        <f>#REF!</f>
        <v>#REF!</v>
      </c>
      <c r="H22" s="638" t="e">
        <f>#REF!</f>
        <v>#REF!</v>
      </c>
      <c r="I22" s="638" t="e">
        <f>#REF!</f>
        <v>#REF!</v>
      </c>
      <c r="J22" s="638" t="e">
        <f>#REF!</f>
        <v>#REF!</v>
      </c>
      <c r="K22" s="638" t="e">
        <f>#REF!</f>
        <v>#REF!</v>
      </c>
      <c r="L22" s="638" t="e">
        <f>#REF!</f>
        <v>#REF!</v>
      </c>
      <c r="M22" s="638" t="e">
        <f>#REF!</f>
        <v>#REF!</v>
      </c>
      <c r="N22" s="638" t="e">
        <f>#REF!</f>
        <v>#REF!</v>
      </c>
      <c r="O22" s="638" t="e">
        <f>#REF!</f>
        <v>#REF!</v>
      </c>
      <c r="P22" s="638" t="e">
        <f>#REF!</f>
        <v>#REF!</v>
      </c>
      <c r="Q22" s="638" t="e">
        <f>#REF!</f>
        <v>#REF!</v>
      </c>
      <c r="R22" s="638" t="e">
        <f>#REF!</f>
        <v>#REF!</v>
      </c>
      <c r="S22" s="50"/>
      <c r="T22" s="42" t="e">
        <f t="shared" ref="T22:T29" si="5">SUM(G22:R22)</f>
        <v>#REF!</v>
      </c>
      <c r="U22" s="42"/>
      <c r="V22" s="638" t="e">
        <f>#REF!</f>
        <v>#REF!</v>
      </c>
      <c r="W22" s="638" t="e">
        <f>#REF!</f>
        <v>#REF!</v>
      </c>
      <c r="X22" s="638" t="e">
        <f>#REF!</f>
        <v>#REF!</v>
      </c>
      <c r="Y22" s="638" t="e">
        <f>#REF!</f>
        <v>#REF!</v>
      </c>
      <c r="Z22" s="638" t="e">
        <f>#REF!</f>
        <v>#REF!</v>
      </c>
      <c r="AA22" s="638" t="e">
        <f>#REF!</f>
        <v>#REF!</v>
      </c>
      <c r="AB22" s="638" t="e">
        <f>#REF!</f>
        <v>#REF!</v>
      </c>
      <c r="AC22" s="638" t="e">
        <f>#REF!</f>
        <v>#REF!</v>
      </c>
      <c r="AD22" s="638" t="e">
        <f>#REF!</f>
        <v>#REF!</v>
      </c>
      <c r="AE22" s="638" t="e">
        <f>#REF!</f>
        <v>#REF!</v>
      </c>
      <c r="AF22" s="638" t="e">
        <f>#REF!</f>
        <v>#REF!</v>
      </c>
      <c r="AG22" s="638" t="e">
        <f>#REF!</f>
        <v>#REF!</v>
      </c>
      <c r="AH22" s="50"/>
      <c r="AI22" s="42" t="e">
        <f t="shared" ref="AI22:AI29" si="6">SUM(V22:AG22)</f>
        <v>#REF!</v>
      </c>
    </row>
    <row r="23" spans="1:35" ht="15" customHeight="1" x14ac:dyDescent="0.2">
      <c r="A23" s="8" t="s">
        <v>86</v>
      </c>
      <c r="C23" s="94" t="e">
        <f>+#REF!</f>
        <v>#REF!</v>
      </c>
      <c r="D23" s="94" t="e">
        <f>+#REF!</f>
        <v>#REF!</v>
      </c>
      <c r="E23" s="94" t="e">
        <f>+#REF!</f>
        <v>#REF!</v>
      </c>
      <c r="F23" s="94"/>
      <c r="G23" s="638" t="e">
        <f>#REF!</f>
        <v>#REF!</v>
      </c>
      <c r="H23" s="638" t="e">
        <f>#REF!</f>
        <v>#REF!</v>
      </c>
      <c r="I23" s="638" t="e">
        <f>#REF!</f>
        <v>#REF!</v>
      </c>
      <c r="J23" s="638" t="e">
        <f>#REF!</f>
        <v>#REF!</v>
      </c>
      <c r="K23" s="638" t="e">
        <f>#REF!</f>
        <v>#REF!</v>
      </c>
      <c r="L23" s="638" t="e">
        <f>#REF!</f>
        <v>#REF!</v>
      </c>
      <c r="M23" s="638" t="e">
        <f>#REF!</f>
        <v>#REF!</v>
      </c>
      <c r="N23" s="638" t="e">
        <f>#REF!</f>
        <v>#REF!</v>
      </c>
      <c r="O23" s="638" t="e">
        <f>#REF!</f>
        <v>#REF!</v>
      </c>
      <c r="P23" s="638" t="e">
        <f>#REF!</f>
        <v>#REF!</v>
      </c>
      <c r="Q23" s="638" t="e">
        <f>#REF!</f>
        <v>#REF!</v>
      </c>
      <c r="R23" s="638" t="e">
        <f>#REF!</f>
        <v>#REF!</v>
      </c>
      <c r="S23" s="50"/>
      <c r="T23" s="42" t="e">
        <f t="shared" si="5"/>
        <v>#REF!</v>
      </c>
      <c r="U23" s="42"/>
      <c r="V23" s="638" t="e">
        <f>#REF!</f>
        <v>#REF!</v>
      </c>
      <c r="W23" s="638" t="e">
        <f>#REF!</f>
        <v>#REF!</v>
      </c>
      <c r="X23" s="638" t="e">
        <f>#REF!</f>
        <v>#REF!</v>
      </c>
      <c r="Y23" s="638" t="e">
        <f>#REF!</f>
        <v>#REF!</v>
      </c>
      <c r="Z23" s="638" t="e">
        <f>#REF!</f>
        <v>#REF!</v>
      </c>
      <c r="AA23" s="638" t="e">
        <f>#REF!</f>
        <v>#REF!</v>
      </c>
      <c r="AB23" s="638" t="e">
        <f>#REF!</f>
        <v>#REF!</v>
      </c>
      <c r="AC23" s="638" t="e">
        <f>#REF!</f>
        <v>#REF!</v>
      </c>
      <c r="AD23" s="638" t="e">
        <f>#REF!</f>
        <v>#REF!</v>
      </c>
      <c r="AE23" s="638" t="e">
        <f>#REF!</f>
        <v>#REF!</v>
      </c>
      <c r="AF23" s="638" t="e">
        <f>#REF!</f>
        <v>#REF!</v>
      </c>
      <c r="AG23" s="638" t="e">
        <f>#REF!</f>
        <v>#REF!</v>
      </c>
      <c r="AH23" s="50"/>
      <c r="AI23" s="42" t="e">
        <f t="shared" si="6"/>
        <v>#REF!</v>
      </c>
    </row>
    <row r="24" spans="1:35" ht="15" customHeight="1" x14ac:dyDescent="0.2">
      <c r="A24" s="8" t="s">
        <v>156</v>
      </c>
      <c r="C24" s="94"/>
      <c r="D24" s="94"/>
      <c r="E24" s="94"/>
      <c r="F24" s="94"/>
      <c r="G24" s="638" t="e">
        <f>#REF!</f>
        <v>#REF!</v>
      </c>
      <c r="H24" s="638" t="e">
        <f>#REF!</f>
        <v>#REF!</v>
      </c>
      <c r="I24" s="638" t="e">
        <f>#REF!</f>
        <v>#REF!</v>
      </c>
      <c r="J24" s="638" t="e">
        <f>#REF!</f>
        <v>#REF!</v>
      </c>
      <c r="K24" s="638" t="e">
        <f>#REF!</f>
        <v>#REF!</v>
      </c>
      <c r="L24" s="638" t="e">
        <f>#REF!</f>
        <v>#REF!</v>
      </c>
      <c r="M24" s="638" t="e">
        <f>#REF!</f>
        <v>#REF!</v>
      </c>
      <c r="N24" s="638" t="e">
        <f>#REF!</f>
        <v>#REF!</v>
      </c>
      <c r="O24" s="638" t="e">
        <f>#REF!</f>
        <v>#REF!</v>
      </c>
      <c r="P24" s="638" t="e">
        <f>#REF!</f>
        <v>#REF!</v>
      </c>
      <c r="Q24" s="638" t="e">
        <f>#REF!</f>
        <v>#REF!</v>
      </c>
      <c r="R24" s="638" t="e">
        <f>#REF!</f>
        <v>#REF!</v>
      </c>
      <c r="S24" s="50"/>
      <c r="T24" s="42" t="e">
        <f t="shared" si="5"/>
        <v>#REF!</v>
      </c>
      <c r="U24" s="42"/>
      <c r="V24" s="638" t="e">
        <f>#REF!</f>
        <v>#REF!</v>
      </c>
      <c r="W24" s="638" t="e">
        <f>#REF!</f>
        <v>#REF!</v>
      </c>
      <c r="X24" s="638" t="e">
        <f>#REF!</f>
        <v>#REF!</v>
      </c>
      <c r="Y24" s="638" t="e">
        <f>#REF!</f>
        <v>#REF!</v>
      </c>
      <c r="Z24" s="638" t="e">
        <f>#REF!</f>
        <v>#REF!</v>
      </c>
      <c r="AA24" s="638" t="e">
        <f>#REF!</f>
        <v>#REF!</v>
      </c>
      <c r="AB24" s="638" t="e">
        <f>#REF!</f>
        <v>#REF!</v>
      </c>
      <c r="AC24" s="638" t="e">
        <f>#REF!</f>
        <v>#REF!</v>
      </c>
      <c r="AD24" s="638" t="e">
        <f>#REF!</f>
        <v>#REF!</v>
      </c>
      <c r="AE24" s="638" t="e">
        <f>#REF!</f>
        <v>#REF!</v>
      </c>
      <c r="AF24" s="638" t="e">
        <f>#REF!</f>
        <v>#REF!</v>
      </c>
      <c r="AG24" s="638" t="e">
        <f>#REF!</f>
        <v>#REF!</v>
      </c>
      <c r="AH24" s="50"/>
      <c r="AI24" s="42" t="e">
        <f t="shared" si="6"/>
        <v>#REF!</v>
      </c>
    </row>
    <row r="25" spans="1:35" ht="15" customHeight="1" x14ac:dyDescent="0.2">
      <c r="A25" s="8" t="s">
        <v>336</v>
      </c>
      <c r="C25" s="94"/>
      <c r="D25" s="94"/>
      <c r="E25" s="94"/>
      <c r="F25" s="94"/>
      <c r="G25" s="638" t="e">
        <f>#REF!</f>
        <v>#REF!</v>
      </c>
      <c r="H25" s="638" t="e">
        <f>#REF!</f>
        <v>#REF!</v>
      </c>
      <c r="I25" s="638" t="e">
        <f>#REF!</f>
        <v>#REF!</v>
      </c>
      <c r="J25" s="638" t="e">
        <f>#REF!</f>
        <v>#REF!</v>
      </c>
      <c r="K25" s="638" t="e">
        <f>#REF!</f>
        <v>#REF!</v>
      </c>
      <c r="L25" s="638" t="e">
        <f>#REF!</f>
        <v>#REF!</v>
      </c>
      <c r="M25" s="638" t="e">
        <f>#REF!</f>
        <v>#REF!</v>
      </c>
      <c r="N25" s="638" t="e">
        <f>#REF!</f>
        <v>#REF!</v>
      </c>
      <c r="O25" s="638" t="e">
        <f>#REF!</f>
        <v>#REF!</v>
      </c>
      <c r="P25" s="638" t="e">
        <f>#REF!</f>
        <v>#REF!</v>
      </c>
      <c r="Q25" s="638" t="e">
        <f>#REF!</f>
        <v>#REF!</v>
      </c>
      <c r="R25" s="638" t="e">
        <f>#REF!</f>
        <v>#REF!</v>
      </c>
      <c r="S25" s="50"/>
      <c r="T25" s="42" t="e">
        <f>SUM(G25:R25)</f>
        <v>#REF!</v>
      </c>
      <c r="U25" s="42"/>
      <c r="V25" s="638" t="e">
        <f>#REF!</f>
        <v>#REF!</v>
      </c>
      <c r="W25" s="638" t="e">
        <f>#REF!</f>
        <v>#REF!</v>
      </c>
      <c r="X25" s="638" t="e">
        <f>#REF!</f>
        <v>#REF!</v>
      </c>
      <c r="Y25" s="638" t="e">
        <f>#REF!</f>
        <v>#REF!</v>
      </c>
      <c r="Z25" s="638" t="e">
        <f>#REF!</f>
        <v>#REF!</v>
      </c>
      <c r="AA25" s="638" t="e">
        <f>#REF!</f>
        <v>#REF!</v>
      </c>
      <c r="AB25" s="638" t="e">
        <f>#REF!</f>
        <v>#REF!</v>
      </c>
      <c r="AC25" s="638" t="e">
        <f>#REF!</f>
        <v>#REF!</v>
      </c>
      <c r="AD25" s="638" t="e">
        <f>#REF!</f>
        <v>#REF!</v>
      </c>
      <c r="AE25" s="638" t="e">
        <f>#REF!</f>
        <v>#REF!</v>
      </c>
      <c r="AF25" s="638" t="e">
        <f>#REF!</f>
        <v>#REF!</v>
      </c>
      <c r="AG25" s="638" t="e">
        <f>#REF!</f>
        <v>#REF!</v>
      </c>
      <c r="AH25" s="50"/>
      <c r="AI25" s="42" t="e">
        <f t="shared" si="6"/>
        <v>#REF!</v>
      </c>
    </row>
    <row r="26" spans="1:35" ht="15" customHeight="1" x14ac:dyDescent="0.2">
      <c r="A26" s="56" t="s">
        <v>138</v>
      </c>
      <c r="B26" s="129"/>
      <c r="C26" s="130"/>
      <c r="D26" s="130"/>
      <c r="E26" s="130"/>
      <c r="F26" s="130"/>
      <c r="G26" s="640" t="e">
        <f>#REF!</f>
        <v>#REF!</v>
      </c>
      <c r="H26" s="640" t="e">
        <f>#REF!</f>
        <v>#REF!</v>
      </c>
      <c r="I26" s="640" t="e">
        <f>#REF!</f>
        <v>#REF!</v>
      </c>
      <c r="J26" s="640" t="e">
        <f>#REF!</f>
        <v>#REF!</v>
      </c>
      <c r="K26" s="640" t="e">
        <f>#REF!</f>
        <v>#REF!</v>
      </c>
      <c r="L26" s="640" t="e">
        <f>#REF!</f>
        <v>#REF!</v>
      </c>
      <c r="M26" s="640" t="e">
        <f>#REF!</f>
        <v>#REF!</v>
      </c>
      <c r="N26" s="640" t="e">
        <f>#REF!</f>
        <v>#REF!</v>
      </c>
      <c r="O26" s="640" t="e">
        <f>#REF!</f>
        <v>#REF!</v>
      </c>
      <c r="P26" s="640" t="e">
        <f>#REF!</f>
        <v>#REF!</v>
      </c>
      <c r="Q26" s="640" t="e">
        <f>#REF!</f>
        <v>#REF!</v>
      </c>
      <c r="R26" s="640" t="e">
        <f>#REF!</f>
        <v>#REF!</v>
      </c>
      <c r="S26" s="131"/>
      <c r="T26" s="132" t="e">
        <f t="shared" si="5"/>
        <v>#REF!</v>
      </c>
      <c r="U26" s="132"/>
      <c r="V26" s="640" t="e">
        <f>#REF!</f>
        <v>#REF!</v>
      </c>
      <c r="W26" s="640" t="e">
        <f>#REF!</f>
        <v>#REF!</v>
      </c>
      <c r="X26" s="640" t="e">
        <f>#REF!</f>
        <v>#REF!</v>
      </c>
      <c r="Y26" s="640" t="e">
        <f>#REF!</f>
        <v>#REF!</v>
      </c>
      <c r="Z26" s="640" t="e">
        <f>#REF!</f>
        <v>#REF!</v>
      </c>
      <c r="AA26" s="640" t="e">
        <f>#REF!</f>
        <v>#REF!</v>
      </c>
      <c r="AB26" s="640" t="e">
        <f>#REF!</f>
        <v>#REF!</v>
      </c>
      <c r="AC26" s="640" t="e">
        <f>#REF!</f>
        <v>#REF!</v>
      </c>
      <c r="AD26" s="640" t="e">
        <f>#REF!</f>
        <v>#REF!</v>
      </c>
      <c r="AE26" s="640" t="e">
        <f>#REF!</f>
        <v>#REF!</v>
      </c>
      <c r="AF26" s="640" t="e">
        <f>#REF!</f>
        <v>#REF!</v>
      </c>
      <c r="AG26" s="640" t="e">
        <f>#REF!</f>
        <v>#REF!</v>
      </c>
      <c r="AH26" s="131"/>
      <c r="AI26" s="132" t="e">
        <f t="shared" si="6"/>
        <v>#REF!</v>
      </c>
    </row>
    <row r="27" spans="1:35" ht="15" customHeight="1" x14ac:dyDescent="0.2">
      <c r="A27" s="56" t="s">
        <v>134</v>
      </c>
      <c r="B27" s="129"/>
      <c r="C27" s="130"/>
      <c r="D27" s="130"/>
      <c r="E27" s="130"/>
      <c r="F27" s="130"/>
      <c r="G27" s="640" t="e">
        <f>#REF!</f>
        <v>#REF!</v>
      </c>
      <c r="H27" s="640" t="e">
        <f>#REF!</f>
        <v>#REF!</v>
      </c>
      <c r="I27" s="640" t="e">
        <f>#REF!</f>
        <v>#REF!</v>
      </c>
      <c r="J27" s="640" t="e">
        <f>#REF!</f>
        <v>#REF!</v>
      </c>
      <c r="K27" s="640" t="e">
        <f>#REF!</f>
        <v>#REF!</v>
      </c>
      <c r="L27" s="640" t="e">
        <f>#REF!</f>
        <v>#REF!</v>
      </c>
      <c r="M27" s="640" t="e">
        <f>#REF!</f>
        <v>#REF!</v>
      </c>
      <c r="N27" s="640" t="e">
        <f>#REF!</f>
        <v>#REF!</v>
      </c>
      <c r="O27" s="640" t="e">
        <f>#REF!</f>
        <v>#REF!</v>
      </c>
      <c r="P27" s="640" t="e">
        <f>#REF!</f>
        <v>#REF!</v>
      </c>
      <c r="Q27" s="640" t="e">
        <f>#REF!</f>
        <v>#REF!</v>
      </c>
      <c r="R27" s="640" t="e">
        <f>#REF!</f>
        <v>#REF!</v>
      </c>
      <c r="S27" s="131"/>
      <c r="T27" s="132" t="e">
        <f t="shared" si="5"/>
        <v>#REF!</v>
      </c>
      <c r="U27" s="132"/>
      <c r="V27" s="640"/>
      <c r="W27" s="640"/>
      <c r="X27" s="640"/>
      <c r="Y27" s="640"/>
      <c r="Z27" s="640"/>
      <c r="AA27" s="640"/>
      <c r="AB27" s="640"/>
      <c r="AC27" s="640"/>
      <c r="AD27" s="640"/>
      <c r="AE27" s="640"/>
      <c r="AF27" s="640"/>
      <c r="AG27" s="640"/>
      <c r="AH27" s="131"/>
      <c r="AI27" s="132"/>
    </row>
    <row r="28" spans="1:35" ht="15" customHeight="1" x14ac:dyDescent="0.2">
      <c r="A28" s="56" t="s">
        <v>752</v>
      </c>
      <c r="B28" s="129"/>
      <c r="C28" s="130"/>
      <c r="D28" s="130"/>
      <c r="E28" s="130"/>
      <c r="F28" s="130"/>
      <c r="G28" s="640" t="e">
        <f>#REF!</f>
        <v>#REF!</v>
      </c>
      <c r="H28" s="640" t="e">
        <f>#REF!</f>
        <v>#REF!</v>
      </c>
      <c r="I28" s="640" t="e">
        <f>#REF!</f>
        <v>#REF!</v>
      </c>
      <c r="J28" s="640" t="e">
        <f>#REF!</f>
        <v>#REF!</v>
      </c>
      <c r="K28" s="640" t="e">
        <f>#REF!</f>
        <v>#REF!</v>
      </c>
      <c r="L28" s="640" t="e">
        <f>#REF!</f>
        <v>#REF!</v>
      </c>
      <c r="M28" s="640" t="e">
        <f>#REF!</f>
        <v>#REF!</v>
      </c>
      <c r="N28" s="640" t="e">
        <f>#REF!</f>
        <v>#REF!</v>
      </c>
      <c r="O28" s="640" t="e">
        <f>#REF!</f>
        <v>#REF!</v>
      </c>
      <c r="P28" s="640" t="e">
        <f>#REF!</f>
        <v>#REF!</v>
      </c>
      <c r="Q28" s="640" t="e">
        <f>#REF!</f>
        <v>#REF!</v>
      </c>
      <c r="R28" s="640" t="e">
        <f>#REF!</f>
        <v>#REF!</v>
      </c>
      <c r="S28" s="131"/>
      <c r="T28" s="132" t="e">
        <f t="shared" si="5"/>
        <v>#REF!</v>
      </c>
      <c r="U28" s="132"/>
      <c r="V28" s="640"/>
      <c r="W28" s="640"/>
      <c r="X28" s="640"/>
      <c r="Y28" s="640"/>
      <c r="Z28" s="640"/>
      <c r="AA28" s="640"/>
      <c r="AB28" s="640"/>
      <c r="AC28" s="640"/>
      <c r="AD28" s="640"/>
      <c r="AE28" s="640"/>
      <c r="AF28" s="640"/>
      <c r="AG28" s="640"/>
      <c r="AH28" s="131"/>
      <c r="AI28" s="132"/>
    </row>
    <row r="29" spans="1:35" ht="15" customHeight="1" x14ac:dyDescent="0.2">
      <c r="A29" s="32" t="s">
        <v>753</v>
      </c>
      <c r="B29" s="38"/>
      <c r="C29" s="96" t="e">
        <f>+C22+C23</f>
        <v>#REF!</v>
      </c>
      <c r="D29" s="96" t="e">
        <f>+D22+D23</f>
        <v>#REF!</v>
      </c>
      <c r="E29" s="96" t="e">
        <f>+E22+E23</f>
        <v>#REF!</v>
      </c>
      <c r="F29" s="133"/>
      <c r="G29" s="97" t="e">
        <f>#REF!</f>
        <v>#REF!</v>
      </c>
      <c r="H29" s="97" t="e">
        <f>#REF!</f>
        <v>#REF!</v>
      </c>
      <c r="I29" s="97" t="e">
        <f>#REF!</f>
        <v>#REF!</v>
      </c>
      <c r="J29" s="97" t="e">
        <f>#REF!</f>
        <v>#REF!</v>
      </c>
      <c r="K29" s="97" t="e">
        <f>#REF!</f>
        <v>#REF!</v>
      </c>
      <c r="L29" s="97" t="e">
        <f>#REF!</f>
        <v>#REF!</v>
      </c>
      <c r="M29" s="97" t="e">
        <f>#REF!</f>
        <v>#REF!</v>
      </c>
      <c r="N29" s="97" t="e">
        <f>#REF!</f>
        <v>#REF!</v>
      </c>
      <c r="O29" s="97" t="e">
        <f>#REF!</f>
        <v>#REF!</v>
      </c>
      <c r="P29" s="97" t="e">
        <f>#REF!</f>
        <v>#REF!</v>
      </c>
      <c r="Q29" s="97" t="e">
        <f>#REF!</f>
        <v>#REF!</v>
      </c>
      <c r="R29" s="97" t="e">
        <f>#REF!</f>
        <v>#REF!</v>
      </c>
      <c r="S29" s="37"/>
      <c r="T29" s="97" t="e">
        <f t="shared" si="5"/>
        <v>#REF!</v>
      </c>
      <c r="U29" s="97"/>
      <c r="V29" s="97" t="e">
        <f>#REF!</f>
        <v>#REF!</v>
      </c>
      <c r="W29" s="97" t="e">
        <f>#REF!</f>
        <v>#REF!</v>
      </c>
      <c r="X29" s="97" t="e">
        <f>#REF!</f>
        <v>#REF!</v>
      </c>
      <c r="Y29" s="97" t="e">
        <f>#REF!</f>
        <v>#REF!</v>
      </c>
      <c r="Z29" s="97" t="e">
        <f>#REF!</f>
        <v>#REF!</v>
      </c>
      <c r="AA29" s="97" t="e">
        <f>#REF!</f>
        <v>#REF!</v>
      </c>
      <c r="AB29" s="97" t="e">
        <f>#REF!</f>
        <v>#REF!</v>
      </c>
      <c r="AC29" s="97" t="e">
        <f>#REF!</f>
        <v>#REF!</v>
      </c>
      <c r="AD29" s="97" t="e">
        <f>#REF!</f>
        <v>#REF!</v>
      </c>
      <c r="AE29" s="97" t="e">
        <f>#REF!</f>
        <v>#REF!</v>
      </c>
      <c r="AF29" s="97" t="e">
        <f>#REF!</f>
        <v>#REF!</v>
      </c>
      <c r="AG29" s="97" t="e">
        <f>#REF!</f>
        <v>#REF!</v>
      </c>
      <c r="AH29" s="37"/>
      <c r="AI29" s="97" t="e">
        <f t="shared" si="6"/>
        <v>#REF!</v>
      </c>
    </row>
    <row r="30" spans="1:35" ht="15" customHeight="1" x14ac:dyDescent="0.2">
      <c r="C30" s="94"/>
      <c r="D30" s="94"/>
      <c r="E30" s="94"/>
      <c r="F30" s="94"/>
      <c r="G30" s="127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50"/>
      <c r="T30" s="42"/>
      <c r="U30" s="42"/>
      <c r="V30" s="127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50"/>
      <c r="AI30" s="42"/>
    </row>
    <row r="31" spans="1:35" ht="15" customHeight="1" x14ac:dyDescent="0.2">
      <c r="A31" s="8" t="s">
        <v>754</v>
      </c>
      <c r="C31" s="94"/>
      <c r="D31" s="94"/>
      <c r="E31" s="94"/>
      <c r="F31" s="94"/>
      <c r="G31" s="638" t="e">
        <f>#REF!</f>
        <v>#REF!</v>
      </c>
      <c r="H31" s="638" t="e">
        <f>#REF!</f>
        <v>#REF!</v>
      </c>
      <c r="I31" s="638" t="e">
        <f>#REF!</f>
        <v>#REF!</v>
      </c>
      <c r="J31" s="638" t="e">
        <f>#REF!</f>
        <v>#REF!</v>
      </c>
      <c r="K31" s="638" t="e">
        <f>#REF!</f>
        <v>#REF!</v>
      </c>
      <c r="L31" s="638" t="e">
        <f>#REF!</f>
        <v>#REF!</v>
      </c>
      <c r="M31" s="638" t="e">
        <f>#REF!</f>
        <v>#REF!</v>
      </c>
      <c r="N31" s="638" t="e">
        <f>#REF!</f>
        <v>#REF!</v>
      </c>
      <c r="O31" s="638" t="e">
        <f>#REF!</f>
        <v>#REF!</v>
      </c>
      <c r="P31" s="638" t="e">
        <f>#REF!</f>
        <v>#REF!</v>
      </c>
      <c r="Q31" s="638" t="e">
        <f>#REF!</f>
        <v>#REF!</v>
      </c>
      <c r="R31" s="638" t="e">
        <f>#REF!</f>
        <v>#REF!</v>
      </c>
      <c r="S31" s="50"/>
      <c r="T31" s="42" t="e">
        <f t="shared" ref="T31" si="7">SUM(G31:R31)</f>
        <v>#REF!</v>
      </c>
      <c r="U31" s="42"/>
      <c r="V31" s="638" t="e">
        <f>#REF!</f>
        <v>#REF!</v>
      </c>
      <c r="W31" s="638" t="e">
        <f>#REF!</f>
        <v>#REF!</v>
      </c>
      <c r="X31" s="638" t="e">
        <f>#REF!</f>
        <v>#REF!</v>
      </c>
      <c r="Y31" s="638" t="e">
        <f>#REF!</f>
        <v>#REF!</v>
      </c>
      <c r="Z31" s="638" t="e">
        <f>#REF!</f>
        <v>#REF!</v>
      </c>
      <c r="AA31" s="638" t="e">
        <f>#REF!</f>
        <v>#REF!</v>
      </c>
      <c r="AB31" s="638" t="e">
        <f>#REF!</f>
        <v>#REF!</v>
      </c>
      <c r="AC31" s="638" t="e">
        <f>#REF!</f>
        <v>#REF!</v>
      </c>
      <c r="AD31" s="638" t="e">
        <f>#REF!</f>
        <v>#REF!</v>
      </c>
      <c r="AE31" s="638" t="e">
        <f>#REF!</f>
        <v>#REF!</v>
      </c>
      <c r="AF31" s="638" t="e">
        <f>#REF!</f>
        <v>#REF!</v>
      </c>
      <c r="AG31" s="638" t="e">
        <f>#REF!</f>
        <v>#REF!</v>
      </c>
      <c r="AH31" s="50"/>
      <c r="AI31" s="42" t="e">
        <f>SUM(V31:AG31)</f>
        <v>#REF!</v>
      </c>
    </row>
    <row r="32" spans="1:35" ht="15" customHeight="1" x14ac:dyDescent="0.2">
      <c r="A32" s="8" t="s">
        <v>751</v>
      </c>
      <c r="C32" s="94"/>
      <c r="D32" s="94"/>
      <c r="E32" s="94"/>
      <c r="F32" s="94"/>
      <c r="G32" s="639" t="e">
        <f>+G29-G31</f>
        <v>#REF!</v>
      </c>
      <c r="H32" s="639" t="e">
        <f t="shared" ref="H32:J32" si="8">+H29-H31</f>
        <v>#REF!</v>
      </c>
      <c r="I32" s="639" t="e">
        <f t="shared" si="8"/>
        <v>#REF!</v>
      </c>
      <c r="J32" s="639" t="e">
        <f t="shared" si="8"/>
        <v>#REF!</v>
      </c>
      <c r="K32" s="639" t="e">
        <f t="shared" ref="K32" si="9">+K29-K31</f>
        <v>#REF!</v>
      </c>
      <c r="L32" s="639" t="e">
        <f t="shared" ref="L32" si="10">+L29-L31</f>
        <v>#REF!</v>
      </c>
      <c r="M32" s="639" t="e">
        <f t="shared" ref="M32" si="11">+M29-M31</f>
        <v>#REF!</v>
      </c>
      <c r="N32" s="639" t="e">
        <f t="shared" ref="N32" si="12">+N29-N31</f>
        <v>#REF!</v>
      </c>
      <c r="O32" s="639" t="e">
        <f t="shared" ref="O32" si="13">+O29-O31</f>
        <v>#REF!</v>
      </c>
      <c r="P32" s="639" t="e">
        <f t="shared" ref="P32" si="14">+P29-P31</f>
        <v>#REF!</v>
      </c>
      <c r="Q32" s="639" t="e">
        <f t="shared" ref="Q32" si="15">+Q29-Q31</f>
        <v>#REF!</v>
      </c>
      <c r="R32" s="639" t="e">
        <f t="shared" ref="R32" si="16">+R29-R31</f>
        <v>#REF!</v>
      </c>
      <c r="S32" s="50"/>
      <c r="T32" s="639" t="e">
        <f>+T29-T31</f>
        <v>#REF!</v>
      </c>
      <c r="U32" s="639"/>
      <c r="V32" s="639" t="e">
        <f>+V29-V31</f>
        <v>#REF!</v>
      </c>
      <c r="W32" s="639" t="e">
        <f t="shared" ref="W32:AG32" si="17">+W29-W31</f>
        <v>#REF!</v>
      </c>
      <c r="X32" s="639" t="e">
        <f t="shared" si="17"/>
        <v>#REF!</v>
      </c>
      <c r="Y32" s="639" t="e">
        <f t="shared" si="17"/>
        <v>#REF!</v>
      </c>
      <c r="Z32" s="639" t="e">
        <f t="shared" si="17"/>
        <v>#REF!</v>
      </c>
      <c r="AA32" s="639" t="e">
        <f t="shared" si="17"/>
        <v>#REF!</v>
      </c>
      <c r="AB32" s="639" t="e">
        <f t="shared" si="17"/>
        <v>#REF!</v>
      </c>
      <c r="AC32" s="639" t="e">
        <f t="shared" si="17"/>
        <v>#REF!</v>
      </c>
      <c r="AD32" s="639" t="e">
        <f t="shared" si="17"/>
        <v>#REF!</v>
      </c>
      <c r="AE32" s="639" t="e">
        <f t="shared" si="17"/>
        <v>#REF!</v>
      </c>
      <c r="AF32" s="639" t="e">
        <f t="shared" si="17"/>
        <v>#REF!</v>
      </c>
      <c r="AG32" s="639" t="e">
        <f t="shared" si="17"/>
        <v>#REF!</v>
      </c>
      <c r="AH32" s="50"/>
      <c r="AI32" s="639" t="e">
        <f>+AI29-AI31</f>
        <v>#REF!</v>
      </c>
    </row>
    <row r="33" spans="1:58" ht="15" customHeight="1" x14ac:dyDescent="0.2">
      <c r="C33" s="94"/>
      <c r="D33" s="94"/>
      <c r="E33" s="94"/>
      <c r="F33" s="94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50"/>
      <c r="T33" s="50"/>
      <c r="U33" s="50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50"/>
      <c r="AI33" s="50"/>
    </row>
    <row r="34" spans="1:58" ht="15" customHeight="1" x14ac:dyDescent="0.2">
      <c r="A34" s="5" t="s">
        <v>598</v>
      </c>
      <c r="C34" s="94"/>
      <c r="D34" s="94"/>
      <c r="E34" s="94"/>
      <c r="F34" s="94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50"/>
      <c r="T34" s="50"/>
      <c r="U34" s="50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50"/>
      <c r="AI34" s="50"/>
    </row>
    <row r="35" spans="1:58" ht="15" customHeight="1" x14ac:dyDescent="0.2">
      <c r="A35" s="8" t="s">
        <v>112</v>
      </c>
      <c r="C35" s="94" t="e">
        <f>+#REF!</f>
        <v>#REF!</v>
      </c>
      <c r="D35" s="94" t="e">
        <f>+#REF!</f>
        <v>#REF!</v>
      </c>
      <c r="E35" s="94" t="e">
        <f>+#REF!</f>
        <v>#REF!</v>
      </c>
      <c r="F35" s="94"/>
      <c r="G35" s="638" t="e">
        <f>+#REF!</f>
        <v>#REF!</v>
      </c>
      <c r="H35" s="638" t="e">
        <f>#REF!</f>
        <v>#REF!</v>
      </c>
      <c r="I35" s="638" t="e">
        <f>#REF!</f>
        <v>#REF!</v>
      </c>
      <c r="J35" s="638" t="e">
        <f>#REF!</f>
        <v>#REF!</v>
      </c>
      <c r="K35" s="638" t="e">
        <f>#REF!</f>
        <v>#REF!</v>
      </c>
      <c r="L35" s="638" t="e">
        <f>#REF!</f>
        <v>#REF!</v>
      </c>
      <c r="M35" s="638" t="e">
        <f>#REF!</f>
        <v>#REF!</v>
      </c>
      <c r="N35" s="638" t="e">
        <f>#REF!</f>
        <v>#REF!</v>
      </c>
      <c r="O35" s="638" t="e">
        <f>#REF!</f>
        <v>#REF!</v>
      </c>
      <c r="P35" s="638" t="e">
        <f>#REF!</f>
        <v>#REF!</v>
      </c>
      <c r="Q35" s="638" t="e">
        <f>#REF!</f>
        <v>#REF!</v>
      </c>
      <c r="R35" s="638" t="e">
        <f>#REF!</f>
        <v>#REF!</v>
      </c>
      <c r="S35" s="50"/>
      <c r="T35" s="42" t="e">
        <f>SUM(G35:R35)</f>
        <v>#REF!</v>
      </c>
      <c r="U35" s="42"/>
      <c r="V35" s="638" t="e">
        <f>+#REF!</f>
        <v>#REF!</v>
      </c>
      <c r="W35" s="638" t="e">
        <f>#REF!</f>
        <v>#REF!</v>
      </c>
      <c r="X35" s="638" t="e">
        <f>#REF!</f>
        <v>#REF!</v>
      </c>
      <c r="Y35" s="638" t="e">
        <f>#REF!</f>
        <v>#REF!</v>
      </c>
      <c r="Z35" s="638" t="e">
        <f>#REF!</f>
        <v>#REF!</v>
      </c>
      <c r="AA35" s="638" t="e">
        <f>#REF!</f>
        <v>#REF!</v>
      </c>
      <c r="AB35" s="638" t="e">
        <f>#REF!</f>
        <v>#REF!</v>
      </c>
      <c r="AC35" s="638" t="e">
        <f>#REF!</f>
        <v>#REF!</v>
      </c>
      <c r="AD35" s="638" t="e">
        <f>#REF!</f>
        <v>#REF!</v>
      </c>
      <c r="AE35" s="638" t="e">
        <f>#REF!</f>
        <v>#REF!</v>
      </c>
      <c r="AF35" s="638" t="e">
        <f>#REF!</f>
        <v>#REF!</v>
      </c>
      <c r="AG35" s="638" t="e">
        <f>#REF!</f>
        <v>#REF!</v>
      </c>
      <c r="AH35" s="50"/>
      <c r="AI35" s="42" t="e">
        <f t="shared" ref="AI35:AI44" si="18">SUM(V35:AG35)</f>
        <v>#REF!</v>
      </c>
    </row>
    <row r="36" spans="1:58" ht="15" customHeight="1" x14ac:dyDescent="0.2">
      <c r="A36" s="8" t="s">
        <v>149</v>
      </c>
      <c r="C36" s="94" t="e">
        <f>+#REF!</f>
        <v>#REF!</v>
      </c>
      <c r="D36" s="94" t="e">
        <f>+#REF!</f>
        <v>#REF!</v>
      </c>
      <c r="E36" s="94" t="e">
        <f>+#REF!</f>
        <v>#REF!</v>
      </c>
      <c r="F36" s="94"/>
      <c r="G36" s="638" t="e">
        <f>+#REF!</f>
        <v>#REF!</v>
      </c>
      <c r="H36" s="638" t="e">
        <f>#REF!</f>
        <v>#REF!</v>
      </c>
      <c r="I36" s="638" t="e">
        <f>#REF!</f>
        <v>#REF!</v>
      </c>
      <c r="J36" s="638" t="e">
        <f>#REF!</f>
        <v>#REF!</v>
      </c>
      <c r="K36" s="638" t="e">
        <f>#REF!</f>
        <v>#REF!</v>
      </c>
      <c r="L36" s="638" t="e">
        <f>#REF!</f>
        <v>#REF!</v>
      </c>
      <c r="M36" s="638" t="e">
        <f>#REF!</f>
        <v>#REF!</v>
      </c>
      <c r="N36" s="638" t="e">
        <f>#REF!</f>
        <v>#REF!</v>
      </c>
      <c r="O36" s="638" t="e">
        <f>#REF!</f>
        <v>#REF!</v>
      </c>
      <c r="P36" s="638" t="e">
        <f>#REF!</f>
        <v>#REF!</v>
      </c>
      <c r="Q36" s="638" t="e">
        <f>#REF!</f>
        <v>#REF!</v>
      </c>
      <c r="R36" s="638" t="e">
        <f>#REF!</f>
        <v>#REF!</v>
      </c>
      <c r="S36" s="50"/>
      <c r="T36" s="42" t="e">
        <f t="shared" ref="T36:T43" si="19">SUM(G36:R36)</f>
        <v>#REF!</v>
      </c>
      <c r="U36" s="42"/>
      <c r="V36" s="638" t="e">
        <f>+#REF!</f>
        <v>#REF!</v>
      </c>
      <c r="W36" s="638" t="e">
        <f>#REF!</f>
        <v>#REF!</v>
      </c>
      <c r="X36" s="638" t="e">
        <f>#REF!</f>
        <v>#REF!</v>
      </c>
      <c r="Y36" s="638" t="e">
        <f>#REF!</f>
        <v>#REF!</v>
      </c>
      <c r="Z36" s="638" t="e">
        <f>#REF!</f>
        <v>#REF!</v>
      </c>
      <c r="AA36" s="638" t="e">
        <f>#REF!</f>
        <v>#REF!</v>
      </c>
      <c r="AB36" s="638" t="e">
        <f>#REF!</f>
        <v>#REF!</v>
      </c>
      <c r="AC36" s="638" t="e">
        <f>#REF!</f>
        <v>#REF!</v>
      </c>
      <c r="AD36" s="638" t="e">
        <f>#REF!</f>
        <v>#REF!</v>
      </c>
      <c r="AE36" s="638" t="e">
        <f>#REF!</f>
        <v>#REF!</v>
      </c>
      <c r="AF36" s="638" t="e">
        <f>#REF!</f>
        <v>#REF!</v>
      </c>
      <c r="AG36" s="638" t="e">
        <f>#REF!</f>
        <v>#REF!</v>
      </c>
      <c r="AH36" s="50"/>
      <c r="AI36" s="42" t="e">
        <f t="shared" si="18"/>
        <v>#REF!</v>
      </c>
    </row>
    <row r="37" spans="1:58" ht="15" customHeight="1" x14ac:dyDescent="0.2">
      <c r="A37" s="8" t="s">
        <v>111</v>
      </c>
      <c r="C37" s="100" t="e">
        <f>+#REF!</f>
        <v>#REF!</v>
      </c>
      <c r="D37" s="100" t="e">
        <f>+#REF!</f>
        <v>#REF!</v>
      </c>
      <c r="E37" s="100" t="e">
        <f>+#REF!</f>
        <v>#REF!</v>
      </c>
      <c r="F37" s="100"/>
      <c r="G37" s="641" t="e">
        <f>+#REF!</f>
        <v>#REF!</v>
      </c>
      <c r="H37" s="641" t="e">
        <f>#REF!</f>
        <v>#REF!</v>
      </c>
      <c r="I37" s="641" t="e">
        <f>#REF!</f>
        <v>#REF!</v>
      </c>
      <c r="J37" s="641" t="e">
        <f>#REF!</f>
        <v>#REF!</v>
      </c>
      <c r="K37" s="641" t="e">
        <f>#REF!</f>
        <v>#REF!</v>
      </c>
      <c r="L37" s="641" t="e">
        <f>#REF!</f>
        <v>#REF!</v>
      </c>
      <c r="M37" s="641" t="e">
        <f>#REF!</f>
        <v>#REF!</v>
      </c>
      <c r="N37" s="641" t="e">
        <f>#REF!</f>
        <v>#REF!</v>
      </c>
      <c r="O37" s="641" t="e">
        <f>#REF!</f>
        <v>#REF!</v>
      </c>
      <c r="P37" s="641" t="e">
        <f>#REF!</f>
        <v>#REF!</v>
      </c>
      <c r="Q37" s="641" t="e">
        <f>#REF!</f>
        <v>#REF!</v>
      </c>
      <c r="R37" s="641" t="e">
        <f>#REF!</f>
        <v>#REF!</v>
      </c>
      <c r="S37" s="50"/>
      <c r="T37" s="42" t="e">
        <f t="shared" si="19"/>
        <v>#REF!</v>
      </c>
      <c r="U37" s="42"/>
      <c r="V37" s="641" t="e">
        <f>+#REF!</f>
        <v>#REF!</v>
      </c>
      <c r="W37" s="641" t="e">
        <f>#REF!</f>
        <v>#REF!</v>
      </c>
      <c r="X37" s="641" t="e">
        <f>#REF!</f>
        <v>#REF!</v>
      </c>
      <c r="Y37" s="641" t="e">
        <f>#REF!</f>
        <v>#REF!</v>
      </c>
      <c r="Z37" s="641" t="e">
        <f>#REF!</f>
        <v>#REF!</v>
      </c>
      <c r="AA37" s="641" t="e">
        <f>#REF!</f>
        <v>#REF!</v>
      </c>
      <c r="AB37" s="641" t="e">
        <f>#REF!</f>
        <v>#REF!</v>
      </c>
      <c r="AC37" s="641" t="e">
        <f>#REF!</f>
        <v>#REF!</v>
      </c>
      <c r="AD37" s="641" t="e">
        <f>#REF!</f>
        <v>#REF!</v>
      </c>
      <c r="AE37" s="641" t="e">
        <f>#REF!</f>
        <v>#REF!</v>
      </c>
      <c r="AF37" s="641" t="e">
        <f>#REF!</f>
        <v>#REF!</v>
      </c>
      <c r="AG37" s="641" t="e">
        <f>#REF!</f>
        <v>#REF!</v>
      </c>
      <c r="AH37" s="50"/>
      <c r="AI37" s="42" t="e">
        <f t="shared" si="18"/>
        <v>#REF!</v>
      </c>
    </row>
    <row r="38" spans="1:58" ht="15" customHeight="1" x14ac:dyDescent="0.2">
      <c r="A38" s="8" t="s">
        <v>755</v>
      </c>
      <c r="C38" s="100"/>
      <c r="D38" s="100"/>
      <c r="E38" s="100"/>
      <c r="F38" s="100"/>
      <c r="G38" s="641" t="e">
        <f>+#REF!</f>
        <v>#REF!</v>
      </c>
      <c r="H38" s="641" t="e">
        <f>#REF!</f>
        <v>#REF!</v>
      </c>
      <c r="I38" s="641" t="e">
        <f>#REF!</f>
        <v>#REF!</v>
      </c>
      <c r="J38" s="641" t="e">
        <f>#REF!</f>
        <v>#REF!</v>
      </c>
      <c r="K38" s="641" t="e">
        <f>#REF!</f>
        <v>#REF!</v>
      </c>
      <c r="L38" s="641" t="e">
        <f>#REF!</f>
        <v>#REF!</v>
      </c>
      <c r="M38" s="641" t="e">
        <f>#REF!</f>
        <v>#REF!</v>
      </c>
      <c r="N38" s="641" t="e">
        <f>#REF!</f>
        <v>#REF!</v>
      </c>
      <c r="O38" s="641" t="e">
        <f>#REF!</f>
        <v>#REF!</v>
      </c>
      <c r="P38" s="641" t="e">
        <f>#REF!</f>
        <v>#REF!</v>
      </c>
      <c r="Q38" s="641" t="e">
        <f>#REF!</f>
        <v>#REF!</v>
      </c>
      <c r="R38" s="641" t="e">
        <f>#REF!</f>
        <v>#REF!</v>
      </c>
      <c r="S38" s="50"/>
      <c r="T38" s="42" t="e">
        <f t="shared" si="19"/>
        <v>#REF!</v>
      </c>
      <c r="U38" s="42"/>
      <c r="V38" s="641" t="e">
        <f>+#REF!</f>
        <v>#REF!</v>
      </c>
      <c r="W38" s="641" t="e">
        <f>#REF!</f>
        <v>#REF!</v>
      </c>
      <c r="X38" s="641" t="e">
        <f>#REF!</f>
        <v>#REF!</v>
      </c>
      <c r="Y38" s="641" t="e">
        <f>#REF!</f>
        <v>#REF!</v>
      </c>
      <c r="Z38" s="641" t="e">
        <f>#REF!</f>
        <v>#REF!</v>
      </c>
      <c r="AA38" s="641" t="e">
        <f>#REF!</f>
        <v>#REF!</v>
      </c>
      <c r="AB38" s="641" t="e">
        <f>#REF!</f>
        <v>#REF!</v>
      </c>
      <c r="AC38" s="641" t="e">
        <f>#REF!</f>
        <v>#REF!</v>
      </c>
      <c r="AD38" s="641" t="e">
        <f>#REF!</f>
        <v>#REF!</v>
      </c>
      <c r="AE38" s="641" t="e">
        <f>#REF!</f>
        <v>#REF!</v>
      </c>
      <c r="AF38" s="641" t="e">
        <f>#REF!</f>
        <v>#REF!</v>
      </c>
      <c r="AG38" s="641" t="e">
        <f>#REF!</f>
        <v>#REF!</v>
      </c>
      <c r="AH38" s="50"/>
      <c r="AI38" s="42" t="e">
        <f t="shared" si="18"/>
        <v>#REF!</v>
      </c>
    </row>
    <row r="39" spans="1:58" ht="15" customHeight="1" x14ac:dyDescent="0.2">
      <c r="A39" s="8" t="s">
        <v>157</v>
      </c>
      <c r="C39" s="100" t="e">
        <f>+#REF!</f>
        <v>#REF!</v>
      </c>
      <c r="D39" s="100" t="e">
        <f>+#REF!</f>
        <v>#REF!</v>
      </c>
      <c r="E39" s="100" t="e">
        <f>+#REF!</f>
        <v>#REF!</v>
      </c>
      <c r="F39" s="100"/>
      <c r="G39" s="641" t="e">
        <f>+#REF!</f>
        <v>#REF!</v>
      </c>
      <c r="H39" s="641" t="e">
        <f>#REF!</f>
        <v>#REF!</v>
      </c>
      <c r="I39" s="641" t="e">
        <f>#REF!</f>
        <v>#REF!</v>
      </c>
      <c r="J39" s="641" t="e">
        <f>#REF!</f>
        <v>#REF!</v>
      </c>
      <c r="K39" s="641" t="e">
        <f>#REF!</f>
        <v>#REF!</v>
      </c>
      <c r="L39" s="641" t="e">
        <f>#REF!</f>
        <v>#REF!</v>
      </c>
      <c r="M39" s="641" t="e">
        <f>#REF!</f>
        <v>#REF!</v>
      </c>
      <c r="N39" s="641" t="e">
        <f>#REF!</f>
        <v>#REF!</v>
      </c>
      <c r="O39" s="641" t="e">
        <f>#REF!</f>
        <v>#REF!</v>
      </c>
      <c r="P39" s="641" t="e">
        <f>#REF!</f>
        <v>#REF!</v>
      </c>
      <c r="Q39" s="641" t="e">
        <f>#REF!</f>
        <v>#REF!</v>
      </c>
      <c r="R39" s="641" t="e">
        <f>#REF!</f>
        <v>#REF!</v>
      </c>
      <c r="S39" s="99"/>
      <c r="T39" s="42" t="e">
        <f t="shared" si="19"/>
        <v>#REF!</v>
      </c>
      <c r="U39" s="42"/>
      <c r="V39" s="641" t="e">
        <f>+#REF!</f>
        <v>#REF!</v>
      </c>
      <c r="W39" s="641" t="e">
        <f>#REF!</f>
        <v>#REF!</v>
      </c>
      <c r="X39" s="641" t="e">
        <f>#REF!</f>
        <v>#REF!</v>
      </c>
      <c r="Y39" s="641" t="e">
        <f>#REF!</f>
        <v>#REF!</v>
      </c>
      <c r="Z39" s="641" t="e">
        <f>#REF!</f>
        <v>#REF!</v>
      </c>
      <c r="AA39" s="641" t="e">
        <f>#REF!</f>
        <v>#REF!</v>
      </c>
      <c r="AB39" s="641" t="e">
        <f>#REF!</f>
        <v>#REF!</v>
      </c>
      <c r="AC39" s="641" t="e">
        <f>#REF!</f>
        <v>#REF!</v>
      </c>
      <c r="AD39" s="641" t="e">
        <f>#REF!</f>
        <v>#REF!</v>
      </c>
      <c r="AE39" s="641" t="e">
        <f>#REF!</f>
        <v>#REF!</v>
      </c>
      <c r="AF39" s="641" t="e">
        <f>#REF!</f>
        <v>#REF!</v>
      </c>
      <c r="AG39" s="641" t="e">
        <f>#REF!</f>
        <v>#REF!</v>
      </c>
      <c r="AH39" s="99"/>
      <c r="AI39" s="42" t="e">
        <f t="shared" si="18"/>
        <v>#REF!</v>
      </c>
    </row>
    <row r="40" spans="1:58" ht="15" customHeight="1" x14ac:dyDescent="0.2">
      <c r="A40" s="8" t="s">
        <v>756</v>
      </c>
      <c r="C40" s="100"/>
      <c r="D40" s="100"/>
      <c r="E40" s="100"/>
      <c r="F40" s="100"/>
      <c r="G40" s="641" t="e">
        <f>#REF!</f>
        <v>#REF!</v>
      </c>
      <c r="H40" s="641" t="e">
        <f>#REF!</f>
        <v>#REF!</v>
      </c>
      <c r="I40" s="641" t="e">
        <f>#REF!</f>
        <v>#REF!</v>
      </c>
      <c r="J40" s="641" t="e">
        <f>#REF!</f>
        <v>#REF!</v>
      </c>
      <c r="K40" s="641" t="e">
        <f>#REF!</f>
        <v>#REF!</v>
      </c>
      <c r="L40" s="641" t="e">
        <f>#REF!</f>
        <v>#REF!</v>
      </c>
      <c r="M40" s="641" t="e">
        <f>#REF!</f>
        <v>#REF!</v>
      </c>
      <c r="N40" s="641" t="e">
        <f>#REF!</f>
        <v>#REF!</v>
      </c>
      <c r="O40" s="641" t="e">
        <f>#REF!</f>
        <v>#REF!</v>
      </c>
      <c r="P40" s="641" t="e">
        <f>#REF!</f>
        <v>#REF!</v>
      </c>
      <c r="Q40" s="641" t="e">
        <f>#REF!</f>
        <v>#REF!</v>
      </c>
      <c r="R40" s="641" t="e">
        <f>#REF!</f>
        <v>#REF!</v>
      </c>
      <c r="S40" s="99"/>
      <c r="T40" s="42" t="e">
        <f t="shared" si="19"/>
        <v>#REF!</v>
      </c>
      <c r="U40" s="42"/>
      <c r="V40" s="641" t="e">
        <f>#REF!</f>
        <v>#REF!</v>
      </c>
      <c r="W40" s="641" t="e">
        <f>#REF!</f>
        <v>#REF!</v>
      </c>
      <c r="X40" s="641" t="e">
        <f>#REF!</f>
        <v>#REF!</v>
      </c>
      <c r="Y40" s="641" t="e">
        <f>#REF!</f>
        <v>#REF!</v>
      </c>
      <c r="Z40" s="641" t="e">
        <f>#REF!</f>
        <v>#REF!</v>
      </c>
      <c r="AA40" s="641" t="e">
        <f>#REF!</f>
        <v>#REF!</v>
      </c>
      <c r="AB40" s="641" t="e">
        <f>#REF!</f>
        <v>#REF!</v>
      </c>
      <c r="AC40" s="641" t="e">
        <f>#REF!</f>
        <v>#REF!</v>
      </c>
      <c r="AD40" s="641" t="e">
        <f>#REF!</f>
        <v>#REF!</v>
      </c>
      <c r="AE40" s="641" t="e">
        <f>#REF!</f>
        <v>#REF!</v>
      </c>
      <c r="AF40" s="641" t="e">
        <f>#REF!</f>
        <v>#REF!</v>
      </c>
      <c r="AG40" s="641" t="e">
        <f>#REF!</f>
        <v>#REF!</v>
      </c>
      <c r="AH40" s="99"/>
      <c r="AI40" s="42" t="e">
        <f t="shared" si="18"/>
        <v>#REF!</v>
      </c>
    </row>
    <row r="41" spans="1:58" ht="15" customHeight="1" x14ac:dyDescent="0.2">
      <c r="A41" s="8" t="s">
        <v>654</v>
      </c>
      <c r="C41" s="100"/>
      <c r="D41" s="100"/>
      <c r="E41" s="100"/>
      <c r="F41" s="100"/>
      <c r="G41" s="641" t="e">
        <f>#REF!</f>
        <v>#REF!</v>
      </c>
      <c r="H41" s="641" t="e">
        <f>#REF!</f>
        <v>#REF!</v>
      </c>
      <c r="I41" s="641" t="e">
        <f>#REF!</f>
        <v>#REF!</v>
      </c>
      <c r="J41" s="641" t="e">
        <f>#REF!</f>
        <v>#REF!</v>
      </c>
      <c r="K41" s="641" t="e">
        <f>#REF!</f>
        <v>#REF!</v>
      </c>
      <c r="L41" s="641" t="e">
        <f>#REF!</f>
        <v>#REF!</v>
      </c>
      <c r="M41" s="641" t="e">
        <f>#REF!</f>
        <v>#REF!</v>
      </c>
      <c r="N41" s="641" t="e">
        <f>#REF!</f>
        <v>#REF!</v>
      </c>
      <c r="O41" s="641" t="e">
        <f>#REF!</f>
        <v>#REF!</v>
      </c>
      <c r="P41" s="641" t="e">
        <f>#REF!</f>
        <v>#REF!</v>
      </c>
      <c r="Q41" s="641" t="e">
        <f>#REF!</f>
        <v>#REF!</v>
      </c>
      <c r="R41" s="641" t="e">
        <f>#REF!</f>
        <v>#REF!</v>
      </c>
      <c r="S41" s="99"/>
      <c r="T41" s="42" t="e">
        <f t="shared" si="19"/>
        <v>#REF!</v>
      </c>
      <c r="U41" s="42"/>
      <c r="V41" s="641" t="e">
        <f>#REF!</f>
        <v>#REF!</v>
      </c>
      <c r="W41" s="641" t="e">
        <f>#REF!</f>
        <v>#REF!</v>
      </c>
      <c r="X41" s="641" t="e">
        <f>#REF!</f>
        <v>#REF!</v>
      </c>
      <c r="Y41" s="641" t="e">
        <f>#REF!</f>
        <v>#REF!</v>
      </c>
      <c r="Z41" s="641" t="e">
        <f>#REF!</f>
        <v>#REF!</v>
      </c>
      <c r="AA41" s="641" t="e">
        <f>#REF!</f>
        <v>#REF!</v>
      </c>
      <c r="AB41" s="641" t="e">
        <f>#REF!</f>
        <v>#REF!</v>
      </c>
      <c r="AC41" s="641" t="e">
        <f>#REF!</f>
        <v>#REF!</v>
      </c>
      <c r="AD41" s="641" t="e">
        <f>#REF!</f>
        <v>#REF!</v>
      </c>
      <c r="AE41" s="641" t="e">
        <f>#REF!</f>
        <v>#REF!</v>
      </c>
      <c r="AF41" s="641" t="e">
        <f>#REF!</f>
        <v>#REF!</v>
      </c>
      <c r="AG41" s="641" t="e">
        <f>#REF!</f>
        <v>#REF!</v>
      </c>
      <c r="AH41" s="99"/>
      <c r="AI41" s="42" t="e">
        <f t="shared" si="18"/>
        <v>#REF!</v>
      </c>
    </row>
    <row r="42" spans="1:58" ht="15" customHeight="1" x14ac:dyDescent="0.2">
      <c r="A42" t="s">
        <v>757</v>
      </c>
      <c r="B42"/>
      <c r="C42" s="128"/>
      <c r="D42" s="128"/>
      <c r="E42" s="128"/>
      <c r="F42"/>
      <c r="G42" s="641" t="e">
        <f>#REF!</f>
        <v>#REF!</v>
      </c>
      <c r="H42" s="641" t="e">
        <f>#REF!</f>
        <v>#REF!</v>
      </c>
      <c r="I42" s="641" t="e">
        <f>#REF!</f>
        <v>#REF!</v>
      </c>
      <c r="J42" s="641" t="e">
        <f>#REF!</f>
        <v>#REF!</v>
      </c>
      <c r="K42" s="641" t="e">
        <f>#REF!</f>
        <v>#REF!</v>
      </c>
      <c r="L42" s="641" t="e">
        <f>#REF!</f>
        <v>#REF!</v>
      </c>
      <c r="M42" s="641" t="e">
        <f>#REF!</f>
        <v>#REF!</v>
      </c>
      <c r="N42" s="641" t="e">
        <f>#REF!</f>
        <v>#REF!</v>
      </c>
      <c r="O42" s="641" t="e">
        <f>#REF!</f>
        <v>#REF!</v>
      </c>
      <c r="P42" s="641" t="e">
        <f>#REF!</f>
        <v>#REF!</v>
      </c>
      <c r="Q42" s="641" t="e">
        <f>#REF!</f>
        <v>#REF!</v>
      </c>
      <c r="R42" s="641" t="e">
        <f>#REF!</f>
        <v>#REF!</v>
      </c>
      <c r="S42"/>
      <c r="T42" s="42" t="e">
        <f t="shared" si="19"/>
        <v>#REF!</v>
      </c>
      <c r="U42" s="42"/>
      <c r="V42" s="641" t="e">
        <f>#REF!</f>
        <v>#REF!</v>
      </c>
      <c r="W42" s="641" t="e">
        <f>#REF!</f>
        <v>#REF!</v>
      </c>
      <c r="X42" s="641" t="e">
        <f>#REF!</f>
        <v>#REF!</v>
      </c>
      <c r="Y42" s="641" t="e">
        <f>#REF!</f>
        <v>#REF!</v>
      </c>
      <c r="Z42" s="641" t="e">
        <f>#REF!</f>
        <v>#REF!</v>
      </c>
      <c r="AA42" s="641" t="e">
        <f>#REF!</f>
        <v>#REF!</v>
      </c>
      <c r="AB42" s="641" t="e">
        <f>#REF!</f>
        <v>#REF!</v>
      </c>
      <c r="AC42" s="641" t="e">
        <f>#REF!</f>
        <v>#REF!</v>
      </c>
      <c r="AD42" s="641" t="e">
        <f>#REF!</f>
        <v>#REF!</v>
      </c>
      <c r="AE42" s="641" t="e">
        <f>#REF!</f>
        <v>#REF!</v>
      </c>
      <c r="AF42" s="641" t="e">
        <f>#REF!</f>
        <v>#REF!</v>
      </c>
      <c r="AG42" s="641" t="e">
        <f>#REF!</f>
        <v>#REF!</v>
      </c>
      <c r="AH42"/>
      <c r="AI42" s="42" t="e">
        <f t="shared" si="18"/>
        <v>#REF!</v>
      </c>
    </row>
    <row r="43" spans="1:58" ht="16.5" customHeight="1" x14ac:dyDescent="0.2">
      <c r="A43" t="s">
        <v>105</v>
      </c>
      <c r="B43"/>
      <c r="C43" s="128"/>
      <c r="D43" s="128"/>
      <c r="E43" s="128"/>
      <c r="F43"/>
      <c r="G43" s="641" t="e">
        <f>#REF!</f>
        <v>#REF!</v>
      </c>
      <c r="H43" s="641" t="e">
        <f>#REF!</f>
        <v>#REF!</v>
      </c>
      <c r="I43" s="641" t="e">
        <f>#REF!</f>
        <v>#REF!</v>
      </c>
      <c r="J43" s="641" t="e">
        <f>#REF!</f>
        <v>#REF!</v>
      </c>
      <c r="K43" s="641" t="e">
        <f>#REF!</f>
        <v>#REF!</v>
      </c>
      <c r="L43" s="641" t="e">
        <f>#REF!</f>
        <v>#REF!</v>
      </c>
      <c r="M43" s="641" t="e">
        <f>#REF!</f>
        <v>#REF!</v>
      </c>
      <c r="N43" s="641" t="e">
        <f>#REF!</f>
        <v>#REF!</v>
      </c>
      <c r="O43" s="641" t="e">
        <f>#REF!</f>
        <v>#REF!</v>
      </c>
      <c r="P43" s="641" t="e">
        <f>#REF!</f>
        <v>#REF!</v>
      </c>
      <c r="Q43" s="641" t="e">
        <f>#REF!</f>
        <v>#REF!</v>
      </c>
      <c r="R43" s="641" t="e">
        <f>#REF!</f>
        <v>#REF!</v>
      </c>
      <c r="S43"/>
      <c r="T43" s="42" t="e">
        <f t="shared" si="19"/>
        <v>#REF!</v>
      </c>
      <c r="U43" s="42"/>
      <c r="V43" s="641" t="e">
        <f>#REF!</f>
        <v>#REF!</v>
      </c>
      <c r="W43" s="641" t="e">
        <f>#REF!</f>
        <v>#REF!</v>
      </c>
      <c r="X43" s="641" t="e">
        <f>#REF!</f>
        <v>#REF!</v>
      </c>
      <c r="Y43" s="641" t="e">
        <f>#REF!</f>
        <v>#REF!</v>
      </c>
      <c r="Z43" s="641" t="e">
        <f>#REF!</f>
        <v>#REF!</v>
      </c>
      <c r="AA43" s="641" t="e">
        <f>#REF!</f>
        <v>#REF!</v>
      </c>
      <c r="AB43" s="641" t="e">
        <f>#REF!</f>
        <v>#REF!</v>
      </c>
      <c r="AC43" s="641" t="e">
        <f>#REF!</f>
        <v>#REF!</v>
      </c>
      <c r="AD43" s="641" t="e">
        <f>#REF!</f>
        <v>#REF!</v>
      </c>
      <c r="AE43" s="641" t="e">
        <f>#REF!</f>
        <v>#REF!</v>
      </c>
      <c r="AF43" s="641" t="e">
        <f>#REF!</f>
        <v>#REF!</v>
      </c>
      <c r="AG43" s="641" t="e">
        <f>#REF!</f>
        <v>#REF!</v>
      </c>
      <c r="AH43"/>
      <c r="AI43" s="42" t="e">
        <f t="shared" si="18"/>
        <v>#REF!</v>
      </c>
    </row>
    <row r="44" spans="1:58" ht="15" customHeight="1" x14ac:dyDescent="0.2">
      <c r="A44" s="38" t="s">
        <v>758</v>
      </c>
      <c r="B44" s="38"/>
      <c r="C44" s="128" t="e">
        <f>SUM(C35:C37)</f>
        <v>#REF!</v>
      </c>
      <c r="D44" s="128" t="e">
        <f>SUM(D35:D37)</f>
        <v>#REF!</v>
      </c>
      <c r="E44" s="128" t="e">
        <f>SUM(E35:E37)</f>
        <v>#REF!</v>
      </c>
      <c r="F44" s="96"/>
      <c r="G44" s="97" t="e">
        <f>#REF!</f>
        <v>#REF!</v>
      </c>
      <c r="H44" s="97" t="e">
        <f>#REF!</f>
        <v>#REF!</v>
      </c>
      <c r="I44" s="97" t="e">
        <f>#REF!</f>
        <v>#REF!</v>
      </c>
      <c r="J44" s="97" t="e">
        <f>#REF!</f>
        <v>#REF!</v>
      </c>
      <c r="K44" s="97" t="e">
        <f>#REF!</f>
        <v>#REF!</v>
      </c>
      <c r="L44" s="97" t="e">
        <f>#REF!</f>
        <v>#REF!</v>
      </c>
      <c r="M44" s="97" t="e">
        <f>#REF!</f>
        <v>#REF!</v>
      </c>
      <c r="N44" s="97" t="e">
        <f>#REF!</f>
        <v>#REF!</v>
      </c>
      <c r="O44" s="97" t="e">
        <f>#REF!</f>
        <v>#REF!</v>
      </c>
      <c r="P44" s="97" t="e">
        <f>#REF!</f>
        <v>#REF!</v>
      </c>
      <c r="Q44" s="97" t="e">
        <f>#REF!</f>
        <v>#REF!</v>
      </c>
      <c r="R44" s="97" t="e">
        <f>#REF!</f>
        <v>#REF!</v>
      </c>
      <c r="S44" s="37"/>
      <c r="T44" s="97" t="e">
        <f>SUM(G44:R44)</f>
        <v>#REF!</v>
      </c>
      <c r="U44" s="97"/>
      <c r="V44" s="97" t="e">
        <f>#REF!</f>
        <v>#REF!</v>
      </c>
      <c r="W44" s="97" t="e">
        <f>#REF!</f>
        <v>#REF!</v>
      </c>
      <c r="X44" s="97" t="e">
        <f>#REF!</f>
        <v>#REF!</v>
      </c>
      <c r="Y44" s="97" t="e">
        <f>#REF!</f>
        <v>#REF!</v>
      </c>
      <c r="Z44" s="97" t="e">
        <f>#REF!</f>
        <v>#REF!</v>
      </c>
      <c r="AA44" s="97" t="e">
        <f>#REF!</f>
        <v>#REF!</v>
      </c>
      <c r="AB44" s="97" t="e">
        <f>#REF!</f>
        <v>#REF!</v>
      </c>
      <c r="AC44" s="97" t="e">
        <f>#REF!</f>
        <v>#REF!</v>
      </c>
      <c r="AD44" s="97" t="e">
        <f>#REF!</f>
        <v>#REF!</v>
      </c>
      <c r="AE44" s="97" t="e">
        <f>#REF!</f>
        <v>#REF!</v>
      </c>
      <c r="AF44" s="97" t="e">
        <f>#REF!</f>
        <v>#REF!</v>
      </c>
      <c r="AG44" s="97" t="e">
        <f>#REF!</f>
        <v>#REF!</v>
      </c>
      <c r="AH44" s="37"/>
      <c r="AI44" s="97" t="e">
        <f t="shared" si="18"/>
        <v>#REF!</v>
      </c>
      <c r="BB44" s="129"/>
      <c r="BC44" s="129"/>
      <c r="BD44" s="129"/>
      <c r="BE44" s="129"/>
      <c r="BF44" s="129"/>
    </row>
    <row r="45" spans="1:58" ht="15" customHeight="1" x14ac:dyDescent="0.2">
      <c r="C45" s="437"/>
      <c r="D45" s="437"/>
      <c r="E45" s="437"/>
      <c r="F45" s="437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50"/>
      <c r="T45" s="50"/>
      <c r="U45" s="50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50"/>
      <c r="AI45" s="50"/>
    </row>
    <row r="46" spans="1:58" ht="15" customHeight="1" x14ac:dyDescent="0.2">
      <c r="A46" s="8" t="s">
        <v>759</v>
      </c>
      <c r="C46" s="94"/>
      <c r="D46" s="94"/>
      <c r="E46" s="94"/>
      <c r="F46" s="94"/>
      <c r="G46" s="638" t="e">
        <f>+#REF!</f>
        <v>#REF!</v>
      </c>
      <c r="H46" s="638" t="e">
        <f>+#REF!</f>
        <v>#REF!</v>
      </c>
      <c r="I46" s="638" t="e">
        <f>+#REF!</f>
        <v>#REF!</v>
      </c>
      <c r="J46" s="638" t="e">
        <f>+#REF!</f>
        <v>#REF!</v>
      </c>
      <c r="K46" s="638" t="e">
        <f>+#REF!</f>
        <v>#REF!</v>
      </c>
      <c r="L46" s="638" t="e">
        <f>+#REF!</f>
        <v>#REF!</v>
      </c>
      <c r="M46" s="638" t="e">
        <f>+#REF!</f>
        <v>#REF!</v>
      </c>
      <c r="N46" s="638" t="e">
        <f>+#REF!</f>
        <v>#REF!</v>
      </c>
      <c r="O46" s="638" t="e">
        <f>+#REF!</f>
        <v>#REF!</v>
      </c>
      <c r="P46" s="638" t="e">
        <f>+#REF!</f>
        <v>#REF!</v>
      </c>
      <c r="Q46" s="638" t="e">
        <f>+#REF!</f>
        <v>#REF!</v>
      </c>
      <c r="R46" s="638" t="e">
        <f>+#REF!</f>
        <v>#REF!</v>
      </c>
      <c r="S46" s="50"/>
      <c r="T46" s="42" t="e">
        <f>SUM(G46:R46)</f>
        <v>#REF!</v>
      </c>
      <c r="U46" s="42"/>
      <c r="V46" s="638" t="e">
        <f>+#REF!</f>
        <v>#REF!</v>
      </c>
      <c r="W46" s="638" t="e">
        <f>+#REF!</f>
        <v>#REF!</v>
      </c>
      <c r="X46" s="638" t="e">
        <f>+#REF!</f>
        <v>#REF!</v>
      </c>
      <c r="Y46" s="638" t="e">
        <f>+#REF!</f>
        <v>#REF!</v>
      </c>
      <c r="Z46" s="638" t="e">
        <f>+#REF!</f>
        <v>#REF!</v>
      </c>
      <c r="AA46" s="638" t="e">
        <f>+#REF!</f>
        <v>#REF!</v>
      </c>
      <c r="AB46" s="638" t="e">
        <f>+#REF!</f>
        <v>#REF!</v>
      </c>
      <c r="AC46" s="638" t="e">
        <f>+#REF!</f>
        <v>#REF!</v>
      </c>
      <c r="AD46" s="638" t="e">
        <f>+#REF!</f>
        <v>#REF!</v>
      </c>
      <c r="AE46" s="638" t="e">
        <f>+#REF!</f>
        <v>#REF!</v>
      </c>
      <c r="AF46" s="638" t="e">
        <f>+#REF!</f>
        <v>#REF!</v>
      </c>
      <c r="AG46" s="638" t="e">
        <f>+#REF!</f>
        <v>#REF!</v>
      </c>
      <c r="AH46" s="50"/>
      <c r="AI46" s="42" t="e">
        <f>SUM(V46:AG46)</f>
        <v>#REF!</v>
      </c>
    </row>
    <row r="47" spans="1:58" ht="15" customHeight="1" x14ac:dyDescent="0.2">
      <c r="A47" s="8" t="s">
        <v>751</v>
      </c>
      <c r="C47" s="94"/>
      <c r="D47" s="94"/>
      <c r="E47" s="94"/>
      <c r="F47" s="94"/>
      <c r="G47" s="639" t="e">
        <f>+G44-G46</f>
        <v>#REF!</v>
      </c>
      <c r="H47" s="639" t="e">
        <f t="shared" ref="H47" si="20">+H44-H46</f>
        <v>#REF!</v>
      </c>
      <c r="I47" s="639" t="e">
        <f t="shared" ref="I47" si="21">+I44-I46</f>
        <v>#REF!</v>
      </c>
      <c r="J47" s="639" t="e">
        <f t="shared" ref="J47" si="22">+J44-J46</f>
        <v>#REF!</v>
      </c>
      <c r="K47" s="639" t="e">
        <f t="shared" ref="K47" si="23">+K44-K46</f>
        <v>#REF!</v>
      </c>
      <c r="L47" s="639" t="e">
        <f t="shared" ref="L47" si="24">+L44-L46</f>
        <v>#REF!</v>
      </c>
      <c r="M47" s="639" t="e">
        <f t="shared" ref="M47" si="25">+M44-M46</f>
        <v>#REF!</v>
      </c>
      <c r="N47" s="639" t="e">
        <f t="shared" ref="N47" si="26">+N44-N46</f>
        <v>#REF!</v>
      </c>
      <c r="O47" s="639" t="e">
        <f t="shared" ref="O47" si="27">+O44-O46</f>
        <v>#REF!</v>
      </c>
      <c r="P47" s="639" t="e">
        <f t="shared" ref="P47" si="28">+P44-P46</f>
        <v>#REF!</v>
      </c>
      <c r="Q47" s="639" t="e">
        <f t="shared" ref="Q47" si="29">+Q44-Q46</f>
        <v>#REF!</v>
      </c>
      <c r="R47" s="639" t="e">
        <f t="shared" ref="R47" si="30">+R44-R46</f>
        <v>#REF!</v>
      </c>
      <c r="S47" s="50"/>
      <c r="T47" s="639" t="e">
        <f>+T44-T46</f>
        <v>#REF!</v>
      </c>
      <c r="U47" s="639"/>
      <c r="V47" s="639" t="e">
        <f>+V44-V46</f>
        <v>#REF!</v>
      </c>
      <c r="W47" s="639" t="e">
        <f t="shared" ref="W47:AG47" si="31">+W44-W46</f>
        <v>#REF!</v>
      </c>
      <c r="X47" s="639" t="e">
        <f t="shared" si="31"/>
        <v>#REF!</v>
      </c>
      <c r="Y47" s="639" t="e">
        <f t="shared" si="31"/>
        <v>#REF!</v>
      </c>
      <c r="Z47" s="639" t="e">
        <f t="shared" si="31"/>
        <v>#REF!</v>
      </c>
      <c r="AA47" s="639" t="e">
        <f t="shared" si="31"/>
        <v>#REF!</v>
      </c>
      <c r="AB47" s="639" t="e">
        <f t="shared" si="31"/>
        <v>#REF!</v>
      </c>
      <c r="AC47" s="639" t="e">
        <f t="shared" si="31"/>
        <v>#REF!</v>
      </c>
      <c r="AD47" s="639" t="e">
        <f t="shared" si="31"/>
        <v>#REF!</v>
      </c>
      <c r="AE47" s="639" t="e">
        <f t="shared" si="31"/>
        <v>#REF!</v>
      </c>
      <c r="AF47" s="639" t="e">
        <f t="shared" si="31"/>
        <v>#REF!</v>
      </c>
      <c r="AG47" s="639" t="e">
        <f t="shared" si="31"/>
        <v>#REF!</v>
      </c>
      <c r="AH47" s="50"/>
      <c r="AI47" s="639" t="e">
        <f>+AI44-AI46</f>
        <v>#REF!</v>
      </c>
    </row>
    <row r="48" spans="1:58" ht="15" customHeight="1" x14ac:dyDescent="0.2">
      <c r="A48" s="8"/>
      <c r="C48" s="94"/>
      <c r="D48" s="94"/>
      <c r="E48" s="94"/>
      <c r="F48" s="94"/>
      <c r="G48" s="642"/>
      <c r="H48" s="642"/>
      <c r="I48" s="642"/>
      <c r="J48" s="642"/>
      <c r="K48" s="642"/>
      <c r="L48" s="642"/>
      <c r="M48" s="642"/>
      <c r="N48" s="642"/>
      <c r="O48" s="642"/>
      <c r="P48" s="642"/>
      <c r="Q48" s="642"/>
      <c r="R48" s="642"/>
      <c r="S48" s="50"/>
      <c r="T48" s="642"/>
      <c r="U48" s="642"/>
      <c r="V48" s="642"/>
      <c r="W48" s="642"/>
      <c r="X48" s="642"/>
      <c r="Y48" s="642"/>
      <c r="Z48" s="642"/>
      <c r="AA48" s="642"/>
      <c r="AB48" s="642"/>
      <c r="AC48" s="642"/>
      <c r="AD48" s="642"/>
      <c r="AE48" s="642"/>
      <c r="AF48" s="642"/>
      <c r="AG48" s="642"/>
      <c r="AH48" s="50"/>
      <c r="AI48" s="642"/>
    </row>
    <row r="49" spans="1:35" ht="15" customHeight="1" x14ac:dyDescent="0.2">
      <c r="A49" s="5" t="s">
        <v>43</v>
      </c>
      <c r="C49" s="94"/>
      <c r="D49" s="94"/>
      <c r="E49" s="94"/>
      <c r="F49" s="94"/>
      <c r="G49" s="642"/>
      <c r="H49" s="642"/>
      <c r="I49" s="642"/>
      <c r="J49" s="642"/>
      <c r="K49" s="642"/>
      <c r="L49" s="642"/>
      <c r="M49" s="642"/>
      <c r="N49" s="642"/>
      <c r="O49" s="642"/>
      <c r="P49" s="642"/>
      <c r="Q49" s="642"/>
      <c r="R49" s="642"/>
      <c r="S49" s="50"/>
      <c r="T49" s="642"/>
      <c r="U49" s="642"/>
      <c r="V49" s="642"/>
      <c r="W49" s="642"/>
      <c r="X49" s="642"/>
      <c r="Y49" s="642"/>
      <c r="Z49" s="642"/>
      <c r="AA49" s="642"/>
      <c r="AB49" s="642"/>
      <c r="AC49" s="642"/>
      <c r="AD49" s="642"/>
      <c r="AE49" s="642"/>
      <c r="AF49" s="642"/>
      <c r="AG49" s="642"/>
      <c r="AH49" s="50"/>
      <c r="AI49" s="642"/>
    </row>
    <row r="50" spans="1:35" ht="15" customHeight="1" x14ac:dyDescent="0.2">
      <c r="A50" s="8" t="e">
        <f>#REF!</f>
        <v>#REF!</v>
      </c>
      <c r="C50" s="94"/>
      <c r="D50" s="94"/>
      <c r="E50" s="94"/>
      <c r="F50" s="94"/>
      <c r="G50" s="642" t="e">
        <f>#REF!</f>
        <v>#REF!</v>
      </c>
      <c r="H50" s="642" t="e">
        <f>#REF!</f>
        <v>#REF!</v>
      </c>
      <c r="I50" s="642" t="e">
        <f>#REF!</f>
        <v>#REF!</v>
      </c>
      <c r="J50" s="642" t="e">
        <f>#REF!</f>
        <v>#REF!</v>
      </c>
      <c r="K50" s="642" t="e">
        <f>#REF!</f>
        <v>#REF!</v>
      </c>
      <c r="L50" s="642" t="e">
        <f>#REF!</f>
        <v>#REF!</v>
      </c>
      <c r="M50" s="642" t="e">
        <f>#REF!</f>
        <v>#REF!</v>
      </c>
      <c r="N50" s="642" t="e">
        <f>#REF!</f>
        <v>#REF!</v>
      </c>
      <c r="O50" s="642" t="e">
        <f>#REF!</f>
        <v>#REF!</v>
      </c>
      <c r="P50" s="642" t="e">
        <f>#REF!</f>
        <v>#REF!</v>
      </c>
      <c r="Q50" s="642" t="e">
        <f>#REF!</f>
        <v>#REF!</v>
      </c>
      <c r="R50" s="642" t="e">
        <f>#REF!</f>
        <v>#REF!</v>
      </c>
      <c r="S50" s="50"/>
      <c r="T50" s="42" t="e">
        <f t="shared" ref="T50:T52" si="32">SUM(G50:R50)</f>
        <v>#REF!</v>
      </c>
      <c r="U50" s="42"/>
      <c r="V50" s="642" t="e">
        <f>#REF!</f>
        <v>#REF!</v>
      </c>
      <c r="W50" s="642" t="e">
        <f>#REF!</f>
        <v>#REF!</v>
      </c>
      <c r="X50" s="642" t="e">
        <f>#REF!</f>
        <v>#REF!</v>
      </c>
      <c r="Y50" s="642" t="e">
        <f>#REF!</f>
        <v>#REF!</v>
      </c>
      <c r="Z50" s="642" t="e">
        <f>#REF!</f>
        <v>#REF!</v>
      </c>
      <c r="AA50" s="642" t="e">
        <f>#REF!</f>
        <v>#REF!</v>
      </c>
      <c r="AB50" s="642" t="e">
        <f>#REF!</f>
        <v>#REF!</v>
      </c>
      <c r="AC50" s="642" t="e">
        <f>#REF!</f>
        <v>#REF!</v>
      </c>
      <c r="AD50" s="642" t="e">
        <f>#REF!</f>
        <v>#REF!</v>
      </c>
      <c r="AE50" s="642" t="e">
        <f>#REF!</f>
        <v>#REF!</v>
      </c>
      <c r="AF50" s="642" t="e">
        <f>#REF!</f>
        <v>#REF!</v>
      </c>
      <c r="AG50" s="642" t="e">
        <f>#REF!</f>
        <v>#REF!</v>
      </c>
      <c r="AH50" s="50"/>
      <c r="AI50" s="42" t="e">
        <f>SUM(V50:AG50)</f>
        <v>#REF!</v>
      </c>
    </row>
    <row r="51" spans="1:35" ht="15" customHeight="1" x14ac:dyDescent="0.2">
      <c r="A51" s="8" t="s">
        <v>78</v>
      </c>
      <c r="C51" s="94"/>
      <c r="D51" s="94"/>
      <c r="E51" s="94"/>
      <c r="F51" s="94"/>
      <c r="G51" s="642" t="e">
        <f>#REF!</f>
        <v>#REF!</v>
      </c>
      <c r="H51" s="642" t="e">
        <f>#REF!</f>
        <v>#REF!</v>
      </c>
      <c r="I51" s="642" t="e">
        <f>#REF!</f>
        <v>#REF!</v>
      </c>
      <c r="J51" s="642" t="e">
        <f>#REF!</f>
        <v>#REF!</v>
      </c>
      <c r="K51" s="642" t="e">
        <f>#REF!</f>
        <v>#REF!</v>
      </c>
      <c r="L51" s="642" t="e">
        <f>#REF!</f>
        <v>#REF!</v>
      </c>
      <c r="M51" s="642" t="e">
        <f>#REF!</f>
        <v>#REF!</v>
      </c>
      <c r="N51" s="642" t="e">
        <f>#REF!</f>
        <v>#REF!</v>
      </c>
      <c r="O51" s="642" t="e">
        <f>#REF!</f>
        <v>#REF!</v>
      </c>
      <c r="P51" s="642" t="e">
        <f>#REF!</f>
        <v>#REF!</v>
      </c>
      <c r="Q51" s="642" t="e">
        <f>#REF!</f>
        <v>#REF!</v>
      </c>
      <c r="R51" s="642" t="e">
        <f>#REF!</f>
        <v>#REF!</v>
      </c>
      <c r="S51" s="50"/>
      <c r="T51" s="42" t="e">
        <f t="shared" si="32"/>
        <v>#REF!</v>
      </c>
      <c r="U51" s="42"/>
      <c r="V51" s="642"/>
      <c r="W51" s="642"/>
      <c r="X51" s="642"/>
      <c r="Y51" s="642"/>
      <c r="Z51" s="642"/>
      <c r="AA51" s="642"/>
      <c r="AB51" s="642"/>
      <c r="AC51" s="642"/>
      <c r="AD51" s="642"/>
      <c r="AE51" s="642"/>
      <c r="AF51" s="642"/>
      <c r="AG51" s="642"/>
      <c r="AH51" s="50"/>
      <c r="AI51" s="42"/>
    </row>
    <row r="52" spans="1:35" ht="15" customHeight="1" x14ac:dyDescent="0.2">
      <c r="A52" s="38" t="s">
        <v>760</v>
      </c>
      <c r="B52" s="38"/>
      <c r="C52" s="133"/>
      <c r="D52" s="133"/>
      <c r="E52" s="133"/>
      <c r="F52" s="133"/>
      <c r="G52" s="137" t="e">
        <f>#REF!</f>
        <v>#REF!</v>
      </c>
      <c r="H52" s="137" t="e">
        <f>#REF!</f>
        <v>#REF!</v>
      </c>
      <c r="I52" s="137" t="e">
        <f>#REF!</f>
        <v>#REF!</v>
      </c>
      <c r="J52" s="137" t="e">
        <f>#REF!</f>
        <v>#REF!</v>
      </c>
      <c r="K52" s="137" t="e">
        <f>#REF!</f>
        <v>#REF!</v>
      </c>
      <c r="L52" s="137" t="e">
        <f>#REF!</f>
        <v>#REF!</v>
      </c>
      <c r="M52" s="137" t="e">
        <f>#REF!</f>
        <v>#REF!</v>
      </c>
      <c r="N52" s="137" t="e">
        <f>#REF!</f>
        <v>#REF!</v>
      </c>
      <c r="O52" s="137" t="e">
        <f>#REF!</f>
        <v>#REF!</v>
      </c>
      <c r="P52" s="137" t="e">
        <f>#REF!</f>
        <v>#REF!</v>
      </c>
      <c r="Q52" s="137" t="e">
        <f>#REF!</f>
        <v>#REF!</v>
      </c>
      <c r="R52" s="137" t="e">
        <f>#REF!</f>
        <v>#REF!</v>
      </c>
      <c r="S52" s="37"/>
      <c r="T52" s="37" t="e">
        <f t="shared" si="32"/>
        <v>#REF!</v>
      </c>
      <c r="U52" s="37"/>
      <c r="V52" s="137" t="e">
        <f>#REF!</f>
        <v>#REF!</v>
      </c>
      <c r="W52" s="137" t="e">
        <f>#REF!</f>
        <v>#REF!</v>
      </c>
      <c r="X52" s="137" t="e">
        <f>#REF!</f>
        <v>#REF!</v>
      </c>
      <c r="Y52" s="137" t="e">
        <f>#REF!</f>
        <v>#REF!</v>
      </c>
      <c r="Z52" s="137" t="e">
        <f>#REF!</f>
        <v>#REF!</v>
      </c>
      <c r="AA52" s="137" t="e">
        <f>#REF!</f>
        <v>#REF!</v>
      </c>
      <c r="AB52" s="137" t="e">
        <f>#REF!</f>
        <v>#REF!</v>
      </c>
      <c r="AC52" s="137" t="e">
        <f>#REF!</f>
        <v>#REF!</v>
      </c>
      <c r="AD52" s="137" t="e">
        <f>#REF!</f>
        <v>#REF!</v>
      </c>
      <c r="AE52" s="137" t="e">
        <f>#REF!</f>
        <v>#REF!</v>
      </c>
      <c r="AF52" s="137" t="e">
        <f>#REF!</f>
        <v>#REF!</v>
      </c>
      <c r="AG52" s="137" t="e">
        <f>#REF!</f>
        <v>#REF!</v>
      </c>
      <c r="AH52" s="37"/>
      <c r="AI52" s="37" t="e">
        <f>SUM(V52:AG52)</f>
        <v>#REF!</v>
      </c>
    </row>
    <row r="53" spans="1:35" ht="15" customHeight="1" x14ac:dyDescent="0.2">
      <c r="A53" s="8"/>
      <c r="C53" s="94"/>
      <c r="D53" s="94"/>
      <c r="E53" s="94"/>
      <c r="F53" s="94"/>
      <c r="G53" s="642"/>
      <c r="H53" s="642"/>
      <c r="I53" s="642"/>
      <c r="J53" s="642"/>
      <c r="K53" s="642"/>
      <c r="L53" s="642"/>
      <c r="M53" s="642"/>
      <c r="N53" s="642"/>
      <c r="O53" s="642"/>
      <c r="P53" s="642"/>
      <c r="Q53" s="642"/>
      <c r="R53" s="642"/>
      <c r="S53" s="50"/>
      <c r="T53" s="642"/>
      <c r="U53" s="642"/>
      <c r="V53" s="642"/>
      <c r="W53" s="642"/>
      <c r="X53" s="642"/>
      <c r="Y53" s="642"/>
      <c r="Z53" s="642"/>
      <c r="AA53" s="642"/>
      <c r="AB53" s="642"/>
      <c r="AC53" s="642"/>
      <c r="AD53" s="642"/>
      <c r="AE53" s="642"/>
      <c r="AF53" s="642"/>
      <c r="AG53" s="642"/>
      <c r="AH53" s="50"/>
      <c r="AI53" s="642"/>
    </row>
    <row r="54" spans="1:35" ht="15" customHeight="1" x14ac:dyDescent="0.2">
      <c r="A54" s="8" t="s">
        <v>761</v>
      </c>
      <c r="C54" s="94"/>
      <c r="D54" s="94"/>
      <c r="E54" s="94"/>
      <c r="F54" s="94"/>
      <c r="G54" s="642"/>
      <c r="H54" s="642"/>
      <c r="I54" s="642"/>
      <c r="J54" s="642"/>
      <c r="K54" s="642"/>
      <c r="L54" s="642"/>
      <c r="M54" s="642"/>
      <c r="N54" s="642"/>
      <c r="O54" s="642"/>
      <c r="P54" s="642"/>
      <c r="Q54" s="642"/>
      <c r="R54" s="642"/>
      <c r="S54" s="50"/>
      <c r="T54" s="642"/>
      <c r="U54" s="642"/>
      <c r="V54" s="642"/>
      <c r="W54" s="642"/>
      <c r="X54" s="642"/>
      <c r="Y54" s="642"/>
      <c r="Z54" s="642"/>
      <c r="AA54" s="642"/>
      <c r="AB54" s="642"/>
      <c r="AC54" s="642"/>
      <c r="AD54" s="642"/>
      <c r="AE54" s="642"/>
      <c r="AF54" s="642"/>
      <c r="AG54" s="642"/>
      <c r="AH54" s="50"/>
      <c r="AI54" s="642"/>
    </row>
    <row r="55" spans="1:35" ht="15" customHeight="1" x14ac:dyDescent="0.2">
      <c r="A55" s="8" t="s">
        <v>751</v>
      </c>
      <c r="C55" s="94"/>
      <c r="D55" s="94" t="s">
        <v>0</v>
      </c>
      <c r="E55" s="94"/>
      <c r="F55" s="94"/>
      <c r="G55" s="92" t="e">
        <f>G52-G54</f>
        <v>#REF!</v>
      </c>
      <c r="H55" s="92" t="e">
        <f t="shared" ref="H55:T55" si="33">H52-H54</f>
        <v>#REF!</v>
      </c>
      <c r="I55" s="92" t="e">
        <f t="shared" si="33"/>
        <v>#REF!</v>
      </c>
      <c r="J55" s="92" t="e">
        <f t="shared" si="33"/>
        <v>#REF!</v>
      </c>
      <c r="K55" s="92" t="e">
        <f t="shared" si="33"/>
        <v>#REF!</v>
      </c>
      <c r="L55" s="92" t="e">
        <f t="shared" si="33"/>
        <v>#REF!</v>
      </c>
      <c r="M55" s="92" t="e">
        <f t="shared" si="33"/>
        <v>#REF!</v>
      </c>
      <c r="N55" s="92" t="e">
        <f t="shared" si="33"/>
        <v>#REF!</v>
      </c>
      <c r="O55" s="92" t="e">
        <f t="shared" si="33"/>
        <v>#REF!</v>
      </c>
      <c r="P55" s="92" t="e">
        <f t="shared" si="33"/>
        <v>#REF!</v>
      </c>
      <c r="Q55" s="92" t="e">
        <f t="shared" si="33"/>
        <v>#REF!</v>
      </c>
      <c r="R55" s="92" t="e">
        <f t="shared" si="33"/>
        <v>#REF!</v>
      </c>
      <c r="S55" s="92"/>
      <c r="T55" s="92" t="e">
        <f t="shared" si="33"/>
        <v>#REF!</v>
      </c>
      <c r="U55" s="92"/>
      <c r="V55" s="92" t="e">
        <f>V52-V54</f>
        <v>#REF!</v>
      </c>
      <c r="W55" s="92" t="e">
        <f t="shared" ref="W55:AG55" si="34">W52-W54</f>
        <v>#REF!</v>
      </c>
      <c r="X55" s="92" t="e">
        <f t="shared" si="34"/>
        <v>#REF!</v>
      </c>
      <c r="Y55" s="92" t="e">
        <f t="shared" si="34"/>
        <v>#REF!</v>
      </c>
      <c r="Z55" s="92" t="e">
        <f t="shared" si="34"/>
        <v>#REF!</v>
      </c>
      <c r="AA55" s="92" t="e">
        <f t="shared" si="34"/>
        <v>#REF!</v>
      </c>
      <c r="AB55" s="92" t="e">
        <f t="shared" si="34"/>
        <v>#REF!</v>
      </c>
      <c r="AC55" s="92" t="e">
        <f t="shared" si="34"/>
        <v>#REF!</v>
      </c>
      <c r="AD55" s="92" t="e">
        <f t="shared" si="34"/>
        <v>#REF!</v>
      </c>
      <c r="AE55" s="92" t="e">
        <f t="shared" si="34"/>
        <v>#REF!</v>
      </c>
      <c r="AF55" s="92" t="e">
        <f t="shared" si="34"/>
        <v>#REF!</v>
      </c>
      <c r="AG55" s="92" t="e">
        <f t="shared" si="34"/>
        <v>#REF!</v>
      </c>
      <c r="AH55" s="92"/>
      <c r="AI55" s="92" t="e">
        <f t="shared" ref="AI55" si="35">AI52-AI54</f>
        <v>#REF!</v>
      </c>
    </row>
    <row r="56" spans="1:35" ht="15" customHeight="1" x14ac:dyDescent="0.2">
      <c r="C56" s="100"/>
      <c r="D56" s="100"/>
      <c r="E56" s="100"/>
      <c r="F56" s="100"/>
      <c r="G56" s="641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50"/>
      <c r="T56" s="50"/>
      <c r="U56" s="50"/>
      <c r="V56" s="641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50"/>
      <c r="AI56" s="50"/>
    </row>
    <row r="57" spans="1:35" ht="15" customHeight="1" x14ac:dyDescent="0.2">
      <c r="A57" s="8" t="s">
        <v>762</v>
      </c>
      <c r="C57" s="101" t="e">
        <f>+C44+C29+C16</f>
        <v>#REF!</v>
      </c>
      <c r="D57" s="101" t="e">
        <f>+D44+D29+D16</f>
        <v>#REF!</v>
      </c>
      <c r="E57" s="101" t="e">
        <f>+E44+E29+E16</f>
        <v>#REF!</v>
      </c>
      <c r="G57" s="42" t="e">
        <f t="shared" ref="G57:R57" si="36">SUMIF($A4:$A56,"*In Bag*",G4:G56)</f>
        <v>#REF!</v>
      </c>
      <c r="H57" s="42" t="e">
        <f t="shared" si="36"/>
        <v>#REF!</v>
      </c>
      <c r="I57" s="42" t="e">
        <f t="shared" si="36"/>
        <v>#REF!</v>
      </c>
      <c r="J57" s="42" t="e">
        <f t="shared" si="36"/>
        <v>#REF!</v>
      </c>
      <c r="K57" s="42" t="e">
        <f t="shared" si="36"/>
        <v>#REF!</v>
      </c>
      <c r="L57" s="42" t="e">
        <f t="shared" si="36"/>
        <v>#REF!</v>
      </c>
      <c r="M57" s="42" t="e">
        <f t="shared" si="36"/>
        <v>#REF!</v>
      </c>
      <c r="N57" s="42" t="e">
        <f t="shared" si="36"/>
        <v>#REF!</v>
      </c>
      <c r="O57" s="42" t="e">
        <f t="shared" si="36"/>
        <v>#REF!</v>
      </c>
      <c r="P57" s="42" t="e">
        <f t="shared" si="36"/>
        <v>#REF!</v>
      </c>
      <c r="Q57" s="42" t="e">
        <f t="shared" si="36"/>
        <v>#REF!</v>
      </c>
      <c r="R57" s="42" t="e">
        <f t="shared" si="36"/>
        <v>#REF!</v>
      </c>
      <c r="S57" s="50"/>
      <c r="T57" s="42" t="e">
        <f>SUM(G57:R57)</f>
        <v>#REF!</v>
      </c>
      <c r="U57" s="42"/>
      <c r="V57" s="42" t="e">
        <f t="shared" ref="V57:AG57" si="37">SUMIF($A4:$A56,"*In Bag*",V4:V56)</f>
        <v>#REF!</v>
      </c>
      <c r="W57" s="42" t="e">
        <f t="shared" si="37"/>
        <v>#REF!</v>
      </c>
      <c r="X57" s="42" t="e">
        <f t="shared" si="37"/>
        <v>#REF!</v>
      </c>
      <c r="Y57" s="42" t="e">
        <f t="shared" si="37"/>
        <v>#REF!</v>
      </c>
      <c r="Z57" s="42" t="e">
        <f t="shared" si="37"/>
        <v>#REF!</v>
      </c>
      <c r="AA57" s="42" t="e">
        <f t="shared" si="37"/>
        <v>#REF!</v>
      </c>
      <c r="AB57" s="42" t="e">
        <f t="shared" si="37"/>
        <v>#REF!</v>
      </c>
      <c r="AC57" s="42" t="e">
        <f t="shared" si="37"/>
        <v>#REF!</v>
      </c>
      <c r="AD57" s="42" t="e">
        <f t="shared" si="37"/>
        <v>#REF!</v>
      </c>
      <c r="AE57" s="42" t="e">
        <f t="shared" si="37"/>
        <v>#REF!</v>
      </c>
      <c r="AF57" s="42" t="e">
        <f t="shared" si="37"/>
        <v>#REF!</v>
      </c>
      <c r="AG57" s="42" t="e">
        <f t="shared" si="37"/>
        <v>#REF!</v>
      </c>
      <c r="AH57" s="50"/>
      <c r="AI57" s="42" t="e">
        <f>SUM(V57:AG57)</f>
        <v>#REF!</v>
      </c>
    </row>
    <row r="58" spans="1:35" ht="15" customHeight="1" thickBot="1" x14ac:dyDescent="0.25">
      <c r="A58" s="8" t="s">
        <v>331</v>
      </c>
      <c r="G58" s="42" t="e">
        <f t="shared" ref="G58:R58" si="38">SUMIF($A5:$A57,"*Budget*",G5:G57)</f>
        <v>#REF!</v>
      </c>
      <c r="H58" s="42" t="e">
        <f t="shared" si="38"/>
        <v>#REF!</v>
      </c>
      <c r="I58" s="42" t="e">
        <f t="shared" si="38"/>
        <v>#REF!</v>
      </c>
      <c r="J58" s="42" t="e">
        <f t="shared" si="38"/>
        <v>#REF!</v>
      </c>
      <c r="K58" s="42" t="e">
        <f t="shared" si="38"/>
        <v>#REF!</v>
      </c>
      <c r="L58" s="42" t="e">
        <f t="shared" si="38"/>
        <v>#REF!</v>
      </c>
      <c r="M58" s="42" t="e">
        <f t="shared" si="38"/>
        <v>#REF!</v>
      </c>
      <c r="N58" s="42" t="e">
        <f t="shared" si="38"/>
        <v>#REF!</v>
      </c>
      <c r="O58" s="42" t="e">
        <f t="shared" si="38"/>
        <v>#REF!</v>
      </c>
      <c r="P58" s="42" t="e">
        <f t="shared" si="38"/>
        <v>#REF!</v>
      </c>
      <c r="Q58" s="42" t="e">
        <f t="shared" si="38"/>
        <v>#REF!</v>
      </c>
      <c r="R58" s="42" t="e">
        <f t="shared" si="38"/>
        <v>#REF!</v>
      </c>
      <c r="S58" s="50"/>
      <c r="T58" s="42" t="e">
        <f t="shared" ref="T58" si="39">SUM(G58:R58)</f>
        <v>#REF!</v>
      </c>
      <c r="U58" s="42"/>
      <c r="V58" s="42" t="e">
        <f t="shared" ref="V58:AG58" si="40">SUMIF($A5:$A57,"*Budget*",V5:V57)</f>
        <v>#REF!</v>
      </c>
      <c r="W58" s="42" t="e">
        <f t="shared" si="40"/>
        <v>#REF!</v>
      </c>
      <c r="X58" s="42" t="e">
        <f t="shared" si="40"/>
        <v>#REF!</v>
      </c>
      <c r="Y58" s="42" t="e">
        <f t="shared" si="40"/>
        <v>#REF!</v>
      </c>
      <c r="Z58" s="42" t="e">
        <f t="shared" si="40"/>
        <v>#REF!</v>
      </c>
      <c r="AA58" s="42" t="e">
        <f t="shared" si="40"/>
        <v>#REF!</v>
      </c>
      <c r="AB58" s="42" t="e">
        <f t="shared" si="40"/>
        <v>#REF!</v>
      </c>
      <c r="AC58" s="42" t="e">
        <f t="shared" si="40"/>
        <v>#REF!</v>
      </c>
      <c r="AD58" s="42" t="e">
        <f t="shared" si="40"/>
        <v>#REF!</v>
      </c>
      <c r="AE58" s="42" t="e">
        <f t="shared" si="40"/>
        <v>#REF!</v>
      </c>
      <c r="AF58" s="42" t="e">
        <f t="shared" si="40"/>
        <v>#REF!</v>
      </c>
      <c r="AG58" s="42" t="e">
        <f t="shared" si="40"/>
        <v>#REF!</v>
      </c>
      <c r="AH58" s="50"/>
      <c r="AI58" s="42" t="e">
        <f t="shared" ref="AI58" si="41">SUM(V58:AG58)</f>
        <v>#REF!</v>
      </c>
    </row>
    <row r="59" spans="1:35" ht="15" customHeight="1" thickBot="1" x14ac:dyDescent="0.25">
      <c r="A59" s="104" t="s">
        <v>751</v>
      </c>
      <c r="B59" s="10"/>
      <c r="C59" s="10"/>
      <c r="D59" s="10"/>
      <c r="E59" s="10"/>
      <c r="F59" s="10"/>
      <c r="G59" s="639" t="e">
        <f>G57-G58</f>
        <v>#REF!</v>
      </c>
      <c r="H59" s="639" t="e">
        <f t="shared" ref="H59:R59" si="42">H57-H58</f>
        <v>#REF!</v>
      </c>
      <c r="I59" s="639" t="e">
        <f t="shared" si="42"/>
        <v>#REF!</v>
      </c>
      <c r="J59" s="639" t="e">
        <f t="shared" si="42"/>
        <v>#REF!</v>
      </c>
      <c r="K59" s="639" t="e">
        <f t="shared" si="42"/>
        <v>#REF!</v>
      </c>
      <c r="L59" s="639" t="e">
        <f t="shared" si="42"/>
        <v>#REF!</v>
      </c>
      <c r="M59" s="639" t="e">
        <f t="shared" si="42"/>
        <v>#REF!</v>
      </c>
      <c r="N59" s="639" t="e">
        <f t="shared" si="42"/>
        <v>#REF!</v>
      </c>
      <c r="O59" s="639" t="e">
        <f t="shared" si="42"/>
        <v>#REF!</v>
      </c>
      <c r="P59" s="639" t="e">
        <f t="shared" si="42"/>
        <v>#REF!</v>
      </c>
      <c r="Q59" s="639" t="e">
        <f t="shared" si="42"/>
        <v>#REF!</v>
      </c>
      <c r="R59" s="639" t="e">
        <f t="shared" si="42"/>
        <v>#REF!</v>
      </c>
      <c r="S59" s="102"/>
      <c r="T59" s="105" t="e">
        <f>T57-T58</f>
        <v>#REF!</v>
      </c>
      <c r="U59" s="42"/>
      <c r="V59" s="639" t="e">
        <f>V57-V58</f>
        <v>#REF!</v>
      </c>
      <c r="W59" s="639" t="e">
        <f t="shared" ref="W59:AG59" si="43">W57-W58</f>
        <v>#REF!</v>
      </c>
      <c r="X59" s="639" t="e">
        <f t="shared" si="43"/>
        <v>#REF!</v>
      </c>
      <c r="Y59" s="639" t="e">
        <f t="shared" si="43"/>
        <v>#REF!</v>
      </c>
      <c r="Z59" s="639" t="e">
        <f t="shared" si="43"/>
        <v>#REF!</v>
      </c>
      <c r="AA59" s="639" t="e">
        <f t="shared" si="43"/>
        <v>#REF!</v>
      </c>
      <c r="AB59" s="639" t="e">
        <f t="shared" si="43"/>
        <v>#REF!</v>
      </c>
      <c r="AC59" s="639" t="e">
        <f t="shared" si="43"/>
        <v>#REF!</v>
      </c>
      <c r="AD59" s="639" t="e">
        <f t="shared" si="43"/>
        <v>#REF!</v>
      </c>
      <c r="AE59" s="639" t="e">
        <f t="shared" si="43"/>
        <v>#REF!</v>
      </c>
      <c r="AF59" s="639" t="e">
        <f t="shared" si="43"/>
        <v>#REF!</v>
      </c>
      <c r="AG59" s="639" t="e">
        <f t="shared" si="43"/>
        <v>#REF!</v>
      </c>
      <c r="AH59" s="102"/>
      <c r="AI59" s="105" t="e">
        <f>AI57-AI58</f>
        <v>#REF!</v>
      </c>
    </row>
    <row r="60" spans="1:35" ht="15" customHeight="1" x14ac:dyDescent="0.2">
      <c r="E60" s="101"/>
      <c r="G60" s="83" t="e">
        <f t="shared" ref="G60:R60" si="44">ROUND(G59-G47-G32-G19,2)</f>
        <v>#REF!</v>
      </c>
      <c r="H60" s="83" t="e">
        <f t="shared" si="44"/>
        <v>#REF!</v>
      </c>
      <c r="I60" s="83" t="e">
        <f t="shared" si="44"/>
        <v>#REF!</v>
      </c>
      <c r="J60" s="83" t="e">
        <f t="shared" si="44"/>
        <v>#REF!</v>
      </c>
      <c r="K60" s="83" t="e">
        <f t="shared" si="44"/>
        <v>#REF!</v>
      </c>
      <c r="L60" s="83" t="e">
        <f t="shared" si="44"/>
        <v>#REF!</v>
      </c>
      <c r="M60" s="83" t="e">
        <f t="shared" si="44"/>
        <v>#REF!</v>
      </c>
      <c r="N60" s="83" t="e">
        <f t="shared" si="44"/>
        <v>#REF!</v>
      </c>
      <c r="O60" s="83" t="e">
        <f t="shared" si="44"/>
        <v>#REF!</v>
      </c>
      <c r="P60" s="83" t="e">
        <f t="shared" si="44"/>
        <v>#REF!</v>
      </c>
      <c r="Q60" s="83" t="e">
        <f t="shared" si="44"/>
        <v>#REF!</v>
      </c>
      <c r="R60" s="83" t="e">
        <f t="shared" si="44"/>
        <v>#REF!</v>
      </c>
      <c r="S60" s="50"/>
      <c r="T60" s="50"/>
      <c r="U60" s="50"/>
      <c r="V60" s="83" t="e">
        <f t="shared" ref="V60:AG60" si="45">ROUND(V59-V47-V32-V19,2)</f>
        <v>#REF!</v>
      </c>
      <c r="W60" s="83" t="e">
        <f t="shared" si="45"/>
        <v>#REF!</v>
      </c>
      <c r="X60" s="83" t="e">
        <f t="shared" si="45"/>
        <v>#REF!</v>
      </c>
      <c r="Y60" s="83" t="e">
        <f t="shared" si="45"/>
        <v>#REF!</v>
      </c>
      <c r="Z60" s="83" t="e">
        <f t="shared" si="45"/>
        <v>#REF!</v>
      </c>
      <c r="AA60" s="83" t="e">
        <f t="shared" si="45"/>
        <v>#REF!</v>
      </c>
      <c r="AB60" s="83" t="e">
        <f t="shared" si="45"/>
        <v>#REF!</v>
      </c>
      <c r="AC60" s="83" t="e">
        <f t="shared" si="45"/>
        <v>#REF!</v>
      </c>
      <c r="AD60" s="83" t="e">
        <f t="shared" si="45"/>
        <v>#REF!</v>
      </c>
      <c r="AE60" s="83" t="e">
        <f t="shared" si="45"/>
        <v>#REF!</v>
      </c>
      <c r="AF60" s="83" t="e">
        <f t="shared" si="45"/>
        <v>#REF!</v>
      </c>
      <c r="AG60" s="83" t="e">
        <f t="shared" si="45"/>
        <v>#REF!</v>
      </c>
      <c r="AH60" s="50"/>
      <c r="AI60" s="50"/>
    </row>
    <row r="61" spans="1:35" ht="15" customHeight="1" x14ac:dyDescent="0.2">
      <c r="E61" s="101"/>
      <c r="G61" s="13"/>
      <c r="H61" s="1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50"/>
      <c r="T61" s="50"/>
      <c r="U61" s="50"/>
      <c r="V61" s="13"/>
      <c r="W61" s="1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50"/>
      <c r="AI61" s="50"/>
    </row>
    <row r="62" spans="1:35" ht="15" customHeight="1" x14ac:dyDescent="0.2">
      <c r="A62" s="8" t="s">
        <v>763</v>
      </c>
      <c r="G62" s="80" t="e">
        <f>#REF!+#REF!+#REF!+#REF!</f>
        <v>#REF!</v>
      </c>
      <c r="H62" s="80" t="e">
        <f>#REF!+#REF!+#REF!+#REF!</f>
        <v>#REF!</v>
      </c>
      <c r="I62" s="80" t="e">
        <f>#REF!+#REF!+#REF!+#REF!</f>
        <v>#REF!</v>
      </c>
      <c r="J62" s="80" t="e">
        <f>#REF!+#REF!+#REF!+#REF!</f>
        <v>#REF!</v>
      </c>
      <c r="K62" s="80" t="e">
        <f>#REF!+#REF!+#REF!+#REF!</f>
        <v>#REF!</v>
      </c>
      <c r="L62" s="80" t="e">
        <f>#REF!+#REF!+#REF!+#REF!</f>
        <v>#REF!</v>
      </c>
      <c r="M62" s="80" t="e">
        <f>#REF!+#REF!+#REF!+#REF!</f>
        <v>#REF!</v>
      </c>
      <c r="N62" s="80" t="e">
        <f>#REF!+#REF!+#REF!+#REF!</f>
        <v>#REF!</v>
      </c>
      <c r="O62" s="80" t="e">
        <f>#REF!+#REF!+#REF!+#REF!</f>
        <v>#REF!</v>
      </c>
      <c r="P62" s="80" t="e">
        <f>#REF!+#REF!+#REF!+#REF!</f>
        <v>#REF!</v>
      </c>
      <c r="Q62" s="80" t="e">
        <f>#REF!+#REF!+#REF!+#REF!</f>
        <v>#REF!</v>
      </c>
      <c r="R62" s="80" t="e">
        <f>#REF!+#REF!+#REF!+#REF!</f>
        <v>#REF!</v>
      </c>
      <c r="S62" s="103"/>
      <c r="T62" s="84" t="e">
        <f>SUM(G62:R62)</f>
        <v>#REF!</v>
      </c>
      <c r="U62" s="84"/>
      <c r="V62" s="80" t="e">
        <f>#REF!+#REF!+#REF!+#REF!</f>
        <v>#REF!</v>
      </c>
      <c r="W62" s="80" t="e">
        <f>#REF!+#REF!+#REF!+#REF!</f>
        <v>#REF!</v>
      </c>
      <c r="X62" s="80" t="e">
        <f>#REF!+#REF!+#REF!+#REF!</f>
        <v>#REF!</v>
      </c>
      <c r="Y62" s="80" t="e">
        <f>#REF!+#REF!+#REF!+#REF!</f>
        <v>#REF!</v>
      </c>
      <c r="Z62" s="80" t="e">
        <f>#REF!+#REF!+#REF!+#REF!</f>
        <v>#REF!</v>
      </c>
      <c r="AA62" s="80" t="e">
        <f>#REF!+#REF!+#REF!+#REF!</f>
        <v>#REF!</v>
      </c>
      <c r="AB62" s="80" t="e">
        <f>#REF!+#REF!+#REF!+#REF!</f>
        <v>#REF!</v>
      </c>
      <c r="AC62" s="80" t="e">
        <f>#REF!+#REF!+#REF!+#REF!</f>
        <v>#REF!</v>
      </c>
      <c r="AD62" s="80" t="e">
        <f>#REF!+#REF!+#REF!+#REF!</f>
        <v>#REF!</v>
      </c>
      <c r="AE62" s="80" t="e">
        <f>#REF!+#REF!+#REF!+#REF!</f>
        <v>#REF!</v>
      </c>
      <c r="AF62" s="80" t="e">
        <f>#REF!+#REF!+#REF!+#REF!</f>
        <v>#REF!</v>
      </c>
      <c r="AG62" s="80" t="e">
        <f>#REF!+#REF!+#REF!+#REF!</f>
        <v>#REF!</v>
      </c>
      <c r="AH62" s="103"/>
      <c r="AI62" s="84" t="e">
        <f>SUM(V62:AG62)</f>
        <v>#REF!</v>
      </c>
    </row>
    <row r="63" spans="1:35" ht="15" customHeight="1" x14ac:dyDescent="0.2">
      <c r="A63" s="8" t="s">
        <v>764</v>
      </c>
      <c r="G63" s="80" t="e">
        <f>#REF!+#REF!+#REF!+#REF!</f>
        <v>#REF!</v>
      </c>
      <c r="H63" s="80" t="e">
        <f>#REF!+#REF!+#REF!+#REF!</f>
        <v>#REF!</v>
      </c>
      <c r="I63" s="80" t="e">
        <f>#REF!+#REF!+#REF!+#REF!</f>
        <v>#REF!</v>
      </c>
      <c r="J63" s="80" t="e">
        <f>#REF!+#REF!+#REF!+#REF!</f>
        <v>#REF!</v>
      </c>
      <c r="K63" s="80" t="e">
        <f>#REF!+#REF!+#REF!+#REF!</f>
        <v>#REF!</v>
      </c>
      <c r="L63" s="80" t="e">
        <f>#REF!+#REF!+#REF!+#REF!</f>
        <v>#REF!</v>
      </c>
      <c r="M63" s="80" t="e">
        <f>#REF!+#REF!+#REF!+#REF!</f>
        <v>#REF!</v>
      </c>
      <c r="N63" s="80" t="e">
        <f>#REF!+#REF!+#REF!+#REF!</f>
        <v>#REF!</v>
      </c>
      <c r="O63" s="80" t="e">
        <f>#REF!+#REF!+#REF!+#REF!</f>
        <v>#REF!</v>
      </c>
      <c r="P63" s="80" t="e">
        <f>#REF!+#REF!+#REF!+#REF!</f>
        <v>#REF!</v>
      </c>
      <c r="Q63" s="80" t="e">
        <f>#REF!+#REF!+#REF!+#REF!</f>
        <v>#REF!</v>
      </c>
      <c r="R63" s="80" t="e">
        <f>#REF!+#REF!+#REF!+#REF!</f>
        <v>#REF!</v>
      </c>
      <c r="S63" s="50"/>
      <c r="T63" s="84" t="e">
        <f>SUM(G63:R63)</f>
        <v>#REF!</v>
      </c>
      <c r="U63" s="84"/>
      <c r="V63" s="80" t="e">
        <f>#REF!+#REF!+#REF!+#REF!</f>
        <v>#REF!</v>
      </c>
      <c r="W63" s="80" t="e">
        <f>#REF!+#REF!+#REF!+#REF!</f>
        <v>#REF!</v>
      </c>
      <c r="X63" s="80" t="e">
        <f>#REF!+#REF!+#REF!+#REF!</f>
        <v>#REF!</v>
      </c>
      <c r="Y63" s="80" t="e">
        <f>#REF!+#REF!+#REF!+#REF!</f>
        <v>#REF!</v>
      </c>
      <c r="Z63" s="80" t="e">
        <f>#REF!+#REF!+#REF!+#REF!</f>
        <v>#REF!</v>
      </c>
      <c r="AA63" s="80" t="e">
        <f>#REF!+#REF!+#REF!+#REF!</f>
        <v>#REF!</v>
      </c>
      <c r="AB63" s="80" t="e">
        <f>#REF!+#REF!+#REF!+#REF!</f>
        <v>#REF!</v>
      </c>
      <c r="AC63" s="80" t="e">
        <f>#REF!+#REF!+#REF!+#REF!</f>
        <v>#REF!</v>
      </c>
      <c r="AD63" s="80" t="e">
        <f>#REF!+#REF!+#REF!+#REF!</f>
        <v>#REF!</v>
      </c>
      <c r="AE63" s="80" t="e">
        <f>#REF!+#REF!+#REF!+#REF!</f>
        <v>#REF!</v>
      </c>
      <c r="AF63" s="80" t="e">
        <f>#REF!+#REF!+#REF!+#REF!</f>
        <v>#REF!</v>
      </c>
      <c r="AG63" s="80" t="e">
        <f>#REF!+#REF!+#REF!+#REF!</f>
        <v>#REF!</v>
      </c>
      <c r="AH63" s="50"/>
      <c r="AI63" s="84" t="e">
        <f>SUM(V63:AG63)</f>
        <v>#REF!</v>
      </c>
    </row>
    <row r="64" spans="1:35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hidden="1" customHeight="1" x14ac:dyDescent="0.2"/>
    <row r="1017" ht="15" hidden="1" customHeight="1" x14ac:dyDescent="0.2"/>
    <row r="1018" ht="15" hidden="1" customHeight="1" x14ac:dyDescent="0.2"/>
    <row r="1019" ht="15" hidden="1" customHeight="1" x14ac:dyDescent="0.2"/>
    <row r="1020" ht="15" hidden="1" customHeight="1" x14ac:dyDescent="0.2"/>
    <row r="1021" ht="15" hidden="1" customHeight="1" x14ac:dyDescent="0.2"/>
    <row r="1022" ht="15" hidden="1" customHeight="1" x14ac:dyDescent="0.2"/>
    <row r="1023" ht="15" hidden="1" customHeight="1" x14ac:dyDescent="0.2"/>
    <row r="1024" ht="15" hidden="1" customHeight="1" x14ac:dyDescent="0.2"/>
    <row r="1025" ht="15" hidden="1" customHeight="1" x14ac:dyDescent="0.2"/>
    <row r="1026" ht="15" hidden="1" customHeight="1" x14ac:dyDescent="0.2"/>
    <row r="1027" ht="15" hidden="1" customHeight="1" x14ac:dyDescent="0.2"/>
    <row r="1028" ht="15" hidden="1" customHeight="1" x14ac:dyDescent="0.2"/>
    <row r="1029" ht="15" hidden="1" customHeight="1" x14ac:dyDescent="0.2"/>
    <row r="1030" ht="15" hidden="1" customHeight="1" x14ac:dyDescent="0.2"/>
    <row r="1031" ht="15" hidden="1" customHeight="1" x14ac:dyDescent="0.2"/>
    <row r="1032" ht="15" hidden="1" customHeight="1" x14ac:dyDescent="0.2"/>
    <row r="1033" ht="15" hidden="1" customHeight="1" x14ac:dyDescent="0.2"/>
    <row r="1034" ht="15" hidden="1" customHeight="1" x14ac:dyDescent="0.2"/>
    <row r="1035" ht="15" hidden="1" customHeight="1" x14ac:dyDescent="0.2"/>
    <row r="1036" ht="15" hidden="1" customHeight="1" x14ac:dyDescent="0.2"/>
    <row r="1037" ht="15" hidden="1" customHeight="1" x14ac:dyDescent="0.2"/>
    <row r="1038" ht="15" hidden="1" customHeight="1" x14ac:dyDescent="0.2"/>
    <row r="1039" ht="15" hidden="1" customHeight="1" x14ac:dyDescent="0.2"/>
    <row r="1040" ht="15" hidden="1" customHeight="1" x14ac:dyDescent="0.2"/>
    <row r="1041" ht="15" hidden="1" customHeight="1" x14ac:dyDescent="0.2"/>
    <row r="1042" ht="15" hidden="1" customHeight="1" x14ac:dyDescent="0.2"/>
    <row r="1043" ht="15" hidden="1" customHeight="1" x14ac:dyDescent="0.2"/>
    <row r="1044" ht="15" hidden="1" customHeight="1" x14ac:dyDescent="0.2"/>
    <row r="1045" ht="15" hidden="1" customHeight="1" x14ac:dyDescent="0.2"/>
    <row r="1046" ht="15" hidden="1" customHeight="1" x14ac:dyDescent="0.2"/>
    <row r="1047" ht="15" hidden="1" customHeight="1" x14ac:dyDescent="0.2"/>
    <row r="1048" ht="15" hidden="1" customHeight="1" x14ac:dyDescent="0.2"/>
    <row r="1049" ht="15" hidden="1" customHeight="1" x14ac:dyDescent="0.2"/>
    <row r="1050" ht="15" hidden="1" customHeight="1" x14ac:dyDescent="0.2"/>
    <row r="1051" ht="15" hidden="1" customHeight="1" x14ac:dyDescent="0.2"/>
    <row r="1052" ht="15" hidden="1" customHeight="1" x14ac:dyDescent="0.2"/>
    <row r="1053" ht="15" hidden="1" customHeight="1" x14ac:dyDescent="0.2"/>
    <row r="1054" ht="15" hidden="1" customHeight="1" x14ac:dyDescent="0.2"/>
    <row r="1055" ht="15" hidden="1" customHeight="1" x14ac:dyDescent="0.2"/>
    <row r="1056" ht="15" hidden="1" customHeight="1" x14ac:dyDescent="0.2"/>
    <row r="1057" ht="15" hidden="1" customHeight="1" x14ac:dyDescent="0.2"/>
    <row r="1058" ht="15" hidden="1" customHeight="1" x14ac:dyDescent="0.2"/>
    <row r="1059" ht="15" hidden="1" customHeight="1" x14ac:dyDescent="0.2"/>
    <row r="1060" ht="15" hidden="1" customHeight="1" x14ac:dyDescent="0.2"/>
    <row r="1061" ht="15" hidden="1" customHeight="1" x14ac:dyDescent="0.2"/>
    <row r="1062" ht="15" hidden="1" customHeight="1" x14ac:dyDescent="0.2"/>
    <row r="1063" ht="15" hidden="1" customHeight="1" x14ac:dyDescent="0.2"/>
    <row r="1064" ht="15" hidden="1" customHeight="1" x14ac:dyDescent="0.2"/>
    <row r="1065" ht="15" hidden="1" customHeight="1" x14ac:dyDescent="0.2"/>
    <row r="1066" ht="15" hidden="1" customHeight="1" x14ac:dyDescent="0.2"/>
    <row r="1067" ht="15" hidden="1" customHeight="1" x14ac:dyDescent="0.2"/>
    <row r="1068" ht="15" hidden="1" customHeight="1" x14ac:dyDescent="0.2"/>
    <row r="1069" ht="15" hidden="1" customHeight="1" x14ac:dyDescent="0.2"/>
    <row r="1070" ht="15" hidden="1" customHeight="1" x14ac:dyDescent="0.2"/>
    <row r="1071" ht="15" hidden="1" customHeight="1" x14ac:dyDescent="0.2"/>
    <row r="1072" ht="15" hidden="1" customHeight="1" x14ac:dyDescent="0.2"/>
    <row r="1073" ht="15" hidden="1" customHeight="1" x14ac:dyDescent="0.2"/>
    <row r="1074" ht="15" hidden="1" customHeight="1" x14ac:dyDescent="0.2"/>
    <row r="1075" ht="15" hidden="1" customHeight="1" x14ac:dyDescent="0.2"/>
    <row r="1076" ht="15" hidden="1" customHeight="1" x14ac:dyDescent="0.2"/>
    <row r="1077" ht="15" hidden="1" customHeight="1" x14ac:dyDescent="0.2"/>
    <row r="1078" ht="15" hidden="1" customHeight="1" x14ac:dyDescent="0.2"/>
    <row r="1079" ht="15" hidden="1" customHeight="1" x14ac:dyDescent="0.2"/>
    <row r="1080" ht="15" hidden="1" customHeight="1" x14ac:dyDescent="0.2"/>
    <row r="1081" ht="15" hidden="1" customHeight="1" x14ac:dyDescent="0.2"/>
    <row r="1082" ht="15" hidden="1" customHeight="1" x14ac:dyDescent="0.2"/>
    <row r="1083" ht="15" hidden="1" customHeight="1" x14ac:dyDescent="0.2"/>
    <row r="1084" ht="15" hidden="1" customHeight="1" x14ac:dyDescent="0.2"/>
    <row r="1085" ht="15" hidden="1" customHeight="1" x14ac:dyDescent="0.2"/>
    <row r="1086" ht="15" hidden="1" customHeight="1" x14ac:dyDescent="0.2"/>
    <row r="1087" ht="15" hidden="1" customHeight="1" x14ac:dyDescent="0.2"/>
    <row r="1088" ht="15" hidden="1" customHeight="1" x14ac:dyDescent="0.2"/>
    <row r="1089" ht="15" hidden="1" customHeight="1" x14ac:dyDescent="0.2"/>
    <row r="1090" ht="15" hidden="1" customHeight="1" x14ac:dyDescent="0.2"/>
    <row r="1091" ht="15" hidden="1" customHeight="1" x14ac:dyDescent="0.2"/>
    <row r="1092" ht="15" hidden="1" customHeight="1" x14ac:dyDescent="0.2"/>
    <row r="1093" ht="15" hidden="1" customHeight="1" x14ac:dyDescent="0.2"/>
    <row r="1094" ht="15" hidden="1" customHeight="1" x14ac:dyDescent="0.2"/>
    <row r="1095" ht="15" hidden="1" customHeight="1" x14ac:dyDescent="0.2"/>
    <row r="1096" ht="15" hidden="1" customHeight="1" x14ac:dyDescent="0.2"/>
    <row r="1097" ht="15" hidden="1" customHeight="1" x14ac:dyDescent="0.2"/>
    <row r="1098" ht="15" hidden="1" customHeight="1" x14ac:dyDescent="0.2"/>
    <row r="1099" ht="15" hidden="1" customHeight="1" x14ac:dyDescent="0.2"/>
    <row r="1100" ht="15" hidden="1" customHeight="1" x14ac:dyDescent="0.2"/>
    <row r="1101" ht="15" hidden="1" customHeight="1" x14ac:dyDescent="0.2"/>
    <row r="1102" ht="15" hidden="1" customHeight="1" x14ac:dyDescent="0.2"/>
    <row r="1103" ht="15" hidden="1" customHeight="1" x14ac:dyDescent="0.2"/>
    <row r="1104" ht="15" hidden="1" customHeight="1" x14ac:dyDescent="0.2"/>
    <row r="1105" ht="15" hidden="1" customHeight="1" x14ac:dyDescent="0.2"/>
    <row r="1106" ht="15" hidden="1" customHeight="1" x14ac:dyDescent="0.2"/>
    <row r="1107" ht="15" hidden="1" customHeight="1" x14ac:dyDescent="0.2"/>
    <row r="1108" ht="15" hidden="1" customHeight="1" x14ac:dyDescent="0.2"/>
    <row r="1109" ht="15" hidden="1" customHeight="1" x14ac:dyDescent="0.2"/>
    <row r="1110" ht="15" hidden="1" customHeight="1" x14ac:dyDescent="0.2"/>
    <row r="1111" ht="15" hidden="1" customHeight="1" x14ac:dyDescent="0.2"/>
    <row r="1112" ht="15" hidden="1" customHeight="1" x14ac:dyDescent="0.2"/>
    <row r="1113" ht="15" hidden="1" customHeight="1" x14ac:dyDescent="0.2"/>
    <row r="1114" ht="15" hidden="1" customHeight="1" x14ac:dyDescent="0.2"/>
    <row r="1115" ht="15" hidden="1" customHeight="1" x14ac:dyDescent="0.2"/>
    <row r="1116" ht="15" hidden="1" customHeight="1" x14ac:dyDescent="0.2"/>
    <row r="1117" ht="15" hidden="1" customHeight="1" x14ac:dyDescent="0.2"/>
    <row r="1118" ht="15" hidden="1" customHeight="1" x14ac:dyDescent="0.2"/>
    <row r="1119" ht="15" hidden="1" customHeight="1" x14ac:dyDescent="0.2"/>
    <row r="1120" ht="15" hidden="1" customHeight="1" x14ac:dyDescent="0.2"/>
    <row r="1121" ht="15" hidden="1" customHeight="1" x14ac:dyDescent="0.2"/>
    <row r="1122" ht="15" hidden="1" customHeight="1" x14ac:dyDescent="0.2"/>
    <row r="1123" ht="15" hidden="1" customHeight="1" x14ac:dyDescent="0.2"/>
    <row r="1124" ht="15" hidden="1" customHeight="1" x14ac:dyDescent="0.2"/>
    <row r="1125" ht="15" hidden="1" customHeight="1" x14ac:dyDescent="0.2"/>
    <row r="1126" ht="15" hidden="1" customHeight="1" x14ac:dyDescent="0.2"/>
    <row r="1127" ht="15" hidden="1" customHeight="1" x14ac:dyDescent="0.2"/>
    <row r="1128" ht="15" hidden="1" customHeight="1" x14ac:dyDescent="0.2"/>
    <row r="1129" ht="15" hidden="1" customHeight="1" x14ac:dyDescent="0.2"/>
    <row r="1130" ht="15" hidden="1" customHeight="1" x14ac:dyDescent="0.2"/>
    <row r="1131" ht="15" hidden="1" customHeight="1" x14ac:dyDescent="0.2"/>
    <row r="1132" ht="15" hidden="1" customHeight="1" x14ac:dyDescent="0.2"/>
    <row r="1133" ht="15" hidden="1" customHeight="1" x14ac:dyDescent="0.2"/>
    <row r="1134" ht="15" hidden="1" customHeight="1" x14ac:dyDescent="0.2"/>
    <row r="1135" ht="15" hidden="1" customHeight="1" x14ac:dyDescent="0.2"/>
    <row r="1136" ht="15" hidden="1" customHeight="1" x14ac:dyDescent="0.2"/>
    <row r="1137" ht="15" hidden="1" customHeight="1" x14ac:dyDescent="0.2"/>
    <row r="1138" ht="15" hidden="1" customHeight="1" x14ac:dyDescent="0.2"/>
    <row r="1139" ht="15" hidden="1" customHeight="1" x14ac:dyDescent="0.2"/>
    <row r="1140" ht="15" hidden="1" customHeight="1" x14ac:dyDescent="0.2"/>
    <row r="1141" ht="15" hidden="1" customHeight="1" x14ac:dyDescent="0.2"/>
    <row r="1142" ht="15" hidden="1" customHeight="1" x14ac:dyDescent="0.2"/>
    <row r="1143" ht="15" hidden="1" customHeight="1" x14ac:dyDescent="0.2"/>
    <row r="1144" ht="15" hidden="1" customHeight="1" x14ac:dyDescent="0.2"/>
    <row r="1145" ht="15" hidden="1" customHeight="1" x14ac:dyDescent="0.2"/>
    <row r="1146" ht="15" hidden="1" customHeight="1" x14ac:dyDescent="0.2"/>
    <row r="1147" ht="15" hidden="1" customHeight="1" x14ac:dyDescent="0.2"/>
    <row r="1148" ht="15" hidden="1" customHeight="1" x14ac:dyDescent="0.2"/>
    <row r="1149" ht="15" hidden="1" customHeight="1" x14ac:dyDescent="0.2"/>
    <row r="1150" ht="15" hidden="1" customHeight="1" x14ac:dyDescent="0.2"/>
    <row r="1151" ht="15" hidden="1" customHeight="1" x14ac:dyDescent="0.2"/>
    <row r="1152" ht="15" hidden="1" customHeight="1" x14ac:dyDescent="0.2"/>
    <row r="1153" ht="15" hidden="1" customHeight="1" x14ac:dyDescent="0.2"/>
    <row r="1154" ht="15" hidden="1" customHeight="1" x14ac:dyDescent="0.2"/>
    <row r="1155" ht="15" hidden="1" customHeight="1" x14ac:dyDescent="0.2"/>
    <row r="1156" ht="15" hidden="1" customHeight="1" x14ac:dyDescent="0.2"/>
    <row r="1157" ht="15" hidden="1" customHeight="1" x14ac:dyDescent="0.2"/>
    <row r="1158" ht="15" hidden="1" customHeight="1" x14ac:dyDescent="0.2"/>
    <row r="1159" ht="15" hidden="1" customHeight="1" x14ac:dyDescent="0.2"/>
    <row r="1160" ht="15" hidden="1" customHeight="1" x14ac:dyDescent="0.2"/>
    <row r="1161" ht="15" hidden="1" customHeight="1" x14ac:dyDescent="0.2"/>
    <row r="1162" ht="15" hidden="1" customHeight="1" x14ac:dyDescent="0.2"/>
    <row r="1163" ht="15" hidden="1" customHeight="1" x14ac:dyDescent="0.2"/>
    <row r="1164" ht="15" hidden="1" customHeight="1" x14ac:dyDescent="0.2"/>
    <row r="1165" ht="15" hidden="1" customHeight="1" x14ac:dyDescent="0.2"/>
    <row r="1166" ht="15" hidden="1" customHeight="1" x14ac:dyDescent="0.2"/>
    <row r="1167" ht="15" hidden="1" customHeight="1" x14ac:dyDescent="0.2"/>
    <row r="1168" ht="15" hidden="1" customHeight="1" x14ac:dyDescent="0.2"/>
    <row r="1169" ht="15" hidden="1" customHeight="1" x14ac:dyDescent="0.2"/>
    <row r="1170" ht="15" hidden="1" customHeight="1" x14ac:dyDescent="0.2"/>
    <row r="1171" ht="15" hidden="1" customHeight="1" x14ac:dyDescent="0.2"/>
    <row r="1172" ht="15" hidden="1" customHeight="1" x14ac:dyDescent="0.2"/>
    <row r="1173" ht="15" hidden="1" customHeight="1" x14ac:dyDescent="0.2"/>
    <row r="1174" ht="15" hidden="1" customHeight="1" x14ac:dyDescent="0.2"/>
    <row r="1175" ht="15" hidden="1" customHeight="1" x14ac:dyDescent="0.2"/>
    <row r="1176" ht="15" hidden="1" customHeight="1" x14ac:dyDescent="0.2"/>
    <row r="1177" ht="15" hidden="1" customHeight="1" x14ac:dyDescent="0.2"/>
    <row r="1178" ht="15" hidden="1" customHeight="1" x14ac:dyDescent="0.2"/>
    <row r="1179" ht="15" hidden="1" customHeight="1" x14ac:dyDescent="0.2"/>
    <row r="1180" ht="15" hidden="1" customHeight="1" x14ac:dyDescent="0.2"/>
    <row r="1181" ht="15" hidden="1" customHeight="1" x14ac:dyDescent="0.2"/>
    <row r="1182" ht="15" hidden="1" customHeight="1" x14ac:dyDescent="0.2"/>
    <row r="1183" ht="15" hidden="1" customHeight="1" x14ac:dyDescent="0.2"/>
    <row r="1184" ht="15" hidden="1" customHeight="1" x14ac:dyDescent="0.2"/>
    <row r="1185" ht="15" hidden="1" customHeight="1" x14ac:dyDescent="0.2"/>
    <row r="1186" ht="15" hidden="1" customHeight="1" x14ac:dyDescent="0.2"/>
    <row r="1187" ht="15" hidden="1" customHeight="1" x14ac:dyDescent="0.2"/>
    <row r="1188" ht="15" hidden="1" customHeight="1" x14ac:dyDescent="0.2"/>
    <row r="1189" ht="15" hidden="1" customHeight="1" x14ac:dyDescent="0.2"/>
    <row r="1190" ht="15" hidden="1" customHeight="1" x14ac:dyDescent="0.2"/>
    <row r="1191" ht="15" hidden="1" customHeight="1" x14ac:dyDescent="0.2"/>
    <row r="1192" ht="15" hidden="1" customHeight="1" x14ac:dyDescent="0.2"/>
    <row r="1193" ht="15" hidden="1" customHeight="1" x14ac:dyDescent="0.2"/>
    <row r="1194" ht="15" hidden="1" customHeight="1" x14ac:dyDescent="0.2"/>
    <row r="1195" ht="15" hidden="1" customHeight="1" x14ac:dyDescent="0.2"/>
    <row r="1196" ht="15" hidden="1" customHeight="1" x14ac:dyDescent="0.2"/>
    <row r="1197" ht="15" hidden="1" customHeight="1" x14ac:dyDescent="0.2"/>
    <row r="1198" ht="15" hidden="1" customHeight="1" x14ac:dyDescent="0.2"/>
    <row r="1199" ht="15" hidden="1" customHeight="1" x14ac:dyDescent="0.2"/>
    <row r="1200" ht="15" hidden="1" customHeight="1" x14ac:dyDescent="0.2"/>
    <row r="1201" ht="15" hidden="1" customHeight="1" x14ac:dyDescent="0.2"/>
    <row r="1202" ht="15" hidden="1" customHeight="1" x14ac:dyDescent="0.2"/>
    <row r="1203" ht="15" hidden="1" customHeight="1" x14ac:dyDescent="0.2"/>
    <row r="1204" ht="15" hidden="1" customHeight="1" x14ac:dyDescent="0.2"/>
    <row r="1205" ht="15" hidden="1" customHeight="1" x14ac:dyDescent="0.2"/>
    <row r="1206" ht="15" hidden="1" customHeight="1" x14ac:dyDescent="0.2"/>
    <row r="1207" ht="15" hidden="1" customHeight="1" x14ac:dyDescent="0.2"/>
    <row r="1208" ht="15" hidden="1" customHeight="1" x14ac:dyDescent="0.2"/>
    <row r="1209" ht="15" hidden="1" customHeight="1" x14ac:dyDescent="0.2"/>
    <row r="1210" ht="15" hidden="1" customHeight="1" x14ac:dyDescent="0.2"/>
    <row r="1211" ht="15" hidden="1" customHeight="1" x14ac:dyDescent="0.2"/>
    <row r="1212" ht="15" hidden="1" customHeight="1" x14ac:dyDescent="0.2"/>
    <row r="1213" ht="15" hidden="1" customHeight="1" x14ac:dyDescent="0.2"/>
    <row r="1214" ht="15" hidden="1" customHeight="1" x14ac:dyDescent="0.2"/>
    <row r="1215" ht="15" hidden="1" customHeight="1" x14ac:dyDescent="0.2"/>
    <row r="1216" ht="15" hidden="1" customHeight="1" x14ac:dyDescent="0.2"/>
    <row r="1217" ht="15" hidden="1" customHeight="1" x14ac:dyDescent="0.2"/>
    <row r="1218" ht="15" hidden="1" customHeight="1" x14ac:dyDescent="0.2"/>
    <row r="1219" ht="15" hidden="1" customHeight="1" x14ac:dyDescent="0.2"/>
    <row r="1220" ht="15" hidden="1" customHeight="1" x14ac:dyDescent="0.2"/>
    <row r="1221" ht="15" hidden="1" customHeight="1" x14ac:dyDescent="0.2"/>
    <row r="1222" ht="15" hidden="1" customHeight="1" x14ac:dyDescent="0.2"/>
    <row r="1223" ht="15" hidden="1" customHeight="1" x14ac:dyDescent="0.2"/>
    <row r="1224" ht="15" hidden="1" customHeight="1" x14ac:dyDescent="0.2"/>
    <row r="1225" ht="15" hidden="1" customHeight="1" x14ac:dyDescent="0.2"/>
    <row r="1226" ht="15" hidden="1" customHeight="1" x14ac:dyDescent="0.2"/>
    <row r="1227" ht="15" hidden="1" customHeight="1" x14ac:dyDescent="0.2"/>
    <row r="1228" ht="15" hidden="1" customHeight="1" x14ac:dyDescent="0.2"/>
    <row r="1229" ht="15" hidden="1" customHeight="1" x14ac:dyDescent="0.2"/>
    <row r="1230" ht="15" hidden="1" customHeight="1" x14ac:dyDescent="0.2"/>
    <row r="1231" ht="15" hidden="1" customHeight="1" x14ac:dyDescent="0.2"/>
    <row r="1232" ht="15" hidden="1" customHeight="1" x14ac:dyDescent="0.2"/>
    <row r="1233" ht="15" hidden="1" customHeight="1" x14ac:dyDescent="0.2"/>
    <row r="1234" ht="15" hidden="1" customHeight="1" x14ac:dyDescent="0.2"/>
    <row r="1235" ht="15" hidden="1" customHeight="1" x14ac:dyDescent="0.2"/>
    <row r="1236" ht="15" hidden="1" customHeight="1" x14ac:dyDescent="0.2"/>
    <row r="1237" ht="15" hidden="1" customHeight="1" x14ac:dyDescent="0.2"/>
    <row r="1238" ht="15" hidden="1" customHeight="1" x14ac:dyDescent="0.2"/>
    <row r="1239" ht="15" hidden="1" customHeight="1" x14ac:dyDescent="0.2"/>
    <row r="1240" ht="15" hidden="1" customHeight="1" x14ac:dyDescent="0.2"/>
    <row r="1241" ht="15" hidden="1" customHeight="1" x14ac:dyDescent="0.2"/>
    <row r="1242" ht="15" hidden="1" customHeight="1" x14ac:dyDescent="0.2"/>
    <row r="1243" ht="15" hidden="1" customHeight="1" x14ac:dyDescent="0.2"/>
    <row r="1244" ht="15" hidden="1" customHeight="1" x14ac:dyDescent="0.2"/>
    <row r="1245" ht="15" hidden="1" customHeight="1" x14ac:dyDescent="0.2"/>
    <row r="1246" ht="15" hidden="1" customHeight="1" x14ac:dyDescent="0.2"/>
    <row r="1247" ht="15" hidden="1" customHeight="1" x14ac:dyDescent="0.2"/>
    <row r="1248" ht="15" hidden="1" customHeight="1" x14ac:dyDescent="0.2"/>
    <row r="1249" ht="15" hidden="1" customHeight="1" x14ac:dyDescent="0.2"/>
    <row r="1250" ht="15" hidden="1" customHeight="1" x14ac:dyDescent="0.2"/>
    <row r="1251" ht="15" hidden="1" customHeight="1" x14ac:dyDescent="0.2"/>
    <row r="1252" ht="15" hidden="1" customHeight="1" x14ac:dyDescent="0.2"/>
    <row r="1253" ht="15" hidden="1" customHeight="1" x14ac:dyDescent="0.2"/>
    <row r="1254" ht="15" hidden="1" customHeight="1" x14ac:dyDescent="0.2"/>
    <row r="1255" ht="15" hidden="1" customHeight="1" x14ac:dyDescent="0.2"/>
    <row r="1256" ht="15" hidden="1" customHeight="1" x14ac:dyDescent="0.2"/>
    <row r="1257" ht="15" hidden="1" customHeight="1" x14ac:dyDescent="0.2"/>
    <row r="1258" ht="15" hidden="1" customHeight="1" x14ac:dyDescent="0.2"/>
    <row r="1259" ht="15" hidden="1" customHeight="1" x14ac:dyDescent="0.2"/>
    <row r="1260" ht="15" hidden="1" customHeight="1" x14ac:dyDescent="0.2"/>
    <row r="1261" ht="15" hidden="1" customHeight="1" x14ac:dyDescent="0.2"/>
    <row r="1262" ht="15" hidden="1" customHeight="1" x14ac:dyDescent="0.2"/>
    <row r="1263" ht="15" hidden="1" customHeight="1" x14ac:dyDescent="0.2"/>
    <row r="1264" ht="15" hidden="1" customHeight="1" x14ac:dyDescent="0.2"/>
    <row r="1265" ht="15" hidden="1" customHeight="1" x14ac:dyDescent="0.2"/>
    <row r="1266" ht="15" hidden="1" customHeight="1" x14ac:dyDescent="0.2"/>
    <row r="1267" ht="15" hidden="1" customHeight="1" x14ac:dyDescent="0.2"/>
    <row r="1268" ht="15" hidden="1" customHeight="1" x14ac:dyDescent="0.2"/>
    <row r="1269" ht="15" hidden="1" customHeight="1" x14ac:dyDescent="0.2"/>
    <row r="1270" ht="15" hidden="1" customHeight="1" x14ac:dyDescent="0.2"/>
    <row r="1271" ht="15" hidden="1" customHeight="1" x14ac:dyDescent="0.2"/>
    <row r="1272" ht="15" hidden="1" customHeight="1" x14ac:dyDescent="0.2"/>
    <row r="1273" ht="15" hidden="1" customHeight="1" x14ac:dyDescent="0.2"/>
    <row r="1274" ht="15" hidden="1" customHeight="1" x14ac:dyDescent="0.2"/>
    <row r="1275" ht="15" hidden="1" customHeight="1" x14ac:dyDescent="0.2"/>
    <row r="1276" ht="15" hidden="1" customHeight="1" x14ac:dyDescent="0.2"/>
    <row r="1277" ht="15" hidden="1" customHeight="1" x14ac:dyDescent="0.2"/>
    <row r="1278" ht="15" hidden="1" customHeight="1" x14ac:dyDescent="0.2"/>
    <row r="1279" ht="15" hidden="1" customHeight="1" x14ac:dyDescent="0.2"/>
    <row r="1280" ht="15" hidden="1" customHeight="1" x14ac:dyDescent="0.2"/>
    <row r="1281" ht="15" hidden="1" customHeight="1" x14ac:dyDescent="0.2"/>
    <row r="1282" ht="15" hidden="1" customHeight="1" x14ac:dyDescent="0.2"/>
    <row r="1283" ht="15" hidden="1" customHeight="1" x14ac:dyDescent="0.2"/>
    <row r="1284" ht="15" hidden="1" customHeight="1" x14ac:dyDescent="0.2"/>
    <row r="1285" ht="15" hidden="1" customHeight="1" x14ac:dyDescent="0.2"/>
    <row r="1286" ht="15" hidden="1" customHeight="1" x14ac:dyDescent="0.2"/>
    <row r="1287" ht="15" hidden="1" customHeight="1" x14ac:dyDescent="0.2"/>
    <row r="1288" ht="15" hidden="1" customHeight="1" x14ac:dyDescent="0.2"/>
    <row r="1289" ht="15" hidden="1" customHeight="1" x14ac:dyDescent="0.2"/>
    <row r="1290" ht="15" hidden="1" customHeight="1" x14ac:dyDescent="0.2"/>
    <row r="1291" ht="15" hidden="1" customHeight="1" x14ac:dyDescent="0.2"/>
    <row r="1292" ht="15" hidden="1" customHeight="1" x14ac:dyDescent="0.2"/>
    <row r="1293" ht="15" hidden="1" customHeight="1" x14ac:dyDescent="0.2"/>
    <row r="1294" ht="15" hidden="1" customHeight="1" x14ac:dyDescent="0.2"/>
    <row r="1295" ht="15" hidden="1" customHeight="1" x14ac:dyDescent="0.2"/>
    <row r="1296" ht="15" hidden="1" customHeight="1" x14ac:dyDescent="0.2"/>
    <row r="1297" ht="15" hidden="1" customHeight="1" x14ac:dyDescent="0.2"/>
    <row r="1298" ht="15" hidden="1" customHeight="1" x14ac:dyDescent="0.2"/>
    <row r="1299" ht="15" hidden="1" customHeight="1" x14ac:dyDescent="0.2"/>
    <row r="1300" ht="15" hidden="1" customHeight="1" x14ac:dyDescent="0.2"/>
    <row r="1301" ht="15" hidden="1" customHeight="1" x14ac:dyDescent="0.2"/>
    <row r="1302" ht="15" hidden="1" customHeight="1" x14ac:dyDescent="0.2"/>
    <row r="1303" ht="15" hidden="1" customHeight="1" x14ac:dyDescent="0.2"/>
    <row r="1304" ht="15" hidden="1" customHeight="1" x14ac:dyDescent="0.2"/>
    <row r="1305" ht="15" hidden="1" customHeight="1" x14ac:dyDescent="0.2"/>
    <row r="1306" ht="15" hidden="1" customHeight="1" x14ac:dyDescent="0.2"/>
    <row r="1307" ht="15" hidden="1" customHeight="1" x14ac:dyDescent="0.2"/>
    <row r="1308" ht="15" hidden="1" customHeight="1" x14ac:dyDescent="0.2"/>
    <row r="1309" ht="15" hidden="1" customHeight="1" x14ac:dyDescent="0.2"/>
    <row r="1310" ht="15" hidden="1" customHeight="1" x14ac:dyDescent="0.2"/>
    <row r="1311" ht="15" hidden="1" customHeight="1" x14ac:dyDescent="0.2"/>
    <row r="1312" ht="15" hidden="1" customHeight="1" x14ac:dyDescent="0.2"/>
    <row r="1313" ht="15" hidden="1" customHeight="1" x14ac:dyDescent="0.2"/>
    <row r="1314" ht="15" hidden="1" customHeight="1" x14ac:dyDescent="0.2"/>
    <row r="1315" ht="15" hidden="1" customHeight="1" x14ac:dyDescent="0.2"/>
    <row r="1316" ht="15" hidden="1" customHeight="1" x14ac:dyDescent="0.2"/>
    <row r="1317" ht="15" hidden="1" customHeight="1" x14ac:dyDescent="0.2"/>
    <row r="1318" ht="15" hidden="1" customHeight="1" x14ac:dyDescent="0.2"/>
    <row r="1319" ht="15" hidden="1" customHeight="1" x14ac:dyDescent="0.2"/>
    <row r="1320" ht="15" hidden="1" customHeight="1" x14ac:dyDescent="0.2"/>
    <row r="1321" ht="15" hidden="1" customHeight="1" x14ac:dyDescent="0.2"/>
    <row r="1322" ht="15" hidden="1" customHeight="1" x14ac:dyDescent="0.2"/>
    <row r="1323" ht="15" hidden="1" customHeight="1" x14ac:dyDescent="0.2"/>
    <row r="1324" ht="15" hidden="1" customHeight="1" x14ac:dyDescent="0.2"/>
    <row r="1325" ht="15" hidden="1" customHeight="1" x14ac:dyDescent="0.2"/>
    <row r="1326" ht="15" hidden="1" customHeight="1" x14ac:dyDescent="0.2"/>
    <row r="1327" ht="15" hidden="1" customHeight="1" x14ac:dyDescent="0.2"/>
    <row r="1328" ht="15" hidden="1" customHeight="1" x14ac:dyDescent="0.2"/>
    <row r="1329" ht="15" hidden="1" customHeight="1" x14ac:dyDescent="0.2"/>
    <row r="1330" ht="15" hidden="1" customHeight="1" x14ac:dyDescent="0.2"/>
    <row r="1331" ht="15" hidden="1" customHeight="1" x14ac:dyDescent="0.2"/>
    <row r="1332" ht="15" hidden="1" customHeight="1" x14ac:dyDescent="0.2"/>
    <row r="1333" ht="15" hidden="1" customHeight="1" x14ac:dyDescent="0.2"/>
    <row r="1334" ht="15" hidden="1" customHeight="1" x14ac:dyDescent="0.2"/>
    <row r="1335" ht="15" hidden="1" customHeight="1" x14ac:dyDescent="0.2"/>
    <row r="1336" ht="15" hidden="1" customHeight="1" x14ac:dyDescent="0.2"/>
    <row r="1337" ht="15" hidden="1" customHeight="1" x14ac:dyDescent="0.2"/>
    <row r="1338" ht="15" hidden="1" customHeight="1" x14ac:dyDescent="0.2"/>
    <row r="1339" ht="15" hidden="1" customHeight="1" x14ac:dyDescent="0.2"/>
    <row r="1340" ht="15" hidden="1" customHeight="1" x14ac:dyDescent="0.2"/>
    <row r="1341" ht="15" hidden="1" customHeight="1" x14ac:dyDescent="0.2"/>
    <row r="1342" ht="15" hidden="1" customHeight="1" x14ac:dyDescent="0.2"/>
    <row r="1343" ht="15" hidden="1" customHeight="1" x14ac:dyDescent="0.2"/>
    <row r="1344" ht="15" hidden="1" customHeight="1" x14ac:dyDescent="0.2"/>
    <row r="1345" ht="15" hidden="1" customHeight="1" x14ac:dyDescent="0.2"/>
    <row r="1346" ht="15" hidden="1" customHeight="1" x14ac:dyDescent="0.2"/>
    <row r="1347" ht="15" hidden="1" customHeight="1" x14ac:dyDescent="0.2"/>
    <row r="1348" ht="15" hidden="1" customHeight="1" x14ac:dyDescent="0.2"/>
    <row r="1349" ht="15" hidden="1" customHeight="1" x14ac:dyDescent="0.2"/>
    <row r="1350" ht="15" hidden="1" customHeight="1" x14ac:dyDescent="0.2"/>
    <row r="1351" ht="15" hidden="1" customHeight="1" x14ac:dyDescent="0.2"/>
    <row r="1352" ht="15" hidden="1" customHeight="1" x14ac:dyDescent="0.2"/>
    <row r="1353" ht="15" hidden="1" customHeight="1" x14ac:dyDescent="0.2"/>
    <row r="1354" ht="15" hidden="1" customHeight="1" x14ac:dyDescent="0.2"/>
    <row r="1355" ht="15" hidden="1" customHeight="1" x14ac:dyDescent="0.2"/>
    <row r="1356" ht="15" hidden="1" customHeight="1" x14ac:dyDescent="0.2"/>
    <row r="1357" ht="15" hidden="1" customHeight="1" x14ac:dyDescent="0.2"/>
    <row r="1358" ht="15" hidden="1" customHeight="1" x14ac:dyDescent="0.2"/>
    <row r="1359" ht="15" hidden="1" customHeight="1" x14ac:dyDescent="0.2"/>
    <row r="1360" ht="15" hidden="1" customHeight="1" x14ac:dyDescent="0.2"/>
    <row r="1361" ht="15" hidden="1" customHeight="1" x14ac:dyDescent="0.2"/>
    <row r="1362" ht="15" hidden="1" customHeight="1" x14ac:dyDescent="0.2"/>
    <row r="1363" ht="15" hidden="1" customHeight="1" x14ac:dyDescent="0.2"/>
    <row r="1364" ht="15" hidden="1" customHeight="1" x14ac:dyDescent="0.2"/>
    <row r="1365" ht="15" hidden="1" customHeight="1" x14ac:dyDescent="0.2"/>
    <row r="1366" ht="15" hidden="1" customHeight="1" x14ac:dyDescent="0.2"/>
    <row r="1367" ht="15" hidden="1" customHeight="1" x14ac:dyDescent="0.2"/>
    <row r="1368" ht="15" hidden="1" customHeight="1" x14ac:dyDescent="0.2"/>
    <row r="1369" ht="15" hidden="1" customHeight="1" x14ac:dyDescent="0.2"/>
    <row r="1370" ht="15" hidden="1" customHeight="1" x14ac:dyDescent="0.2"/>
    <row r="1371" ht="15" hidden="1" customHeight="1" x14ac:dyDescent="0.2"/>
    <row r="1372" ht="15" hidden="1" customHeight="1" x14ac:dyDescent="0.2"/>
    <row r="1373" ht="15" hidden="1" customHeight="1" x14ac:dyDescent="0.2"/>
    <row r="1374" ht="15" hidden="1" customHeight="1" x14ac:dyDescent="0.2"/>
    <row r="1375" ht="15" hidden="1" customHeight="1" x14ac:dyDescent="0.2"/>
    <row r="1376" ht="15" hidden="1" customHeight="1" x14ac:dyDescent="0.2"/>
    <row r="1377" ht="15" hidden="1" customHeight="1" x14ac:dyDescent="0.2"/>
    <row r="1378" ht="15" hidden="1" customHeight="1" x14ac:dyDescent="0.2"/>
    <row r="1379" ht="15" hidden="1" customHeight="1" x14ac:dyDescent="0.2"/>
    <row r="1380" ht="15" hidden="1" customHeight="1" x14ac:dyDescent="0.2"/>
    <row r="1381" ht="15" hidden="1" customHeight="1" x14ac:dyDescent="0.2"/>
    <row r="1382" ht="15" hidden="1" customHeight="1" x14ac:dyDescent="0.2"/>
    <row r="1383" ht="15" hidden="1" customHeight="1" x14ac:dyDescent="0.2"/>
    <row r="1384" ht="15" hidden="1" customHeight="1" x14ac:dyDescent="0.2"/>
    <row r="1385" ht="15" hidden="1" customHeight="1" x14ac:dyDescent="0.2"/>
    <row r="1386" ht="15" hidden="1" customHeight="1" x14ac:dyDescent="0.2"/>
    <row r="1387" ht="15" hidden="1" customHeight="1" x14ac:dyDescent="0.2"/>
    <row r="1388" ht="15" hidden="1" customHeight="1" x14ac:dyDescent="0.2"/>
    <row r="1389" ht="15" hidden="1" customHeight="1" x14ac:dyDescent="0.2"/>
    <row r="1390" ht="15" hidden="1" customHeight="1" x14ac:dyDescent="0.2"/>
    <row r="1391" ht="15" hidden="1" customHeight="1" x14ac:dyDescent="0.2"/>
    <row r="1392" ht="15" hidden="1" customHeight="1" x14ac:dyDescent="0.2"/>
    <row r="1393" ht="15" hidden="1" customHeight="1" x14ac:dyDescent="0.2"/>
    <row r="1394" ht="15" hidden="1" customHeight="1" x14ac:dyDescent="0.2"/>
    <row r="1395" ht="15" hidden="1" customHeight="1" x14ac:dyDescent="0.2"/>
    <row r="1396" ht="15" hidden="1" customHeight="1" x14ac:dyDescent="0.2"/>
    <row r="1397" ht="15" hidden="1" customHeight="1" x14ac:dyDescent="0.2"/>
    <row r="1398" ht="15" hidden="1" customHeight="1" x14ac:dyDescent="0.2"/>
    <row r="1399" ht="15" hidden="1" customHeight="1" x14ac:dyDescent="0.2"/>
    <row r="1400" ht="15" hidden="1" customHeight="1" x14ac:dyDescent="0.2"/>
    <row r="1401" ht="15" hidden="1" customHeight="1" x14ac:dyDescent="0.2"/>
    <row r="1402" ht="15" hidden="1" customHeight="1" x14ac:dyDescent="0.2"/>
    <row r="1403" ht="15" hidden="1" customHeight="1" x14ac:dyDescent="0.2"/>
    <row r="1404" ht="15" hidden="1" customHeight="1" x14ac:dyDescent="0.2"/>
    <row r="1405" ht="15" hidden="1" customHeight="1" x14ac:dyDescent="0.2"/>
    <row r="1406" ht="15" hidden="1" customHeight="1" x14ac:dyDescent="0.2"/>
    <row r="1407" ht="15" hidden="1" customHeight="1" x14ac:dyDescent="0.2"/>
    <row r="1408" ht="15" hidden="1" customHeight="1" x14ac:dyDescent="0.2"/>
    <row r="1409" ht="15" hidden="1" customHeight="1" x14ac:dyDescent="0.2"/>
    <row r="1410" ht="15" hidden="1" customHeight="1" x14ac:dyDescent="0.2"/>
    <row r="1411" ht="15" hidden="1" customHeight="1" x14ac:dyDescent="0.2"/>
    <row r="1412" ht="15" hidden="1" customHeight="1" x14ac:dyDescent="0.2"/>
    <row r="1413" ht="15" hidden="1" customHeight="1" x14ac:dyDescent="0.2"/>
    <row r="1414" ht="15" hidden="1" customHeight="1" x14ac:dyDescent="0.2"/>
    <row r="1415" ht="15" hidden="1" customHeight="1" x14ac:dyDescent="0.2"/>
    <row r="1416" ht="15" hidden="1" customHeight="1" x14ac:dyDescent="0.2"/>
    <row r="1417" ht="15" hidden="1" customHeight="1" x14ac:dyDescent="0.2"/>
    <row r="1418" ht="15" hidden="1" customHeight="1" x14ac:dyDescent="0.2"/>
    <row r="1419" ht="15" hidden="1" customHeight="1" x14ac:dyDescent="0.2"/>
    <row r="1420" ht="15" hidden="1" customHeight="1" x14ac:dyDescent="0.2"/>
    <row r="1421" ht="15" hidden="1" customHeight="1" x14ac:dyDescent="0.2"/>
    <row r="1422" ht="15" hidden="1" customHeight="1" x14ac:dyDescent="0.2"/>
    <row r="1423" ht="15" hidden="1" customHeight="1" x14ac:dyDescent="0.2"/>
    <row r="1424" ht="15" hidden="1" customHeight="1" x14ac:dyDescent="0.2"/>
    <row r="1425" ht="15" hidden="1" customHeight="1" x14ac:dyDescent="0.2"/>
    <row r="1426" ht="15" hidden="1" customHeight="1" x14ac:dyDescent="0.2"/>
    <row r="1427" ht="15" hidden="1" customHeight="1" x14ac:dyDescent="0.2"/>
    <row r="1428" ht="15" hidden="1" customHeight="1" x14ac:dyDescent="0.2"/>
    <row r="1429" ht="15" hidden="1" customHeight="1" x14ac:dyDescent="0.2"/>
    <row r="1430" ht="15" hidden="1" customHeight="1" x14ac:dyDescent="0.2"/>
    <row r="1431" ht="15" hidden="1" customHeight="1" x14ac:dyDescent="0.2"/>
    <row r="1432" ht="15" hidden="1" customHeight="1" x14ac:dyDescent="0.2"/>
    <row r="1433" ht="15" hidden="1" customHeight="1" x14ac:dyDescent="0.2"/>
    <row r="1434" ht="15" hidden="1" customHeight="1" x14ac:dyDescent="0.2"/>
    <row r="1435" ht="15" hidden="1" customHeight="1" x14ac:dyDescent="0.2"/>
    <row r="1436" ht="15" hidden="1" customHeight="1" x14ac:dyDescent="0.2"/>
    <row r="1437" ht="15" hidden="1" customHeight="1" x14ac:dyDescent="0.2"/>
    <row r="1438" ht="15" hidden="1" customHeight="1" x14ac:dyDescent="0.2"/>
    <row r="1439" ht="15" hidden="1" customHeight="1" x14ac:dyDescent="0.2"/>
    <row r="1440" ht="15" hidden="1" customHeight="1" x14ac:dyDescent="0.2"/>
    <row r="1441" ht="15" hidden="1" customHeight="1" x14ac:dyDescent="0.2"/>
    <row r="1442" ht="15" hidden="1" customHeight="1" x14ac:dyDescent="0.2"/>
    <row r="1443" ht="15" hidden="1" customHeight="1" x14ac:dyDescent="0.2"/>
    <row r="1444" ht="15" hidden="1" customHeight="1" x14ac:dyDescent="0.2"/>
    <row r="1445" ht="15" hidden="1" customHeight="1" x14ac:dyDescent="0.2"/>
    <row r="1446" ht="15" hidden="1" customHeight="1" x14ac:dyDescent="0.2"/>
    <row r="1447" ht="15" hidden="1" customHeight="1" x14ac:dyDescent="0.2"/>
    <row r="1448" ht="15" hidden="1" customHeight="1" x14ac:dyDescent="0.2"/>
    <row r="1449" ht="15" hidden="1" customHeight="1" x14ac:dyDescent="0.2"/>
    <row r="1450" ht="15" hidden="1" customHeight="1" x14ac:dyDescent="0.2"/>
    <row r="1451" ht="15" hidden="1" customHeight="1" x14ac:dyDescent="0.2"/>
    <row r="1452" ht="15" hidden="1" customHeight="1" x14ac:dyDescent="0.2"/>
    <row r="1453" ht="15" hidden="1" customHeight="1" x14ac:dyDescent="0.2"/>
    <row r="1454" ht="15" hidden="1" customHeight="1" x14ac:dyDescent="0.2"/>
    <row r="1455" ht="15" hidden="1" customHeight="1" x14ac:dyDescent="0.2"/>
    <row r="1456" ht="15" hidden="1" customHeight="1" x14ac:dyDescent="0.2"/>
    <row r="1457" ht="15" hidden="1" customHeight="1" x14ac:dyDescent="0.2"/>
    <row r="1458" ht="15" hidden="1" customHeight="1" x14ac:dyDescent="0.2"/>
    <row r="1459" ht="15" hidden="1" customHeight="1" x14ac:dyDescent="0.2"/>
    <row r="1460" ht="15" hidden="1" customHeight="1" x14ac:dyDescent="0.2"/>
    <row r="1461" ht="15" hidden="1" customHeight="1" x14ac:dyDescent="0.2"/>
    <row r="1462" ht="15" hidden="1" customHeight="1" x14ac:dyDescent="0.2"/>
    <row r="1463" ht="15" hidden="1" customHeight="1" x14ac:dyDescent="0.2"/>
    <row r="1464" ht="15" hidden="1" customHeight="1" x14ac:dyDescent="0.2"/>
    <row r="1465" ht="15" hidden="1" customHeight="1" x14ac:dyDescent="0.2"/>
    <row r="1466" ht="15" hidden="1" customHeight="1" x14ac:dyDescent="0.2"/>
    <row r="1467" ht="15" hidden="1" customHeight="1" x14ac:dyDescent="0.2"/>
    <row r="1468" ht="15" hidden="1" customHeight="1" x14ac:dyDescent="0.2"/>
    <row r="1469" ht="15" hidden="1" customHeight="1" x14ac:dyDescent="0.2"/>
    <row r="1470" ht="15" hidden="1" customHeight="1" x14ac:dyDescent="0.2"/>
    <row r="1471" ht="15" hidden="1" customHeight="1" x14ac:dyDescent="0.2"/>
    <row r="1472" ht="15" hidden="1" customHeight="1" x14ac:dyDescent="0.2"/>
    <row r="1473" ht="15" hidden="1" customHeight="1" x14ac:dyDescent="0.2"/>
    <row r="1474" ht="15" hidden="1" customHeight="1" x14ac:dyDescent="0.2"/>
    <row r="1475" ht="15" hidden="1" customHeight="1" x14ac:dyDescent="0.2"/>
    <row r="1476" ht="15" hidden="1" customHeight="1" x14ac:dyDescent="0.2"/>
    <row r="1477" ht="15" hidden="1" customHeight="1" x14ac:dyDescent="0.2"/>
    <row r="1478" ht="15" hidden="1" customHeight="1" x14ac:dyDescent="0.2"/>
    <row r="1479" ht="15" hidden="1" customHeight="1" x14ac:dyDescent="0.2"/>
    <row r="1480" ht="15" hidden="1" customHeight="1" x14ac:dyDescent="0.2"/>
    <row r="1481" ht="15" hidden="1" customHeight="1" x14ac:dyDescent="0.2"/>
    <row r="1482" ht="15" hidden="1" customHeight="1" x14ac:dyDescent="0.2"/>
    <row r="1483" ht="15" hidden="1" customHeight="1" x14ac:dyDescent="0.2"/>
    <row r="1484" ht="15" hidden="1" customHeight="1" x14ac:dyDescent="0.2"/>
    <row r="1485" ht="15" hidden="1" customHeight="1" x14ac:dyDescent="0.2"/>
    <row r="1486" ht="15" hidden="1" customHeight="1" x14ac:dyDescent="0.2"/>
    <row r="1487" ht="15" hidden="1" customHeight="1" x14ac:dyDescent="0.2"/>
    <row r="1488" ht="15" hidden="1" customHeight="1" x14ac:dyDescent="0.2"/>
    <row r="1489" ht="15" hidden="1" customHeight="1" x14ac:dyDescent="0.2"/>
    <row r="1490" ht="15" hidden="1" customHeight="1" x14ac:dyDescent="0.2"/>
    <row r="1491" ht="15" hidden="1" customHeight="1" x14ac:dyDescent="0.2"/>
    <row r="1492" ht="15" hidden="1" customHeight="1" x14ac:dyDescent="0.2"/>
    <row r="1493" ht="15" hidden="1" customHeight="1" x14ac:dyDescent="0.2"/>
    <row r="1494" ht="15" hidden="1" customHeight="1" x14ac:dyDescent="0.2"/>
    <row r="1495" ht="15" hidden="1" customHeight="1" x14ac:dyDescent="0.2"/>
    <row r="1496" ht="15" hidden="1" customHeight="1" x14ac:dyDescent="0.2"/>
    <row r="1497" ht="15" hidden="1" customHeight="1" x14ac:dyDescent="0.2"/>
    <row r="1498" ht="15" hidden="1" customHeight="1" x14ac:dyDescent="0.2"/>
    <row r="1499" ht="15" hidden="1" customHeight="1" x14ac:dyDescent="0.2"/>
    <row r="1500" ht="15" hidden="1" customHeight="1" x14ac:dyDescent="0.2"/>
    <row r="1501" ht="15" hidden="1" customHeight="1" x14ac:dyDescent="0.2"/>
    <row r="1502" ht="15" hidden="1" customHeight="1" x14ac:dyDescent="0.2"/>
    <row r="1503" ht="15" hidden="1" customHeight="1" x14ac:dyDescent="0.2"/>
    <row r="1504" ht="15" hidden="1" customHeight="1" x14ac:dyDescent="0.2"/>
    <row r="1505" ht="15" hidden="1" customHeight="1" x14ac:dyDescent="0.2"/>
    <row r="1506" ht="15" hidden="1" customHeight="1" x14ac:dyDescent="0.2"/>
    <row r="1507" ht="15" hidden="1" customHeight="1" x14ac:dyDescent="0.2"/>
    <row r="1508" ht="15" hidden="1" customHeight="1" x14ac:dyDescent="0.2"/>
    <row r="1509" ht="15" hidden="1" customHeight="1" x14ac:dyDescent="0.2"/>
    <row r="1510" ht="15" hidden="1" customHeight="1" x14ac:dyDescent="0.2"/>
    <row r="1511" ht="15" hidden="1" customHeight="1" x14ac:dyDescent="0.2"/>
    <row r="1512" ht="15" hidden="1" customHeight="1" x14ac:dyDescent="0.2"/>
    <row r="1513" ht="15" hidden="1" customHeight="1" x14ac:dyDescent="0.2"/>
    <row r="1514" ht="15" hidden="1" customHeight="1" x14ac:dyDescent="0.2"/>
    <row r="1515" ht="15" hidden="1" customHeight="1" x14ac:dyDescent="0.2"/>
    <row r="1516" ht="15" hidden="1" customHeight="1" x14ac:dyDescent="0.2"/>
    <row r="1517" ht="15" hidden="1" customHeight="1" x14ac:dyDescent="0.2"/>
    <row r="1518" ht="15" hidden="1" customHeight="1" x14ac:dyDescent="0.2"/>
    <row r="1519" ht="15" hidden="1" customHeight="1" x14ac:dyDescent="0.2"/>
    <row r="1520" ht="15" hidden="1" customHeight="1" x14ac:dyDescent="0.2"/>
    <row r="1521" ht="15" hidden="1" customHeight="1" x14ac:dyDescent="0.2"/>
    <row r="1522" ht="15" hidden="1" customHeight="1" x14ac:dyDescent="0.2"/>
    <row r="1523" ht="15" hidden="1" customHeight="1" x14ac:dyDescent="0.2"/>
    <row r="1524" ht="15" hidden="1" customHeight="1" x14ac:dyDescent="0.2"/>
    <row r="1525" ht="15" hidden="1" customHeight="1" x14ac:dyDescent="0.2"/>
    <row r="1526" ht="15" hidden="1" customHeight="1" x14ac:dyDescent="0.2"/>
    <row r="1527" ht="15" hidden="1" customHeight="1" x14ac:dyDescent="0.2"/>
    <row r="1528" ht="15" hidden="1" customHeight="1" x14ac:dyDescent="0.2"/>
    <row r="1529" ht="15" hidden="1" customHeight="1" x14ac:dyDescent="0.2"/>
    <row r="1530" ht="15" hidden="1" customHeight="1" x14ac:dyDescent="0.2"/>
    <row r="1531" ht="15" hidden="1" customHeight="1" x14ac:dyDescent="0.2"/>
    <row r="1532" ht="15" hidden="1" customHeight="1" x14ac:dyDescent="0.2"/>
    <row r="1533" ht="15" hidden="1" customHeight="1" x14ac:dyDescent="0.2"/>
    <row r="1534" ht="15" hidden="1" customHeight="1" x14ac:dyDescent="0.2"/>
    <row r="1535" ht="15" hidden="1" customHeight="1" x14ac:dyDescent="0.2"/>
    <row r="1536" ht="15" hidden="1" customHeight="1" x14ac:dyDescent="0.2"/>
    <row r="1537" ht="15" hidden="1" customHeight="1" x14ac:dyDescent="0.2"/>
    <row r="1538" ht="15" hidden="1" customHeight="1" x14ac:dyDescent="0.2"/>
    <row r="1539" ht="15" hidden="1" customHeight="1" x14ac:dyDescent="0.2"/>
    <row r="1540" ht="15" hidden="1" customHeight="1" x14ac:dyDescent="0.2"/>
    <row r="1541" ht="15" hidden="1" customHeight="1" x14ac:dyDescent="0.2"/>
    <row r="1542" ht="15" hidden="1" customHeight="1" x14ac:dyDescent="0.2"/>
    <row r="1543" ht="15" hidden="1" customHeight="1" x14ac:dyDescent="0.2"/>
    <row r="1544" ht="15" hidden="1" customHeight="1" x14ac:dyDescent="0.2"/>
    <row r="1545" ht="15" hidden="1" customHeight="1" x14ac:dyDescent="0.2"/>
    <row r="1546" ht="15" hidden="1" customHeight="1" x14ac:dyDescent="0.2"/>
    <row r="1547" ht="15" hidden="1" customHeight="1" x14ac:dyDescent="0.2"/>
    <row r="1548" ht="15" hidden="1" customHeight="1" x14ac:dyDescent="0.2"/>
    <row r="1549" ht="15" hidden="1" customHeight="1" x14ac:dyDescent="0.2"/>
    <row r="1550" ht="15" hidden="1" customHeight="1" x14ac:dyDescent="0.2"/>
    <row r="1551" ht="15" hidden="1" customHeight="1" x14ac:dyDescent="0.2"/>
    <row r="1552" ht="15" hidden="1" customHeight="1" x14ac:dyDescent="0.2"/>
    <row r="1553" ht="15" hidden="1" customHeight="1" x14ac:dyDescent="0.2"/>
    <row r="1554" ht="15" hidden="1" customHeight="1" x14ac:dyDescent="0.2"/>
    <row r="1555" ht="15" hidden="1" customHeight="1" x14ac:dyDescent="0.2"/>
    <row r="1556" ht="15" hidden="1" customHeight="1" x14ac:dyDescent="0.2"/>
    <row r="1557" ht="15" hidden="1" customHeight="1" x14ac:dyDescent="0.2"/>
    <row r="1558" ht="15" hidden="1" customHeight="1" x14ac:dyDescent="0.2"/>
    <row r="1559" ht="15" hidden="1" customHeight="1" x14ac:dyDescent="0.2"/>
    <row r="1560" ht="15" hidden="1" customHeight="1" x14ac:dyDescent="0.2"/>
    <row r="1561" ht="15" hidden="1" customHeight="1" x14ac:dyDescent="0.2"/>
    <row r="1562" ht="15" hidden="1" customHeight="1" x14ac:dyDescent="0.2"/>
    <row r="1563" ht="15" hidden="1" customHeight="1" x14ac:dyDescent="0.2"/>
    <row r="1564" ht="15" hidden="1" customHeight="1" x14ac:dyDescent="0.2"/>
    <row r="1565" ht="15" hidden="1" customHeight="1" x14ac:dyDescent="0.2"/>
    <row r="1566" ht="15" hidden="1" customHeight="1" x14ac:dyDescent="0.2"/>
    <row r="1567" ht="15" hidden="1" customHeight="1" x14ac:dyDescent="0.2"/>
    <row r="1568" ht="15" hidden="1" customHeight="1" x14ac:dyDescent="0.2"/>
    <row r="1569" ht="15" hidden="1" customHeight="1" x14ac:dyDescent="0.2"/>
    <row r="1570" ht="15" hidden="1" customHeight="1" x14ac:dyDescent="0.2"/>
    <row r="1571" ht="15" hidden="1" customHeight="1" x14ac:dyDescent="0.2"/>
    <row r="1572" ht="15" hidden="1" customHeight="1" x14ac:dyDescent="0.2"/>
    <row r="1573" ht="15" hidden="1" customHeight="1" x14ac:dyDescent="0.2"/>
    <row r="1574" ht="15" hidden="1" customHeight="1" x14ac:dyDescent="0.2"/>
    <row r="1575" ht="15" hidden="1" customHeight="1" x14ac:dyDescent="0.2"/>
    <row r="1576" ht="15" hidden="1" customHeight="1" x14ac:dyDescent="0.2"/>
    <row r="1577" ht="15" hidden="1" customHeight="1" x14ac:dyDescent="0.2"/>
    <row r="1578" ht="15" hidden="1" customHeight="1" x14ac:dyDescent="0.2"/>
    <row r="1579" ht="15" hidden="1" customHeight="1" x14ac:dyDescent="0.2"/>
    <row r="1580" ht="15" hidden="1" customHeight="1" x14ac:dyDescent="0.2"/>
    <row r="1581" ht="15" hidden="1" customHeight="1" x14ac:dyDescent="0.2"/>
    <row r="1582" ht="15" hidden="1" customHeight="1" x14ac:dyDescent="0.2"/>
    <row r="1583" ht="15" hidden="1" customHeight="1" x14ac:dyDescent="0.2"/>
    <row r="1584" ht="15" hidden="1" customHeight="1" x14ac:dyDescent="0.2"/>
    <row r="1585" ht="15" hidden="1" customHeight="1" x14ac:dyDescent="0.2"/>
    <row r="1586" ht="15" hidden="1" customHeight="1" x14ac:dyDescent="0.2"/>
    <row r="1587" ht="15" hidden="1" customHeight="1" x14ac:dyDescent="0.2"/>
    <row r="1588" ht="15" hidden="1" customHeight="1" x14ac:dyDescent="0.2"/>
    <row r="1589" ht="15" hidden="1" customHeight="1" x14ac:dyDescent="0.2"/>
    <row r="1590" ht="15" hidden="1" customHeight="1" x14ac:dyDescent="0.2"/>
    <row r="1591" ht="15" hidden="1" customHeight="1" x14ac:dyDescent="0.2"/>
    <row r="1592" ht="15" hidden="1" customHeight="1" x14ac:dyDescent="0.2"/>
    <row r="1593" ht="15" hidden="1" customHeight="1" x14ac:dyDescent="0.2"/>
    <row r="1594" ht="15" hidden="1" customHeight="1" x14ac:dyDescent="0.2"/>
    <row r="1595" ht="15" hidden="1" customHeight="1" x14ac:dyDescent="0.2"/>
    <row r="1596" ht="15" hidden="1" customHeight="1" x14ac:dyDescent="0.2"/>
    <row r="1597" ht="15" hidden="1" customHeight="1" x14ac:dyDescent="0.2"/>
    <row r="1598" ht="15" hidden="1" customHeight="1" x14ac:dyDescent="0.2"/>
    <row r="1599" ht="15" hidden="1" customHeight="1" x14ac:dyDescent="0.2"/>
    <row r="1600" ht="15" hidden="1" customHeight="1" x14ac:dyDescent="0.2"/>
    <row r="1601" ht="15" hidden="1" customHeight="1" x14ac:dyDescent="0.2"/>
    <row r="1602" ht="15" hidden="1" customHeight="1" x14ac:dyDescent="0.2"/>
    <row r="1603" ht="15" hidden="1" customHeight="1" x14ac:dyDescent="0.2"/>
    <row r="1604" ht="15" hidden="1" customHeight="1" x14ac:dyDescent="0.2"/>
    <row r="1605" ht="15" hidden="1" customHeight="1" x14ac:dyDescent="0.2"/>
    <row r="1606" ht="15" hidden="1" customHeight="1" x14ac:dyDescent="0.2"/>
    <row r="1607" ht="15" hidden="1" customHeight="1" x14ac:dyDescent="0.2"/>
    <row r="1608" ht="15" hidden="1" customHeight="1" x14ac:dyDescent="0.2"/>
    <row r="1609" ht="15" hidden="1" customHeight="1" x14ac:dyDescent="0.2"/>
    <row r="1610" ht="15" hidden="1" customHeight="1" x14ac:dyDescent="0.2"/>
    <row r="1611" ht="15" hidden="1" customHeight="1" x14ac:dyDescent="0.2"/>
    <row r="1612" ht="15" hidden="1" customHeight="1" x14ac:dyDescent="0.2"/>
    <row r="1613" ht="15" hidden="1" customHeight="1" x14ac:dyDescent="0.2"/>
    <row r="1614" ht="15" hidden="1" customHeight="1" x14ac:dyDescent="0.2"/>
    <row r="1615" ht="15" hidden="1" customHeight="1" x14ac:dyDescent="0.2"/>
    <row r="1616" ht="15" hidden="1" customHeight="1" x14ac:dyDescent="0.2"/>
    <row r="1617" ht="15" hidden="1" customHeight="1" x14ac:dyDescent="0.2"/>
    <row r="1618" ht="15" hidden="1" customHeight="1" x14ac:dyDescent="0.2"/>
    <row r="1619" ht="15" hidden="1" customHeight="1" x14ac:dyDescent="0.2"/>
    <row r="1620" ht="15" hidden="1" customHeight="1" x14ac:dyDescent="0.2"/>
    <row r="1621" ht="15" hidden="1" customHeight="1" x14ac:dyDescent="0.2"/>
    <row r="1622" ht="15" hidden="1" customHeight="1" x14ac:dyDescent="0.2"/>
    <row r="1623" ht="15" hidden="1" customHeight="1" x14ac:dyDescent="0.2"/>
    <row r="1624" ht="15" hidden="1" customHeight="1" x14ac:dyDescent="0.2"/>
    <row r="1625" ht="15" hidden="1" customHeight="1" x14ac:dyDescent="0.2"/>
    <row r="1626" ht="15" hidden="1" customHeight="1" x14ac:dyDescent="0.2"/>
    <row r="1627" ht="15" hidden="1" customHeight="1" x14ac:dyDescent="0.2"/>
    <row r="1628" ht="15" hidden="1" customHeight="1" x14ac:dyDescent="0.2"/>
    <row r="1629" ht="15" hidden="1" customHeight="1" x14ac:dyDescent="0.2"/>
    <row r="1630" ht="15" hidden="1" customHeight="1" x14ac:dyDescent="0.2"/>
    <row r="1631" ht="15" hidden="1" customHeight="1" x14ac:dyDescent="0.2"/>
    <row r="1632" ht="15" hidden="1" customHeight="1" x14ac:dyDescent="0.2"/>
    <row r="1633" ht="15" hidden="1" customHeight="1" x14ac:dyDescent="0.2"/>
    <row r="1634" ht="15" hidden="1" customHeight="1" x14ac:dyDescent="0.2"/>
    <row r="1635" ht="15" hidden="1" customHeight="1" x14ac:dyDescent="0.2"/>
    <row r="1636" ht="15" hidden="1" customHeight="1" x14ac:dyDescent="0.2"/>
    <row r="1637" ht="15" hidden="1" customHeight="1" x14ac:dyDescent="0.2"/>
    <row r="1638" ht="15" hidden="1" customHeight="1" x14ac:dyDescent="0.2"/>
    <row r="1639" ht="15" hidden="1" customHeight="1" x14ac:dyDescent="0.2"/>
    <row r="1640" ht="15" hidden="1" customHeight="1" x14ac:dyDescent="0.2"/>
    <row r="1641" ht="15" hidden="1" customHeight="1" x14ac:dyDescent="0.2"/>
    <row r="1642" ht="15" hidden="1" customHeight="1" x14ac:dyDescent="0.2"/>
    <row r="1643" ht="15" hidden="1" customHeight="1" x14ac:dyDescent="0.2"/>
    <row r="1644" ht="15" hidden="1" customHeight="1" x14ac:dyDescent="0.2"/>
    <row r="1645" ht="15" hidden="1" customHeight="1" x14ac:dyDescent="0.2"/>
    <row r="1646" ht="15" hidden="1" customHeight="1" x14ac:dyDescent="0.2"/>
    <row r="1647" ht="15" hidden="1" customHeight="1" x14ac:dyDescent="0.2"/>
    <row r="1648" ht="15" hidden="1" customHeight="1" x14ac:dyDescent="0.2"/>
    <row r="1649" ht="15" hidden="1" customHeight="1" x14ac:dyDescent="0.2"/>
    <row r="1650" ht="15" hidden="1" customHeight="1" x14ac:dyDescent="0.2"/>
    <row r="1651" ht="15" hidden="1" customHeight="1" x14ac:dyDescent="0.2"/>
    <row r="1652" ht="15" hidden="1" customHeight="1" x14ac:dyDescent="0.2"/>
    <row r="1653" ht="15" hidden="1" customHeight="1" x14ac:dyDescent="0.2"/>
    <row r="1654" ht="15" hidden="1" customHeight="1" x14ac:dyDescent="0.2"/>
    <row r="1655" ht="15" hidden="1" customHeight="1" x14ac:dyDescent="0.2"/>
    <row r="1656" ht="15" hidden="1" customHeight="1" x14ac:dyDescent="0.2"/>
    <row r="1657" ht="15" hidden="1" customHeight="1" x14ac:dyDescent="0.2"/>
    <row r="1658" ht="15" hidden="1" customHeight="1" x14ac:dyDescent="0.2"/>
    <row r="1659" ht="15" hidden="1" customHeight="1" x14ac:dyDescent="0.2"/>
    <row r="1660" ht="15" hidden="1" customHeight="1" x14ac:dyDescent="0.2"/>
    <row r="1661" ht="15" hidden="1" customHeight="1" x14ac:dyDescent="0.2"/>
    <row r="1662" ht="15" hidden="1" customHeight="1" x14ac:dyDescent="0.2"/>
    <row r="1663" ht="15" hidden="1" customHeight="1" x14ac:dyDescent="0.2"/>
    <row r="1664" ht="15" hidden="1" customHeight="1" x14ac:dyDescent="0.2"/>
    <row r="1665" ht="15" hidden="1" customHeight="1" x14ac:dyDescent="0.2"/>
    <row r="1666" ht="15" hidden="1" customHeight="1" x14ac:dyDescent="0.2"/>
    <row r="1667" ht="15" hidden="1" customHeight="1" x14ac:dyDescent="0.2"/>
    <row r="1668" ht="15" hidden="1" customHeight="1" x14ac:dyDescent="0.2"/>
    <row r="1669" ht="15" hidden="1" customHeight="1" x14ac:dyDescent="0.2"/>
    <row r="1670" ht="15" hidden="1" customHeight="1" x14ac:dyDescent="0.2"/>
    <row r="1671" ht="15" hidden="1" customHeight="1" x14ac:dyDescent="0.2"/>
    <row r="1672" ht="15" hidden="1" customHeight="1" x14ac:dyDescent="0.2"/>
    <row r="1673" ht="15" hidden="1" customHeight="1" x14ac:dyDescent="0.2"/>
    <row r="1674" ht="15" hidden="1" customHeight="1" x14ac:dyDescent="0.2"/>
    <row r="1675" ht="15" hidden="1" customHeight="1" x14ac:dyDescent="0.2"/>
    <row r="1676" ht="15" hidden="1" customHeight="1" x14ac:dyDescent="0.2"/>
    <row r="1677" ht="15" hidden="1" customHeight="1" x14ac:dyDescent="0.2"/>
    <row r="1678" ht="15" hidden="1" customHeight="1" x14ac:dyDescent="0.2"/>
    <row r="1679" ht="15" hidden="1" customHeight="1" x14ac:dyDescent="0.2"/>
    <row r="1680" ht="15" hidden="1" customHeight="1" x14ac:dyDescent="0.2"/>
    <row r="1681" ht="15" hidden="1" customHeight="1" x14ac:dyDescent="0.2"/>
    <row r="1682" ht="15" hidden="1" customHeight="1" x14ac:dyDescent="0.2"/>
    <row r="1683" ht="15" hidden="1" customHeight="1" x14ac:dyDescent="0.2"/>
    <row r="1684" ht="15" hidden="1" customHeight="1" x14ac:dyDescent="0.2"/>
    <row r="1685" ht="15" hidden="1" customHeight="1" x14ac:dyDescent="0.2"/>
    <row r="1686" ht="15" hidden="1" customHeight="1" x14ac:dyDescent="0.2"/>
    <row r="1687" ht="15" hidden="1" customHeight="1" x14ac:dyDescent="0.2"/>
    <row r="1688" ht="15" hidden="1" customHeight="1" x14ac:dyDescent="0.2"/>
    <row r="1689" ht="15" hidden="1" customHeight="1" x14ac:dyDescent="0.2"/>
    <row r="1690" ht="15" hidden="1" customHeight="1" x14ac:dyDescent="0.2"/>
    <row r="1691" ht="15" hidden="1" customHeight="1" x14ac:dyDescent="0.2"/>
    <row r="1692" ht="15" hidden="1" customHeight="1" x14ac:dyDescent="0.2"/>
    <row r="1693" ht="15" hidden="1" customHeight="1" x14ac:dyDescent="0.2"/>
    <row r="1694" ht="15" hidden="1" customHeight="1" x14ac:dyDescent="0.2"/>
    <row r="1695" ht="15" hidden="1" customHeight="1" x14ac:dyDescent="0.2"/>
    <row r="1696" ht="15" hidden="1" customHeight="1" x14ac:dyDescent="0.2"/>
    <row r="1697" ht="15" hidden="1" customHeight="1" x14ac:dyDescent="0.2"/>
    <row r="1698" ht="15" hidden="1" customHeight="1" x14ac:dyDescent="0.2"/>
    <row r="1699" ht="15" hidden="1" customHeight="1" x14ac:dyDescent="0.2"/>
    <row r="1700" ht="15" hidden="1" customHeight="1" x14ac:dyDescent="0.2"/>
    <row r="1701" ht="15" hidden="1" customHeight="1" x14ac:dyDescent="0.2"/>
    <row r="1702" ht="15" hidden="1" customHeight="1" x14ac:dyDescent="0.2"/>
    <row r="1703" ht="15" hidden="1" customHeight="1" x14ac:dyDescent="0.2"/>
    <row r="1704" ht="15" hidden="1" customHeight="1" x14ac:dyDescent="0.2"/>
    <row r="1705" ht="15" hidden="1" customHeight="1" x14ac:dyDescent="0.2"/>
    <row r="1706" ht="15" hidden="1" customHeight="1" x14ac:dyDescent="0.2"/>
    <row r="1707" ht="15" hidden="1" customHeight="1" x14ac:dyDescent="0.2"/>
    <row r="1708" ht="15" hidden="1" customHeight="1" x14ac:dyDescent="0.2"/>
    <row r="1709" ht="15" hidden="1" customHeight="1" x14ac:dyDescent="0.2"/>
    <row r="1710" ht="15" hidden="1" customHeight="1" x14ac:dyDescent="0.2"/>
    <row r="1711" ht="15" hidden="1" customHeight="1" x14ac:dyDescent="0.2"/>
    <row r="1712" ht="15" hidden="1" customHeight="1" x14ac:dyDescent="0.2"/>
    <row r="1713" ht="15" hidden="1" customHeight="1" x14ac:dyDescent="0.2"/>
    <row r="1714" ht="15" hidden="1" customHeight="1" x14ac:dyDescent="0.2"/>
    <row r="1715" ht="15" hidden="1" customHeight="1" x14ac:dyDescent="0.2"/>
    <row r="1716" ht="15" hidden="1" customHeight="1" x14ac:dyDescent="0.2"/>
    <row r="1717" ht="15" hidden="1" customHeight="1" x14ac:dyDescent="0.2"/>
    <row r="1718" ht="15" hidden="1" customHeight="1" x14ac:dyDescent="0.2"/>
    <row r="1719" ht="15" hidden="1" customHeight="1" x14ac:dyDescent="0.2"/>
    <row r="1720" ht="15" hidden="1" customHeight="1" x14ac:dyDescent="0.2"/>
    <row r="1721" ht="15" hidden="1" customHeight="1" x14ac:dyDescent="0.2"/>
    <row r="1722" ht="15" hidden="1" customHeight="1" x14ac:dyDescent="0.2"/>
    <row r="1723" ht="15" hidden="1" customHeight="1" x14ac:dyDescent="0.2"/>
    <row r="1724" ht="15" hidden="1" customHeight="1" x14ac:dyDescent="0.2"/>
    <row r="1725" ht="15" hidden="1" customHeight="1" x14ac:dyDescent="0.2"/>
    <row r="1726" ht="15" hidden="1" customHeight="1" x14ac:dyDescent="0.2"/>
    <row r="1727" ht="15" hidden="1" customHeight="1" x14ac:dyDescent="0.2"/>
    <row r="1728" ht="15" hidden="1" customHeight="1" x14ac:dyDescent="0.2"/>
    <row r="1729" ht="15" hidden="1" customHeight="1" x14ac:dyDescent="0.2"/>
    <row r="1730" ht="15" hidden="1" customHeight="1" x14ac:dyDescent="0.2"/>
    <row r="1731" ht="15" hidden="1" customHeight="1" x14ac:dyDescent="0.2"/>
    <row r="1732" ht="15" hidden="1" customHeight="1" x14ac:dyDescent="0.2"/>
    <row r="1733" ht="15" hidden="1" customHeight="1" x14ac:dyDescent="0.2"/>
    <row r="1734" ht="15" hidden="1" customHeight="1" x14ac:dyDescent="0.2"/>
    <row r="1735" ht="15" hidden="1" customHeight="1" x14ac:dyDescent="0.2"/>
    <row r="1736" ht="15" hidden="1" customHeight="1" x14ac:dyDescent="0.2"/>
    <row r="1737" ht="15" hidden="1" customHeight="1" x14ac:dyDescent="0.2"/>
    <row r="1738" ht="15" hidden="1" customHeight="1" x14ac:dyDescent="0.2"/>
    <row r="1739" ht="15" hidden="1" customHeight="1" x14ac:dyDescent="0.2"/>
    <row r="1740" ht="15" hidden="1" customHeight="1" x14ac:dyDescent="0.2"/>
    <row r="1741" ht="15" hidden="1" customHeight="1" x14ac:dyDescent="0.2"/>
    <row r="1742" ht="15" hidden="1" customHeight="1" x14ac:dyDescent="0.2"/>
    <row r="1743" ht="15" hidden="1" customHeight="1" x14ac:dyDescent="0.2"/>
    <row r="1744" ht="15" hidden="1" customHeight="1" x14ac:dyDescent="0.2"/>
    <row r="1745" ht="15" hidden="1" customHeight="1" x14ac:dyDescent="0.2"/>
    <row r="1746" ht="15" hidden="1" customHeight="1" x14ac:dyDescent="0.2"/>
    <row r="1747" ht="15" hidden="1" customHeight="1" x14ac:dyDescent="0.2"/>
    <row r="1748" ht="15" hidden="1" customHeight="1" x14ac:dyDescent="0.2"/>
    <row r="1749" ht="15" hidden="1" customHeight="1" x14ac:dyDescent="0.2"/>
    <row r="1750" ht="15" hidden="1" customHeight="1" x14ac:dyDescent="0.2"/>
    <row r="1751" ht="15" hidden="1" customHeight="1" x14ac:dyDescent="0.2"/>
    <row r="1752" ht="15" hidden="1" customHeight="1" x14ac:dyDescent="0.2"/>
    <row r="1753" ht="15" hidden="1" customHeight="1" x14ac:dyDescent="0.2"/>
    <row r="1754" ht="15" hidden="1" customHeight="1" x14ac:dyDescent="0.2"/>
    <row r="1755" ht="15" hidden="1" customHeight="1" x14ac:dyDescent="0.2"/>
    <row r="1756" ht="15" hidden="1" customHeight="1" x14ac:dyDescent="0.2"/>
    <row r="1757" ht="15" hidden="1" customHeight="1" x14ac:dyDescent="0.2"/>
    <row r="1758" ht="15" hidden="1" customHeight="1" x14ac:dyDescent="0.2"/>
    <row r="1759" ht="15" hidden="1" customHeight="1" x14ac:dyDescent="0.2"/>
    <row r="1760" ht="15" hidden="1" customHeight="1" x14ac:dyDescent="0.2"/>
    <row r="1761" ht="15" hidden="1" customHeight="1" x14ac:dyDescent="0.2"/>
    <row r="1762" ht="15" hidden="1" customHeight="1" x14ac:dyDescent="0.2"/>
    <row r="1763" ht="15" hidden="1" customHeight="1" x14ac:dyDescent="0.2"/>
    <row r="1764" ht="15" hidden="1" customHeight="1" x14ac:dyDescent="0.2"/>
    <row r="1765" ht="15" hidden="1" customHeight="1" x14ac:dyDescent="0.2"/>
    <row r="1766" ht="15" hidden="1" customHeight="1" x14ac:dyDescent="0.2"/>
    <row r="1767" ht="15" hidden="1" customHeight="1" x14ac:dyDescent="0.2"/>
    <row r="1768" ht="15" hidden="1" customHeight="1" x14ac:dyDescent="0.2"/>
    <row r="1769" ht="15" hidden="1" customHeight="1" x14ac:dyDescent="0.2"/>
    <row r="1770" ht="15" hidden="1" customHeight="1" x14ac:dyDescent="0.2"/>
    <row r="1771" ht="15" hidden="1" customHeight="1" x14ac:dyDescent="0.2"/>
    <row r="1772" ht="15" hidden="1" customHeight="1" x14ac:dyDescent="0.2"/>
    <row r="1773" ht="15" hidden="1" customHeight="1" x14ac:dyDescent="0.2"/>
    <row r="1774" ht="15" hidden="1" customHeight="1" x14ac:dyDescent="0.2"/>
    <row r="1775" ht="15" hidden="1" customHeight="1" x14ac:dyDescent="0.2"/>
    <row r="1776" ht="15" hidden="1" customHeight="1" x14ac:dyDescent="0.2"/>
    <row r="1777" ht="15" hidden="1" customHeight="1" x14ac:dyDescent="0.2"/>
    <row r="1778" ht="15" hidden="1" customHeight="1" x14ac:dyDescent="0.2"/>
    <row r="1779" ht="15" hidden="1" customHeight="1" x14ac:dyDescent="0.2"/>
    <row r="1780" ht="15" hidden="1" customHeight="1" x14ac:dyDescent="0.2"/>
    <row r="1781" ht="15" hidden="1" customHeight="1" x14ac:dyDescent="0.2"/>
    <row r="1782" ht="15" hidden="1" customHeight="1" x14ac:dyDescent="0.2"/>
    <row r="1783" ht="15" hidden="1" customHeight="1" x14ac:dyDescent="0.2"/>
    <row r="1784" ht="15" hidden="1" customHeight="1" x14ac:dyDescent="0.2"/>
    <row r="1785" ht="15" hidden="1" customHeight="1" x14ac:dyDescent="0.2"/>
    <row r="1786" ht="15" hidden="1" customHeight="1" x14ac:dyDescent="0.2"/>
    <row r="1787" ht="15" hidden="1" customHeight="1" x14ac:dyDescent="0.2"/>
    <row r="1788" ht="15" hidden="1" customHeight="1" x14ac:dyDescent="0.2"/>
    <row r="1789" ht="15" hidden="1" customHeight="1" x14ac:dyDescent="0.2"/>
    <row r="1790" ht="15" hidden="1" customHeight="1" x14ac:dyDescent="0.2"/>
    <row r="1791" ht="15" hidden="1" customHeight="1" x14ac:dyDescent="0.2"/>
    <row r="1792" ht="15" hidden="1" customHeight="1" x14ac:dyDescent="0.2"/>
    <row r="1793" ht="15" hidden="1" customHeight="1" x14ac:dyDescent="0.2"/>
    <row r="1794" ht="15" hidden="1" customHeight="1" x14ac:dyDescent="0.2"/>
    <row r="1795" ht="15" hidden="1" customHeight="1" x14ac:dyDescent="0.2"/>
    <row r="1796" ht="15" hidden="1" customHeight="1" x14ac:dyDescent="0.2"/>
    <row r="1797" ht="15" hidden="1" customHeight="1" x14ac:dyDescent="0.2"/>
    <row r="1798" ht="15" hidden="1" customHeight="1" x14ac:dyDescent="0.2"/>
    <row r="1799" ht="15" hidden="1" customHeight="1" x14ac:dyDescent="0.2"/>
    <row r="1800" ht="15" hidden="1" customHeight="1" x14ac:dyDescent="0.2"/>
    <row r="1801" ht="15" hidden="1" customHeight="1" x14ac:dyDescent="0.2"/>
    <row r="1802" ht="15" hidden="1" customHeight="1" x14ac:dyDescent="0.2"/>
    <row r="1803" ht="15" hidden="1" customHeight="1" x14ac:dyDescent="0.2"/>
    <row r="1804" ht="15" hidden="1" customHeight="1" x14ac:dyDescent="0.2"/>
    <row r="1805" ht="15" hidden="1" customHeight="1" x14ac:dyDescent="0.2"/>
    <row r="1806" ht="15" hidden="1" customHeight="1" x14ac:dyDescent="0.2"/>
    <row r="1807" ht="15" hidden="1" customHeight="1" x14ac:dyDescent="0.2"/>
    <row r="1808" ht="15" hidden="1" customHeight="1" x14ac:dyDescent="0.2"/>
    <row r="1809" ht="15" hidden="1" customHeight="1" x14ac:dyDescent="0.2"/>
    <row r="1810" ht="15" hidden="1" customHeight="1" x14ac:dyDescent="0.2"/>
    <row r="1811" ht="15" hidden="1" customHeight="1" x14ac:dyDescent="0.2"/>
    <row r="1812" ht="15" hidden="1" customHeight="1" x14ac:dyDescent="0.2"/>
    <row r="1813" ht="15" hidden="1" customHeight="1" x14ac:dyDescent="0.2"/>
    <row r="1814" ht="15" hidden="1" customHeight="1" x14ac:dyDescent="0.2"/>
    <row r="1815" ht="15" hidden="1" customHeight="1" x14ac:dyDescent="0.2"/>
    <row r="1816" ht="15" hidden="1" customHeight="1" x14ac:dyDescent="0.2"/>
    <row r="1817" ht="15" hidden="1" customHeight="1" x14ac:dyDescent="0.2"/>
    <row r="1818" ht="15" hidden="1" customHeight="1" x14ac:dyDescent="0.2"/>
    <row r="1819" ht="15" hidden="1" customHeight="1" x14ac:dyDescent="0.2"/>
    <row r="1820" ht="15" hidden="1" customHeight="1" x14ac:dyDescent="0.2"/>
    <row r="1821" ht="15" hidden="1" customHeight="1" x14ac:dyDescent="0.2"/>
    <row r="1822" ht="15" hidden="1" customHeight="1" x14ac:dyDescent="0.2"/>
    <row r="1823" ht="15" hidden="1" customHeight="1" x14ac:dyDescent="0.2"/>
    <row r="1824" ht="15" hidden="1" customHeight="1" x14ac:dyDescent="0.2"/>
    <row r="1825" ht="15" hidden="1" customHeight="1" x14ac:dyDescent="0.2"/>
    <row r="1826" ht="15" hidden="1" customHeight="1" x14ac:dyDescent="0.2"/>
    <row r="1827" ht="15" hidden="1" customHeight="1" x14ac:dyDescent="0.2"/>
    <row r="1828" ht="15" hidden="1" customHeight="1" x14ac:dyDescent="0.2"/>
    <row r="1829" ht="15" hidden="1" customHeight="1" x14ac:dyDescent="0.2"/>
    <row r="1830" ht="15" hidden="1" customHeight="1" x14ac:dyDescent="0.2"/>
    <row r="1831" ht="15" hidden="1" customHeight="1" x14ac:dyDescent="0.2"/>
    <row r="1832" ht="15" hidden="1" customHeight="1" x14ac:dyDescent="0.2"/>
    <row r="1833" ht="15" hidden="1" customHeight="1" x14ac:dyDescent="0.2"/>
    <row r="1834" ht="15" hidden="1" customHeight="1" x14ac:dyDescent="0.2"/>
    <row r="1835" ht="15" hidden="1" customHeight="1" x14ac:dyDescent="0.2"/>
    <row r="1836" ht="15" hidden="1" customHeight="1" x14ac:dyDescent="0.2"/>
    <row r="1837" ht="15" hidden="1" customHeight="1" x14ac:dyDescent="0.2"/>
    <row r="1838" ht="15" hidden="1" customHeight="1" x14ac:dyDescent="0.2"/>
    <row r="1839" ht="15" hidden="1" customHeight="1" x14ac:dyDescent="0.2"/>
    <row r="1840" ht="15" hidden="1" customHeight="1" x14ac:dyDescent="0.2"/>
    <row r="1841" ht="15" hidden="1" customHeight="1" x14ac:dyDescent="0.2"/>
    <row r="1842" ht="15" hidden="1" customHeight="1" x14ac:dyDescent="0.2"/>
    <row r="1843" ht="15" hidden="1" customHeight="1" x14ac:dyDescent="0.2"/>
    <row r="1844" ht="15" hidden="1" customHeight="1" x14ac:dyDescent="0.2"/>
    <row r="1845" ht="15" hidden="1" customHeight="1" x14ac:dyDescent="0.2"/>
    <row r="1846" ht="15" hidden="1" customHeight="1" x14ac:dyDescent="0.2"/>
    <row r="1847" ht="15" hidden="1" customHeight="1" x14ac:dyDescent="0.2"/>
    <row r="1848" ht="15" hidden="1" customHeight="1" x14ac:dyDescent="0.2"/>
    <row r="1849" ht="15" hidden="1" customHeight="1" x14ac:dyDescent="0.2"/>
    <row r="1850" ht="15" hidden="1" customHeight="1" x14ac:dyDescent="0.2"/>
    <row r="1851" ht="15" hidden="1" customHeight="1" x14ac:dyDescent="0.2"/>
    <row r="1852" ht="15" hidden="1" customHeight="1" x14ac:dyDescent="0.2"/>
    <row r="1853" ht="15" hidden="1" customHeight="1" x14ac:dyDescent="0.2"/>
    <row r="1854" ht="15" hidden="1" customHeight="1" x14ac:dyDescent="0.2"/>
    <row r="1855" ht="15" hidden="1" customHeight="1" x14ac:dyDescent="0.2"/>
    <row r="1856" ht="15" hidden="1" customHeight="1" x14ac:dyDescent="0.2"/>
    <row r="1857" ht="15" hidden="1" customHeight="1" x14ac:dyDescent="0.2"/>
    <row r="1858" ht="15" hidden="1" customHeight="1" x14ac:dyDescent="0.2"/>
    <row r="1859" ht="15" hidden="1" customHeight="1" x14ac:dyDescent="0.2"/>
    <row r="1860" ht="15" hidden="1" customHeight="1" x14ac:dyDescent="0.2"/>
    <row r="1861" ht="15" hidden="1" customHeight="1" x14ac:dyDescent="0.2"/>
    <row r="1862" ht="15" hidden="1" customHeight="1" x14ac:dyDescent="0.2"/>
    <row r="1863" ht="15" hidden="1" customHeight="1" x14ac:dyDescent="0.2"/>
    <row r="1864" ht="15" hidden="1" customHeight="1" x14ac:dyDescent="0.2"/>
    <row r="1865" ht="15" hidden="1" customHeight="1" x14ac:dyDescent="0.2"/>
    <row r="1866" ht="15" hidden="1" customHeight="1" x14ac:dyDescent="0.2"/>
    <row r="1867" ht="15" hidden="1" customHeight="1" x14ac:dyDescent="0.2"/>
    <row r="1868" ht="15" hidden="1" customHeight="1" x14ac:dyDescent="0.2"/>
    <row r="1869" ht="15" hidden="1" customHeight="1" x14ac:dyDescent="0.2"/>
    <row r="1870" ht="15" hidden="1" customHeight="1" x14ac:dyDescent="0.2"/>
    <row r="1871" ht="15" hidden="1" customHeight="1" x14ac:dyDescent="0.2"/>
    <row r="1872" ht="15" hidden="1" customHeight="1" x14ac:dyDescent="0.2"/>
    <row r="1873" ht="15" hidden="1" customHeight="1" x14ac:dyDescent="0.2"/>
    <row r="1874" ht="15" hidden="1" customHeight="1" x14ac:dyDescent="0.2"/>
    <row r="1875" ht="15" hidden="1" customHeight="1" x14ac:dyDescent="0.2"/>
    <row r="1876" ht="15" hidden="1" customHeight="1" x14ac:dyDescent="0.2"/>
    <row r="1877" ht="15" hidden="1" customHeight="1" x14ac:dyDescent="0.2"/>
    <row r="1878" ht="15" hidden="1" customHeight="1" x14ac:dyDescent="0.2"/>
    <row r="1879" ht="15" hidden="1" customHeight="1" x14ac:dyDescent="0.2"/>
    <row r="1880" ht="15" hidden="1" customHeight="1" x14ac:dyDescent="0.2"/>
    <row r="1881" ht="15" hidden="1" customHeight="1" x14ac:dyDescent="0.2"/>
    <row r="1882" ht="15" hidden="1" customHeight="1" x14ac:dyDescent="0.2"/>
    <row r="1883" ht="15" hidden="1" customHeight="1" x14ac:dyDescent="0.2"/>
    <row r="1884" ht="15" hidden="1" customHeight="1" x14ac:dyDescent="0.2"/>
    <row r="1885" ht="15" hidden="1" customHeight="1" x14ac:dyDescent="0.2"/>
    <row r="1886" ht="15" hidden="1" customHeight="1" x14ac:dyDescent="0.2"/>
    <row r="1887" ht="15" hidden="1" customHeight="1" x14ac:dyDescent="0.2"/>
    <row r="1888" ht="15" hidden="1" customHeight="1" x14ac:dyDescent="0.2"/>
    <row r="1889" ht="15" hidden="1" customHeight="1" x14ac:dyDescent="0.2"/>
    <row r="1890" ht="15" hidden="1" customHeight="1" x14ac:dyDescent="0.2"/>
    <row r="1891" ht="15" hidden="1" customHeight="1" x14ac:dyDescent="0.2"/>
    <row r="1892" ht="15" hidden="1" customHeight="1" x14ac:dyDescent="0.2"/>
    <row r="1893" ht="15" hidden="1" customHeight="1" x14ac:dyDescent="0.2"/>
    <row r="1894" ht="15" hidden="1" customHeight="1" x14ac:dyDescent="0.2"/>
    <row r="1895" ht="15" hidden="1" customHeight="1" x14ac:dyDescent="0.2"/>
    <row r="1896" ht="15" hidden="1" customHeight="1" x14ac:dyDescent="0.2"/>
    <row r="1897" ht="15" hidden="1" customHeight="1" x14ac:dyDescent="0.2"/>
    <row r="1898" ht="15" hidden="1" customHeight="1" x14ac:dyDescent="0.2"/>
    <row r="1899" ht="15" hidden="1" customHeight="1" x14ac:dyDescent="0.2"/>
    <row r="1900" ht="15" hidden="1" customHeight="1" x14ac:dyDescent="0.2"/>
    <row r="1901" ht="15" hidden="1" customHeight="1" x14ac:dyDescent="0.2"/>
    <row r="1902" ht="15" hidden="1" customHeight="1" x14ac:dyDescent="0.2"/>
    <row r="1903" ht="15" hidden="1" customHeight="1" x14ac:dyDescent="0.2"/>
    <row r="1904" ht="15" hidden="1" customHeight="1" x14ac:dyDescent="0.2"/>
    <row r="1905" ht="15" hidden="1" customHeight="1" x14ac:dyDescent="0.2"/>
    <row r="1906" ht="15" hidden="1" customHeight="1" x14ac:dyDescent="0.2"/>
    <row r="1907" ht="15" hidden="1" customHeight="1" x14ac:dyDescent="0.2"/>
    <row r="1908" ht="15" hidden="1" customHeight="1" x14ac:dyDescent="0.2"/>
    <row r="1909" ht="15" hidden="1" customHeight="1" x14ac:dyDescent="0.2"/>
    <row r="1910" ht="15" hidden="1" customHeight="1" x14ac:dyDescent="0.2"/>
    <row r="1911" ht="15" hidden="1" customHeight="1" x14ac:dyDescent="0.2"/>
    <row r="1912" ht="15" hidden="1" customHeight="1" x14ac:dyDescent="0.2"/>
    <row r="1913" ht="15" hidden="1" customHeight="1" x14ac:dyDescent="0.2"/>
    <row r="1914" ht="15" hidden="1" customHeight="1" x14ac:dyDescent="0.2"/>
    <row r="1915" ht="15" hidden="1" customHeight="1" x14ac:dyDescent="0.2"/>
    <row r="1916" ht="15" hidden="1" customHeight="1" x14ac:dyDescent="0.2"/>
    <row r="1917" ht="15" hidden="1" customHeight="1" x14ac:dyDescent="0.2"/>
    <row r="1918" ht="15" hidden="1" customHeight="1" x14ac:dyDescent="0.2"/>
    <row r="1919" ht="15" hidden="1" customHeight="1" x14ac:dyDescent="0.2"/>
    <row r="1920" ht="15" hidden="1" customHeight="1" x14ac:dyDescent="0.2"/>
    <row r="1921" ht="15" hidden="1" customHeight="1" x14ac:dyDescent="0.2"/>
    <row r="1922" ht="15" hidden="1" customHeight="1" x14ac:dyDescent="0.2"/>
    <row r="1923" ht="15" hidden="1" customHeight="1" x14ac:dyDescent="0.2"/>
    <row r="1924" ht="15" hidden="1" customHeight="1" x14ac:dyDescent="0.2"/>
    <row r="1925" ht="15" hidden="1" customHeight="1" x14ac:dyDescent="0.2"/>
    <row r="1926" ht="15" hidden="1" customHeight="1" x14ac:dyDescent="0.2"/>
    <row r="1927" ht="15" hidden="1" customHeight="1" x14ac:dyDescent="0.2"/>
    <row r="1928" ht="15" hidden="1" customHeight="1" x14ac:dyDescent="0.2"/>
    <row r="1929" ht="15" hidden="1" customHeight="1" x14ac:dyDescent="0.2"/>
    <row r="1930" ht="15" hidden="1" customHeight="1" x14ac:dyDescent="0.2"/>
    <row r="1931" ht="15" hidden="1" customHeight="1" x14ac:dyDescent="0.2"/>
    <row r="1932" ht="15" hidden="1" customHeight="1" x14ac:dyDescent="0.2"/>
    <row r="1933" ht="15" hidden="1" customHeight="1" x14ac:dyDescent="0.2"/>
    <row r="1934" ht="15" hidden="1" customHeight="1" x14ac:dyDescent="0.2"/>
    <row r="1935" ht="15" hidden="1" customHeight="1" x14ac:dyDescent="0.2"/>
    <row r="1936" ht="15" hidden="1" customHeight="1" x14ac:dyDescent="0.2"/>
    <row r="1937" ht="15" hidden="1" customHeight="1" x14ac:dyDescent="0.2"/>
    <row r="1938" ht="15" hidden="1" customHeight="1" x14ac:dyDescent="0.2"/>
    <row r="1939" ht="15" hidden="1" customHeight="1" x14ac:dyDescent="0.2"/>
    <row r="1940" ht="15" hidden="1" customHeight="1" x14ac:dyDescent="0.2"/>
    <row r="1941" ht="15" hidden="1" customHeight="1" x14ac:dyDescent="0.2"/>
    <row r="1942" ht="15" hidden="1" customHeight="1" x14ac:dyDescent="0.2"/>
    <row r="1943" ht="15" hidden="1" customHeight="1" x14ac:dyDescent="0.2"/>
    <row r="1944" ht="15" hidden="1" customHeight="1" x14ac:dyDescent="0.2"/>
    <row r="1945" ht="15" hidden="1" customHeight="1" x14ac:dyDescent="0.2"/>
    <row r="1946" ht="15" hidden="1" customHeight="1" x14ac:dyDescent="0.2"/>
    <row r="1947" ht="15" hidden="1" customHeight="1" x14ac:dyDescent="0.2"/>
    <row r="1948" ht="15" hidden="1" customHeight="1" x14ac:dyDescent="0.2"/>
    <row r="1949" ht="15" hidden="1" customHeight="1" x14ac:dyDescent="0.2"/>
    <row r="1950" ht="15" hidden="1" customHeight="1" x14ac:dyDescent="0.2"/>
    <row r="1951" ht="15" hidden="1" customHeight="1" x14ac:dyDescent="0.2"/>
    <row r="1952" ht="15" hidden="1" customHeight="1" x14ac:dyDescent="0.2"/>
    <row r="1953" ht="15" hidden="1" customHeight="1" x14ac:dyDescent="0.2"/>
    <row r="1954" ht="15" hidden="1" customHeight="1" x14ac:dyDescent="0.2"/>
    <row r="1955" ht="15" hidden="1" customHeight="1" x14ac:dyDescent="0.2"/>
    <row r="1956" ht="15" hidden="1" customHeight="1" x14ac:dyDescent="0.2"/>
    <row r="1957" ht="15" hidden="1" customHeight="1" x14ac:dyDescent="0.2"/>
    <row r="1958" ht="15" hidden="1" customHeight="1" x14ac:dyDescent="0.2"/>
    <row r="1959" ht="15" hidden="1" customHeight="1" x14ac:dyDescent="0.2"/>
    <row r="1960" ht="15" hidden="1" customHeight="1" x14ac:dyDescent="0.2"/>
    <row r="1961" ht="15" hidden="1" customHeight="1" x14ac:dyDescent="0.2"/>
    <row r="1962" ht="15" hidden="1" customHeight="1" x14ac:dyDescent="0.2"/>
    <row r="1963" ht="15" hidden="1" customHeight="1" x14ac:dyDescent="0.2"/>
    <row r="1964" ht="15" hidden="1" customHeight="1" x14ac:dyDescent="0.2"/>
    <row r="1965" ht="15" hidden="1" customHeight="1" x14ac:dyDescent="0.2"/>
    <row r="1966" ht="15" hidden="1" customHeight="1" x14ac:dyDescent="0.2"/>
    <row r="1967" ht="15" hidden="1" customHeight="1" x14ac:dyDescent="0.2"/>
    <row r="1968" ht="15" hidden="1" customHeight="1" x14ac:dyDescent="0.2"/>
    <row r="1969" ht="15" hidden="1" customHeight="1" x14ac:dyDescent="0.2"/>
    <row r="1970" ht="15" hidden="1" customHeight="1" x14ac:dyDescent="0.2"/>
    <row r="1971" ht="15" hidden="1" customHeight="1" x14ac:dyDescent="0.2"/>
    <row r="1972" ht="15" hidden="1" customHeight="1" x14ac:dyDescent="0.2"/>
    <row r="1973" ht="15" hidden="1" customHeight="1" x14ac:dyDescent="0.2"/>
    <row r="1974" ht="15" hidden="1" customHeight="1" x14ac:dyDescent="0.2"/>
    <row r="1975" ht="15" hidden="1" customHeight="1" x14ac:dyDescent="0.2"/>
    <row r="1976" ht="15" hidden="1" customHeight="1" x14ac:dyDescent="0.2"/>
    <row r="1977" ht="15" hidden="1" customHeight="1" x14ac:dyDescent="0.2"/>
    <row r="1978" ht="15" hidden="1" customHeight="1" x14ac:dyDescent="0.2"/>
    <row r="1979" ht="15" hidden="1" customHeight="1" x14ac:dyDescent="0.2"/>
    <row r="1980" ht="15" hidden="1" customHeight="1" x14ac:dyDescent="0.2"/>
    <row r="1981" ht="15" hidden="1" customHeight="1" x14ac:dyDescent="0.2"/>
    <row r="1982" ht="15" hidden="1" customHeight="1" x14ac:dyDescent="0.2"/>
    <row r="1983" ht="15" hidden="1" customHeight="1" x14ac:dyDescent="0.2"/>
    <row r="1984" ht="15" hidden="1" customHeight="1" x14ac:dyDescent="0.2"/>
    <row r="1985" ht="15" hidden="1" customHeight="1" x14ac:dyDescent="0.2"/>
    <row r="1986" ht="15" hidden="1" customHeight="1" x14ac:dyDescent="0.2"/>
    <row r="1987" ht="15" hidden="1" customHeight="1" x14ac:dyDescent="0.2"/>
    <row r="1988" ht="15" hidden="1" customHeight="1" x14ac:dyDescent="0.2"/>
    <row r="1989" ht="15" hidden="1" customHeight="1" x14ac:dyDescent="0.2"/>
    <row r="1990" ht="15" hidden="1" customHeight="1" x14ac:dyDescent="0.2"/>
    <row r="1991" ht="15" hidden="1" customHeight="1" x14ac:dyDescent="0.2"/>
    <row r="1992" ht="15" hidden="1" customHeight="1" x14ac:dyDescent="0.2"/>
    <row r="1993" ht="15" hidden="1" customHeight="1" x14ac:dyDescent="0.2"/>
    <row r="1994" ht="15" hidden="1" customHeight="1" x14ac:dyDescent="0.2"/>
    <row r="1995" ht="15" hidden="1" customHeight="1" x14ac:dyDescent="0.2"/>
    <row r="1996" ht="15" hidden="1" customHeight="1" x14ac:dyDescent="0.2"/>
    <row r="1997" ht="15" hidden="1" customHeight="1" x14ac:dyDescent="0.2"/>
    <row r="1998" ht="15" hidden="1" customHeight="1" x14ac:dyDescent="0.2"/>
    <row r="1999" ht="15" hidden="1" customHeight="1" x14ac:dyDescent="0.2"/>
    <row r="2000" ht="15" hidden="1" customHeight="1" x14ac:dyDescent="0.2"/>
    <row r="2001" ht="15" hidden="1" customHeight="1" x14ac:dyDescent="0.2"/>
    <row r="2002" ht="15" hidden="1" customHeight="1" x14ac:dyDescent="0.2"/>
    <row r="2003" ht="15" hidden="1" customHeight="1" x14ac:dyDescent="0.2"/>
    <row r="2004" ht="15" hidden="1" customHeight="1" x14ac:dyDescent="0.2"/>
    <row r="2005" ht="15" hidden="1" customHeight="1" x14ac:dyDescent="0.2"/>
    <row r="2006" ht="15" hidden="1" customHeight="1" x14ac:dyDescent="0.2"/>
    <row r="2007" ht="15" hidden="1" customHeight="1" x14ac:dyDescent="0.2"/>
    <row r="2008" ht="15" hidden="1" customHeight="1" x14ac:dyDescent="0.2"/>
    <row r="2009" ht="15" hidden="1" customHeight="1" x14ac:dyDescent="0.2"/>
    <row r="2010" ht="15" hidden="1" customHeight="1" x14ac:dyDescent="0.2"/>
    <row r="2011" ht="15" hidden="1" customHeight="1" x14ac:dyDescent="0.2"/>
    <row r="2012" ht="15" hidden="1" customHeight="1" x14ac:dyDescent="0.2"/>
    <row r="2013" ht="15" hidden="1" customHeight="1" x14ac:dyDescent="0.2"/>
    <row r="2014" ht="15" hidden="1" customHeight="1" x14ac:dyDescent="0.2"/>
    <row r="2015" ht="15" hidden="1" customHeight="1" x14ac:dyDescent="0.2"/>
    <row r="2016" ht="15" hidden="1" customHeight="1" x14ac:dyDescent="0.2"/>
    <row r="2017" ht="15" hidden="1" customHeight="1" x14ac:dyDescent="0.2"/>
    <row r="2018" ht="15" hidden="1" customHeight="1" x14ac:dyDescent="0.2"/>
    <row r="2019" ht="15" hidden="1" customHeight="1" x14ac:dyDescent="0.2"/>
    <row r="2020" ht="15" hidden="1" customHeight="1" x14ac:dyDescent="0.2"/>
    <row r="2021" ht="15" hidden="1" customHeight="1" x14ac:dyDescent="0.2"/>
    <row r="2022" ht="15" hidden="1" customHeight="1" x14ac:dyDescent="0.2"/>
    <row r="2023" ht="15" hidden="1" customHeight="1" x14ac:dyDescent="0.2"/>
    <row r="2024" ht="15" hidden="1" customHeight="1" x14ac:dyDescent="0.2"/>
    <row r="2025" ht="15" hidden="1" customHeight="1" x14ac:dyDescent="0.2"/>
    <row r="2026" ht="15" hidden="1" customHeight="1" x14ac:dyDescent="0.2"/>
    <row r="2027" ht="15" hidden="1" customHeight="1" x14ac:dyDescent="0.2"/>
    <row r="2028" ht="15" hidden="1" customHeight="1" x14ac:dyDescent="0.2"/>
    <row r="2029" ht="15" hidden="1" customHeight="1" x14ac:dyDescent="0.2"/>
    <row r="2030" ht="15" hidden="1" customHeight="1" x14ac:dyDescent="0.2"/>
    <row r="2031" ht="15" hidden="1" customHeight="1" x14ac:dyDescent="0.2"/>
    <row r="2032" ht="15" hidden="1" customHeight="1" x14ac:dyDescent="0.2"/>
    <row r="2033" ht="15" hidden="1" customHeight="1" x14ac:dyDescent="0.2"/>
    <row r="2034" ht="15" hidden="1" customHeight="1" x14ac:dyDescent="0.2"/>
    <row r="2035" ht="15" hidden="1" customHeight="1" x14ac:dyDescent="0.2"/>
    <row r="2036" ht="15" hidden="1" customHeight="1" x14ac:dyDescent="0.2"/>
    <row r="2037" ht="15" hidden="1" customHeight="1" x14ac:dyDescent="0.2"/>
    <row r="2038" ht="15" hidden="1" customHeight="1" x14ac:dyDescent="0.2"/>
    <row r="2039" ht="15" hidden="1" customHeight="1" x14ac:dyDescent="0.2"/>
    <row r="2040" ht="15" hidden="1" customHeight="1" x14ac:dyDescent="0.2"/>
    <row r="2041" ht="15" hidden="1" customHeight="1" x14ac:dyDescent="0.2"/>
    <row r="2042" ht="15" hidden="1" customHeight="1" x14ac:dyDescent="0.2"/>
    <row r="2043" ht="15" hidden="1" customHeight="1" x14ac:dyDescent="0.2"/>
    <row r="2044" ht="15" hidden="1" customHeight="1" x14ac:dyDescent="0.2"/>
    <row r="2045" ht="15" hidden="1" customHeight="1" x14ac:dyDescent="0.2"/>
    <row r="2046" ht="15" hidden="1" customHeight="1" x14ac:dyDescent="0.2"/>
    <row r="2047" ht="15" hidden="1" customHeight="1" x14ac:dyDescent="0.2"/>
    <row r="2048" ht="15" hidden="1" customHeight="1" x14ac:dyDescent="0.2"/>
    <row r="2049" ht="15" hidden="1" customHeight="1" x14ac:dyDescent="0.2"/>
    <row r="2050" ht="15" hidden="1" customHeight="1" x14ac:dyDescent="0.2"/>
    <row r="2051" ht="15" hidden="1" customHeight="1" x14ac:dyDescent="0.2"/>
    <row r="2052" ht="15" hidden="1" customHeight="1" x14ac:dyDescent="0.2"/>
    <row r="2053" ht="15" hidden="1" customHeight="1" x14ac:dyDescent="0.2"/>
    <row r="2054" ht="15" hidden="1" customHeight="1" x14ac:dyDescent="0.2"/>
    <row r="2055" ht="15" hidden="1" customHeight="1" x14ac:dyDescent="0.2"/>
    <row r="2056" ht="15" hidden="1" customHeight="1" x14ac:dyDescent="0.2"/>
    <row r="2057" ht="15" hidden="1" customHeight="1" x14ac:dyDescent="0.2"/>
    <row r="2058" ht="15" hidden="1" customHeight="1" x14ac:dyDescent="0.2"/>
    <row r="2059" ht="15" hidden="1" customHeight="1" x14ac:dyDescent="0.2"/>
    <row r="2060" ht="15" hidden="1" customHeight="1" x14ac:dyDescent="0.2"/>
    <row r="2061" ht="15" hidden="1" customHeight="1" x14ac:dyDescent="0.2"/>
    <row r="2062" ht="15" hidden="1" customHeight="1" x14ac:dyDescent="0.2"/>
    <row r="2063" ht="15" hidden="1" customHeight="1" x14ac:dyDescent="0.2"/>
    <row r="2064" ht="15" hidden="1" customHeight="1" x14ac:dyDescent="0.2"/>
    <row r="2065" ht="15" hidden="1" customHeight="1" x14ac:dyDescent="0.2"/>
    <row r="2066" ht="15" hidden="1" customHeight="1" x14ac:dyDescent="0.2"/>
    <row r="2067" ht="15" hidden="1" customHeight="1" x14ac:dyDescent="0.2"/>
    <row r="2068" ht="15" hidden="1" customHeight="1" x14ac:dyDescent="0.2"/>
    <row r="2069" ht="15" hidden="1" customHeight="1" x14ac:dyDescent="0.2"/>
    <row r="2070" ht="15" hidden="1" customHeight="1" x14ac:dyDescent="0.2"/>
    <row r="2071" ht="15" hidden="1" customHeight="1" x14ac:dyDescent="0.2"/>
    <row r="2072" ht="15" hidden="1" customHeight="1" x14ac:dyDescent="0.2"/>
    <row r="2073" ht="15" hidden="1" customHeight="1" x14ac:dyDescent="0.2"/>
    <row r="2074" ht="15" hidden="1" customHeight="1" x14ac:dyDescent="0.2"/>
    <row r="2075" ht="15" hidden="1" customHeight="1" x14ac:dyDescent="0.2"/>
    <row r="2076" ht="15" hidden="1" customHeight="1" x14ac:dyDescent="0.2"/>
    <row r="2077" ht="15" hidden="1" customHeight="1" x14ac:dyDescent="0.2"/>
    <row r="2078" ht="15" hidden="1" customHeight="1" x14ac:dyDescent="0.2"/>
    <row r="2079" ht="15" hidden="1" customHeight="1" x14ac:dyDescent="0.2"/>
    <row r="2080" ht="15" hidden="1" customHeight="1" x14ac:dyDescent="0.2"/>
    <row r="2081" ht="15" hidden="1" customHeight="1" x14ac:dyDescent="0.2"/>
    <row r="2082" ht="15" hidden="1" customHeight="1" x14ac:dyDescent="0.2"/>
    <row r="2083" ht="15" hidden="1" customHeight="1" x14ac:dyDescent="0.2"/>
    <row r="2084" ht="15" hidden="1" customHeight="1" x14ac:dyDescent="0.2"/>
    <row r="2085" ht="15" hidden="1" customHeight="1" x14ac:dyDescent="0.2"/>
    <row r="2086" ht="15" hidden="1" customHeight="1" x14ac:dyDescent="0.2"/>
    <row r="2087" ht="15" hidden="1" customHeight="1" x14ac:dyDescent="0.2"/>
    <row r="2088" ht="15" hidden="1" customHeight="1" x14ac:dyDescent="0.2"/>
    <row r="2089" ht="15" hidden="1" customHeight="1" x14ac:dyDescent="0.2"/>
    <row r="2090" ht="15" hidden="1" customHeight="1" x14ac:dyDescent="0.2"/>
    <row r="2091" ht="15" hidden="1" customHeight="1" x14ac:dyDescent="0.2"/>
    <row r="2092" ht="15" hidden="1" customHeight="1" x14ac:dyDescent="0.2"/>
    <row r="2093" ht="15" hidden="1" customHeight="1" x14ac:dyDescent="0.2"/>
    <row r="2094" ht="15" hidden="1" customHeight="1" x14ac:dyDescent="0.2"/>
    <row r="2095" ht="15" hidden="1" customHeight="1" x14ac:dyDescent="0.2"/>
    <row r="2096" ht="15" hidden="1" customHeight="1" x14ac:dyDescent="0.2"/>
    <row r="2097" ht="15" hidden="1" customHeight="1" x14ac:dyDescent="0.2"/>
    <row r="2098" ht="15" hidden="1" customHeight="1" x14ac:dyDescent="0.2"/>
    <row r="2099" ht="15" hidden="1" customHeight="1" x14ac:dyDescent="0.2"/>
    <row r="2100" ht="15" hidden="1" customHeight="1" x14ac:dyDescent="0.2"/>
    <row r="2101" ht="15" hidden="1" customHeight="1" x14ac:dyDescent="0.2"/>
    <row r="2102" ht="15" hidden="1" customHeight="1" x14ac:dyDescent="0.2"/>
    <row r="2103" ht="15" hidden="1" customHeight="1" x14ac:dyDescent="0.2"/>
    <row r="2104" ht="15" hidden="1" customHeight="1" x14ac:dyDescent="0.2"/>
    <row r="2105" ht="15" hidden="1" customHeight="1" x14ac:dyDescent="0.2"/>
    <row r="2106" ht="15" hidden="1" customHeight="1" x14ac:dyDescent="0.2"/>
    <row r="2107" ht="15" hidden="1" customHeight="1" x14ac:dyDescent="0.2"/>
    <row r="2108" ht="15" hidden="1" customHeight="1" x14ac:dyDescent="0.2"/>
    <row r="2109" ht="15" hidden="1" customHeight="1" x14ac:dyDescent="0.2"/>
    <row r="2110" ht="15" hidden="1" customHeight="1" x14ac:dyDescent="0.2"/>
    <row r="2111" ht="15" hidden="1" customHeight="1" x14ac:dyDescent="0.2"/>
    <row r="2112" ht="15" hidden="1" customHeight="1" x14ac:dyDescent="0.2"/>
    <row r="2113" ht="15" hidden="1" customHeight="1" x14ac:dyDescent="0.2"/>
    <row r="2114" ht="15" hidden="1" customHeight="1" x14ac:dyDescent="0.2"/>
    <row r="2115" ht="15" hidden="1" customHeight="1" x14ac:dyDescent="0.2"/>
    <row r="2116" ht="15" hidden="1" customHeight="1" x14ac:dyDescent="0.2"/>
    <row r="2117" ht="15" hidden="1" customHeight="1" x14ac:dyDescent="0.2"/>
    <row r="2118" ht="15" hidden="1" customHeight="1" x14ac:dyDescent="0.2"/>
    <row r="2119" ht="15" hidden="1" customHeight="1" x14ac:dyDescent="0.2"/>
    <row r="2120" ht="15" hidden="1" customHeight="1" x14ac:dyDescent="0.2"/>
    <row r="2121" ht="15" hidden="1" customHeight="1" x14ac:dyDescent="0.2"/>
    <row r="2122" ht="15" hidden="1" customHeight="1" x14ac:dyDescent="0.2"/>
    <row r="2123" ht="15" hidden="1" customHeight="1" x14ac:dyDescent="0.2"/>
    <row r="2124" ht="15" hidden="1" customHeight="1" x14ac:dyDescent="0.2"/>
    <row r="2125" ht="15" hidden="1" customHeight="1" x14ac:dyDescent="0.2"/>
    <row r="2126" ht="15" hidden="1" customHeight="1" x14ac:dyDescent="0.2"/>
    <row r="2127" ht="15" hidden="1" customHeight="1" x14ac:dyDescent="0.2"/>
    <row r="2128" ht="15" hidden="1" customHeight="1" x14ac:dyDescent="0.2"/>
    <row r="2129" ht="15" hidden="1" customHeight="1" x14ac:dyDescent="0.2"/>
    <row r="2130" ht="15" hidden="1" customHeight="1" x14ac:dyDescent="0.2"/>
    <row r="2131" ht="15" hidden="1" customHeight="1" x14ac:dyDescent="0.2"/>
    <row r="2132" ht="15" hidden="1" customHeight="1" x14ac:dyDescent="0.2"/>
    <row r="2133" ht="15" hidden="1" customHeight="1" x14ac:dyDescent="0.2"/>
    <row r="2134" ht="15" hidden="1" customHeight="1" x14ac:dyDescent="0.2"/>
    <row r="2135" ht="15" hidden="1" customHeight="1" x14ac:dyDescent="0.2"/>
    <row r="2136" ht="15" hidden="1" customHeight="1" x14ac:dyDescent="0.2"/>
    <row r="2137" ht="15" hidden="1" customHeight="1" x14ac:dyDescent="0.2"/>
    <row r="2138" ht="15" hidden="1" customHeight="1" x14ac:dyDescent="0.2"/>
    <row r="2139" ht="15" hidden="1" customHeight="1" x14ac:dyDescent="0.2"/>
    <row r="2140" ht="15" hidden="1" customHeight="1" x14ac:dyDescent="0.2"/>
    <row r="2141" ht="15" hidden="1" customHeight="1" x14ac:dyDescent="0.2"/>
    <row r="2142" ht="15" hidden="1" customHeight="1" x14ac:dyDescent="0.2"/>
    <row r="2143" ht="15" hidden="1" customHeight="1" x14ac:dyDescent="0.2"/>
    <row r="2144" ht="15" hidden="1" customHeight="1" x14ac:dyDescent="0.2"/>
    <row r="2145" ht="15" hidden="1" customHeight="1" x14ac:dyDescent="0.2"/>
    <row r="2146" ht="15" hidden="1" customHeight="1" x14ac:dyDescent="0.2"/>
    <row r="2147" ht="15" hidden="1" customHeight="1" x14ac:dyDescent="0.2"/>
    <row r="2148" ht="15" hidden="1" customHeight="1" x14ac:dyDescent="0.2"/>
    <row r="2149" ht="15" hidden="1" customHeight="1" x14ac:dyDescent="0.2"/>
    <row r="2150" ht="15" hidden="1" customHeight="1" x14ac:dyDescent="0.2"/>
    <row r="2151" ht="15" hidden="1" customHeight="1" x14ac:dyDescent="0.2"/>
    <row r="2152" ht="15" hidden="1" customHeight="1" x14ac:dyDescent="0.2"/>
    <row r="2153" ht="15" hidden="1" customHeight="1" x14ac:dyDescent="0.2"/>
    <row r="2154" ht="15" hidden="1" customHeight="1" x14ac:dyDescent="0.2"/>
    <row r="2155" ht="15" hidden="1" customHeight="1" x14ac:dyDescent="0.2"/>
    <row r="2156" ht="15" hidden="1" customHeight="1" x14ac:dyDescent="0.2"/>
    <row r="2157" ht="15" hidden="1" customHeight="1" x14ac:dyDescent="0.2"/>
    <row r="2158" ht="15" hidden="1" customHeight="1" x14ac:dyDescent="0.2"/>
    <row r="2159" ht="15" hidden="1" customHeight="1" x14ac:dyDescent="0.2"/>
    <row r="2160" ht="15" hidden="1" customHeight="1" x14ac:dyDescent="0.2"/>
    <row r="2161" ht="15" hidden="1" customHeight="1" x14ac:dyDescent="0.2"/>
    <row r="2162" ht="15" hidden="1" customHeight="1" x14ac:dyDescent="0.2"/>
    <row r="2163" ht="15" hidden="1" customHeight="1" x14ac:dyDescent="0.2"/>
    <row r="2164" ht="15" hidden="1" customHeight="1" x14ac:dyDescent="0.2"/>
    <row r="2165" ht="15" hidden="1" customHeight="1" x14ac:dyDescent="0.2"/>
    <row r="2166" ht="15" hidden="1" customHeight="1" x14ac:dyDescent="0.2"/>
    <row r="2167" ht="15" hidden="1" customHeight="1" x14ac:dyDescent="0.2"/>
    <row r="2168" ht="15" hidden="1" customHeight="1" x14ac:dyDescent="0.2"/>
    <row r="2169" ht="15" hidden="1" customHeight="1" x14ac:dyDescent="0.2"/>
    <row r="2170" ht="15" hidden="1" customHeight="1" x14ac:dyDescent="0.2"/>
    <row r="2171" ht="15" hidden="1" customHeight="1" x14ac:dyDescent="0.2"/>
    <row r="2172" ht="15" hidden="1" customHeight="1" x14ac:dyDescent="0.2"/>
    <row r="2173" ht="15" hidden="1" customHeight="1" x14ac:dyDescent="0.2"/>
    <row r="2174" ht="15" hidden="1" customHeight="1" x14ac:dyDescent="0.2"/>
    <row r="2175" ht="15" hidden="1" customHeight="1" x14ac:dyDescent="0.2"/>
    <row r="2176" ht="15" hidden="1" customHeight="1" x14ac:dyDescent="0.2"/>
    <row r="2177" ht="15" hidden="1" customHeight="1" x14ac:dyDescent="0.2"/>
    <row r="2178" ht="15" hidden="1" customHeight="1" x14ac:dyDescent="0.2"/>
    <row r="2179" ht="15" hidden="1" customHeight="1" x14ac:dyDescent="0.2"/>
    <row r="2180" ht="15" hidden="1" customHeight="1" x14ac:dyDescent="0.2"/>
    <row r="2181" ht="15" hidden="1" customHeight="1" x14ac:dyDescent="0.2"/>
    <row r="2182" ht="15" hidden="1" customHeight="1" x14ac:dyDescent="0.2"/>
    <row r="2183" ht="15" hidden="1" customHeight="1" x14ac:dyDescent="0.2"/>
    <row r="2184" ht="15" hidden="1" customHeight="1" x14ac:dyDescent="0.2"/>
    <row r="2185" ht="15" hidden="1" customHeight="1" x14ac:dyDescent="0.2"/>
    <row r="2186" ht="15" hidden="1" customHeight="1" x14ac:dyDescent="0.2"/>
    <row r="2187" ht="15" hidden="1" customHeight="1" x14ac:dyDescent="0.2"/>
    <row r="2188" ht="15" hidden="1" customHeight="1" x14ac:dyDescent="0.2"/>
    <row r="2189" ht="15" hidden="1" customHeight="1" x14ac:dyDescent="0.2"/>
    <row r="2190" ht="15" hidden="1" customHeight="1" x14ac:dyDescent="0.2"/>
    <row r="2191" ht="15" hidden="1" customHeight="1" x14ac:dyDescent="0.2"/>
    <row r="2192" ht="15" hidden="1" customHeight="1" x14ac:dyDescent="0.2"/>
    <row r="2193" ht="15" hidden="1" customHeight="1" x14ac:dyDescent="0.2"/>
    <row r="2194" ht="15" hidden="1" customHeight="1" x14ac:dyDescent="0.2"/>
    <row r="2195" ht="15" hidden="1" customHeight="1" x14ac:dyDescent="0.2"/>
    <row r="2196" ht="15" hidden="1" customHeight="1" x14ac:dyDescent="0.2"/>
    <row r="2197" ht="15" hidden="1" customHeight="1" x14ac:dyDescent="0.2"/>
    <row r="2198" ht="15" hidden="1" customHeight="1" x14ac:dyDescent="0.2"/>
    <row r="2199" ht="15" hidden="1" customHeight="1" x14ac:dyDescent="0.2"/>
    <row r="2200" ht="15" hidden="1" customHeight="1" x14ac:dyDescent="0.2"/>
    <row r="2201" ht="15" hidden="1" customHeight="1" x14ac:dyDescent="0.2"/>
    <row r="2202" ht="15" hidden="1" customHeight="1" x14ac:dyDescent="0.2"/>
    <row r="2203" ht="15" hidden="1" customHeight="1" x14ac:dyDescent="0.2"/>
    <row r="2204" ht="15" hidden="1" customHeight="1" x14ac:dyDescent="0.2"/>
    <row r="2205" ht="15" hidden="1" customHeight="1" x14ac:dyDescent="0.2"/>
    <row r="2206" ht="15" hidden="1" customHeight="1" x14ac:dyDescent="0.2"/>
    <row r="2207" ht="15" hidden="1" customHeight="1" x14ac:dyDescent="0.2"/>
    <row r="2208" ht="15" hidden="1" customHeight="1" x14ac:dyDescent="0.2"/>
    <row r="2209" ht="15" hidden="1" customHeight="1" x14ac:dyDescent="0.2"/>
    <row r="2210" ht="15" hidden="1" customHeight="1" x14ac:dyDescent="0.2"/>
    <row r="2211" ht="15" hidden="1" customHeight="1" x14ac:dyDescent="0.2"/>
    <row r="2212" ht="15" hidden="1" customHeight="1" x14ac:dyDescent="0.2"/>
    <row r="2213" ht="15" hidden="1" customHeight="1" x14ac:dyDescent="0.2"/>
    <row r="2214" ht="15" hidden="1" customHeight="1" x14ac:dyDescent="0.2"/>
    <row r="2215" ht="15" hidden="1" customHeight="1" x14ac:dyDescent="0.2"/>
    <row r="2216" ht="15" hidden="1" customHeight="1" x14ac:dyDescent="0.2"/>
    <row r="2217" ht="15" hidden="1" customHeight="1" x14ac:dyDescent="0.2"/>
    <row r="2218" ht="15" hidden="1" customHeight="1" x14ac:dyDescent="0.2"/>
    <row r="2219" ht="15" hidden="1" customHeight="1" x14ac:dyDescent="0.2"/>
    <row r="2220" ht="15" hidden="1" customHeight="1" x14ac:dyDescent="0.2"/>
    <row r="2221" ht="15" hidden="1" customHeight="1" x14ac:dyDescent="0.2"/>
    <row r="2222" ht="15" hidden="1" customHeight="1" x14ac:dyDescent="0.2"/>
    <row r="2223" ht="15" hidden="1" customHeight="1" x14ac:dyDescent="0.2"/>
    <row r="2224" ht="15" hidden="1" customHeight="1" x14ac:dyDescent="0.2"/>
    <row r="2225" ht="15" hidden="1" customHeight="1" x14ac:dyDescent="0.2"/>
    <row r="2226" ht="15" hidden="1" customHeight="1" x14ac:dyDescent="0.2"/>
    <row r="2227" ht="15" hidden="1" customHeight="1" x14ac:dyDescent="0.2"/>
    <row r="2228" ht="15" hidden="1" customHeight="1" x14ac:dyDescent="0.2"/>
    <row r="2229" ht="15" hidden="1" customHeight="1" x14ac:dyDescent="0.2"/>
    <row r="2230" ht="15" hidden="1" customHeight="1" x14ac:dyDescent="0.2"/>
    <row r="2231" ht="15" hidden="1" customHeight="1" x14ac:dyDescent="0.2"/>
    <row r="2232" ht="15" hidden="1" customHeight="1" x14ac:dyDescent="0.2"/>
    <row r="2233" ht="15" hidden="1" customHeight="1" x14ac:dyDescent="0.2"/>
    <row r="2234" ht="15" hidden="1" customHeight="1" x14ac:dyDescent="0.2"/>
    <row r="2235" ht="15" hidden="1" customHeight="1" x14ac:dyDescent="0.2"/>
    <row r="2236" ht="15" hidden="1" customHeight="1" x14ac:dyDescent="0.2"/>
    <row r="2237" ht="15" hidden="1" customHeight="1" x14ac:dyDescent="0.2"/>
    <row r="2238" ht="15" hidden="1" customHeight="1" x14ac:dyDescent="0.2"/>
    <row r="2239" ht="15" hidden="1" customHeight="1" x14ac:dyDescent="0.2"/>
    <row r="2240" ht="15" hidden="1" customHeight="1" x14ac:dyDescent="0.2"/>
    <row r="2241" ht="15" hidden="1" customHeight="1" x14ac:dyDescent="0.2"/>
    <row r="2242" ht="15" hidden="1" customHeight="1" x14ac:dyDescent="0.2"/>
    <row r="2243" ht="15" hidden="1" customHeight="1" x14ac:dyDescent="0.2"/>
    <row r="2244" ht="15" hidden="1" customHeight="1" x14ac:dyDescent="0.2"/>
    <row r="2245" ht="15" hidden="1" customHeight="1" x14ac:dyDescent="0.2"/>
    <row r="2246" ht="15" hidden="1" customHeight="1" x14ac:dyDescent="0.2"/>
    <row r="2247" ht="15" hidden="1" customHeight="1" x14ac:dyDescent="0.2"/>
    <row r="2248" ht="15" hidden="1" customHeight="1" x14ac:dyDescent="0.2"/>
    <row r="2249" ht="15" hidden="1" customHeight="1" x14ac:dyDescent="0.2"/>
    <row r="2250" ht="15" hidden="1" customHeight="1" x14ac:dyDescent="0.2"/>
    <row r="2251" ht="15" hidden="1" customHeight="1" x14ac:dyDescent="0.2"/>
    <row r="2252" ht="15" hidden="1" customHeight="1" x14ac:dyDescent="0.2"/>
    <row r="2253" ht="15" hidden="1" customHeight="1" x14ac:dyDescent="0.2"/>
    <row r="2254" ht="15" hidden="1" customHeight="1" x14ac:dyDescent="0.2"/>
    <row r="2255" ht="15" hidden="1" customHeight="1" x14ac:dyDescent="0.2"/>
    <row r="2256" ht="15" hidden="1" customHeight="1" x14ac:dyDescent="0.2"/>
    <row r="2257" ht="15" hidden="1" customHeight="1" x14ac:dyDescent="0.2"/>
    <row r="2258" ht="15" hidden="1" customHeight="1" x14ac:dyDescent="0.2"/>
    <row r="2259" ht="15" hidden="1" customHeight="1" x14ac:dyDescent="0.2"/>
    <row r="2260" ht="15" hidden="1" customHeight="1" x14ac:dyDescent="0.2"/>
    <row r="2261" ht="15" hidden="1" customHeight="1" x14ac:dyDescent="0.2"/>
    <row r="2262" ht="15" hidden="1" customHeight="1" x14ac:dyDescent="0.2"/>
    <row r="2263" ht="15" hidden="1" customHeight="1" x14ac:dyDescent="0.2"/>
    <row r="2264" ht="15" hidden="1" customHeight="1" x14ac:dyDescent="0.2"/>
    <row r="2265" ht="15" hidden="1" customHeight="1" x14ac:dyDescent="0.2"/>
    <row r="2266" ht="15" hidden="1" customHeight="1" x14ac:dyDescent="0.2"/>
    <row r="2267" ht="15" hidden="1" customHeight="1" x14ac:dyDescent="0.2"/>
    <row r="2268" ht="15" hidden="1" customHeight="1" x14ac:dyDescent="0.2"/>
    <row r="2269" ht="15" hidden="1" customHeight="1" x14ac:dyDescent="0.2"/>
    <row r="2270" ht="15" hidden="1" customHeight="1" x14ac:dyDescent="0.2"/>
    <row r="2271" ht="15" hidden="1" customHeight="1" x14ac:dyDescent="0.2"/>
    <row r="2272" ht="15" hidden="1" customHeight="1" x14ac:dyDescent="0.2"/>
    <row r="2273" ht="15" hidden="1" customHeight="1" x14ac:dyDescent="0.2"/>
    <row r="2274" ht="15" hidden="1" customHeight="1" x14ac:dyDescent="0.2"/>
    <row r="2275" ht="15" hidden="1" customHeight="1" x14ac:dyDescent="0.2"/>
    <row r="2276" ht="15" hidden="1" customHeight="1" x14ac:dyDescent="0.2"/>
    <row r="2277" ht="15" hidden="1" customHeight="1" x14ac:dyDescent="0.2"/>
    <row r="2278" ht="15" hidden="1" customHeight="1" x14ac:dyDescent="0.2"/>
    <row r="2279" ht="15" hidden="1" customHeight="1" x14ac:dyDescent="0.2"/>
    <row r="2280" ht="15" hidden="1" customHeight="1" x14ac:dyDescent="0.2"/>
    <row r="2281" ht="15" hidden="1" customHeight="1" x14ac:dyDescent="0.2"/>
    <row r="2282" ht="15" hidden="1" customHeight="1" x14ac:dyDescent="0.2"/>
    <row r="2283" ht="15" hidden="1" customHeight="1" x14ac:dyDescent="0.2"/>
    <row r="2284" ht="15" hidden="1" customHeight="1" x14ac:dyDescent="0.2"/>
    <row r="2285" ht="15" hidden="1" customHeight="1" x14ac:dyDescent="0.2"/>
    <row r="2286" ht="15" hidden="1" customHeight="1" x14ac:dyDescent="0.2"/>
    <row r="2287" ht="15" hidden="1" customHeight="1" x14ac:dyDescent="0.2"/>
    <row r="2288" ht="15" hidden="1" customHeight="1" x14ac:dyDescent="0.2"/>
    <row r="2289" ht="15" hidden="1" customHeight="1" x14ac:dyDescent="0.2"/>
    <row r="2290" ht="15" hidden="1" customHeight="1" x14ac:dyDescent="0.2"/>
    <row r="2291" ht="15" hidden="1" customHeight="1" x14ac:dyDescent="0.2"/>
    <row r="2292" ht="15" hidden="1" customHeight="1" x14ac:dyDescent="0.2"/>
    <row r="2293" ht="15" hidden="1" customHeight="1" x14ac:dyDescent="0.2"/>
    <row r="2294" ht="15" hidden="1" customHeight="1" x14ac:dyDescent="0.2"/>
    <row r="2295" ht="15" hidden="1" customHeight="1" x14ac:dyDescent="0.2"/>
    <row r="2296" ht="15" hidden="1" customHeight="1" x14ac:dyDescent="0.2"/>
    <row r="2297" ht="15" hidden="1" customHeight="1" x14ac:dyDescent="0.2"/>
    <row r="2298" ht="15" hidden="1" customHeight="1" x14ac:dyDescent="0.2"/>
    <row r="2299" ht="15" hidden="1" customHeight="1" x14ac:dyDescent="0.2"/>
    <row r="2300" ht="15" hidden="1" customHeight="1" x14ac:dyDescent="0.2"/>
    <row r="2301" ht="15" hidden="1" customHeight="1" x14ac:dyDescent="0.2"/>
    <row r="2302" ht="15" hidden="1" customHeight="1" x14ac:dyDescent="0.2"/>
    <row r="2303" ht="15" hidden="1" customHeight="1" x14ac:dyDescent="0.2"/>
    <row r="2304" ht="15" hidden="1" customHeight="1" x14ac:dyDescent="0.2"/>
    <row r="2305" ht="15" hidden="1" customHeight="1" x14ac:dyDescent="0.2"/>
    <row r="2306" ht="15" hidden="1" customHeight="1" x14ac:dyDescent="0.2"/>
    <row r="2307" ht="15" hidden="1" customHeight="1" x14ac:dyDescent="0.2"/>
    <row r="2308" ht="15" hidden="1" customHeight="1" x14ac:dyDescent="0.2"/>
    <row r="2309" ht="15" hidden="1" customHeight="1" x14ac:dyDescent="0.2"/>
    <row r="2310" ht="15" hidden="1" customHeight="1" x14ac:dyDescent="0.2"/>
    <row r="2311" ht="15" hidden="1" customHeight="1" x14ac:dyDescent="0.2"/>
    <row r="2312" ht="15" hidden="1" customHeight="1" x14ac:dyDescent="0.2"/>
    <row r="2313" ht="15" hidden="1" customHeight="1" x14ac:dyDescent="0.2"/>
    <row r="2314" ht="15" hidden="1" customHeight="1" x14ac:dyDescent="0.2"/>
    <row r="2315" ht="15" hidden="1" customHeight="1" x14ac:dyDescent="0.2"/>
    <row r="2316" ht="15" hidden="1" customHeight="1" x14ac:dyDescent="0.2"/>
    <row r="2317" ht="15" hidden="1" customHeight="1" x14ac:dyDescent="0.2"/>
    <row r="2318" ht="15" hidden="1" customHeight="1" x14ac:dyDescent="0.2"/>
    <row r="2319" ht="15" hidden="1" customHeight="1" x14ac:dyDescent="0.2"/>
    <row r="2320" ht="15" hidden="1" customHeight="1" x14ac:dyDescent="0.2"/>
    <row r="2321" ht="15" hidden="1" customHeight="1" x14ac:dyDescent="0.2"/>
    <row r="2322" ht="15" hidden="1" customHeight="1" x14ac:dyDescent="0.2"/>
    <row r="2323" ht="15" hidden="1" customHeight="1" x14ac:dyDescent="0.2"/>
    <row r="2324" ht="15" hidden="1" customHeight="1" x14ac:dyDescent="0.2"/>
    <row r="2325" ht="15" hidden="1" customHeight="1" x14ac:dyDescent="0.2"/>
    <row r="2326" ht="15" hidden="1" customHeight="1" x14ac:dyDescent="0.2"/>
    <row r="2327" ht="15" hidden="1" customHeight="1" x14ac:dyDescent="0.2"/>
    <row r="2328" ht="15" hidden="1" customHeight="1" x14ac:dyDescent="0.2"/>
    <row r="2329" ht="15" hidden="1" customHeight="1" x14ac:dyDescent="0.2"/>
    <row r="2330" ht="15" hidden="1" customHeight="1" x14ac:dyDescent="0.2"/>
    <row r="2331" ht="15" hidden="1" customHeight="1" x14ac:dyDescent="0.2"/>
    <row r="2332" ht="15" hidden="1" customHeight="1" x14ac:dyDescent="0.2"/>
    <row r="2333" ht="15" hidden="1" customHeight="1" x14ac:dyDescent="0.2"/>
    <row r="2334" ht="15" hidden="1" customHeight="1" x14ac:dyDescent="0.2"/>
    <row r="2335" ht="15" hidden="1" customHeight="1" x14ac:dyDescent="0.2"/>
    <row r="2336" ht="15" hidden="1" customHeight="1" x14ac:dyDescent="0.2"/>
    <row r="2337" ht="15" hidden="1" customHeight="1" x14ac:dyDescent="0.2"/>
    <row r="2338" ht="15" hidden="1" customHeight="1" x14ac:dyDescent="0.2"/>
    <row r="2339" ht="15" hidden="1" customHeight="1" x14ac:dyDescent="0.2"/>
    <row r="2340" ht="15" hidden="1" customHeight="1" x14ac:dyDescent="0.2"/>
    <row r="2341" ht="15" hidden="1" customHeight="1" x14ac:dyDescent="0.2"/>
    <row r="2342" ht="15" hidden="1" customHeight="1" x14ac:dyDescent="0.2"/>
    <row r="2343" ht="15" hidden="1" customHeight="1" x14ac:dyDescent="0.2"/>
    <row r="2344" ht="15" hidden="1" customHeight="1" x14ac:dyDescent="0.2"/>
    <row r="2345" ht="15" hidden="1" customHeight="1" x14ac:dyDescent="0.2"/>
    <row r="2346" ht="15" hidden="1" customHeight="1" x14ac:dyDescent="0.2"/>
    <row r="2347" ht="15" hidden="1" customHeight="1" x14ac:dyDescent="0.2"/>
    <row r="2348" ht="15" hidden="1" customHeight="1" x14ac:dyDescent="0.2"/>
    <row r="2349" ht="15" hidden="1" customHeight="1" x14ac:dyDescent="0.2"/>
    <row r="2350" ht="15" hidden="1" customHeight="1" x14ac:dyDescent="0.2"/>
    <row r="2351" ht="15" hidden="1" customHeight="1" x14ac:dyDescent="0.2"/>
    <row r="2352" ht="15" hidden="1" customHeight="1" x14ac:dyDescent="0.2"/>
    <row r="2353" ht="15" hidden="1" customHeight="1" x14ac:dyDescent="0.2"/>
    <row r="2354" ht="15" hidden="1" customHeight="1" x14ac:dyDescent="0.2"/>
    <row r="2355" ht="15" hidden="1" customHeight="1" x14ac:dyDescent="0.2"/>
    <row r="2356" ht="15" hidden="1" customHeight="1" x14ac:dyDescent="0.2"/>
    <row r="2357" ht="15" hidden="1" customHeight="1" x14ac:dyDescent="0.2"/>
    <row r="2358" ht="15" hidden="1" customHeight="1" x14ac:dyDescent="0.2"/>
    <row r="2359" ht="15" hidden="1" customHeight="1" x14ac:dyDescent="0.2"/>
    <row r="2360" ht="15" hidden="1" customHeight="1" x14ac:dyDescent="0.2"/>
    <row r="2361" ht="15" hidden="1" customHeight="1" x14ac:dyDescent="0.2"/>
    <row r="2362" ht="15" hidden="1" customHeight="1" x14ac:dyDescent="0.2"/>
    <row r="2363" ht="15" hidden="1" customHeight="1" x14ac:dyDescent="0.2"/>
    <row r="2364" ht="15" hidden="1" customHeight="1" x14ac:dyDescent="0.2"/>
    <row r="2365" ht="15" hidden="1" customHeight="1" x14ac:dyDescent="0.2"/>
    <row r="2366" ht="15" hidden="1" customHeight="1" x14ac:dyDescent="0.2"/>
    <row r="2367" ht="15" hidden="1" customHeight="1" x14ac:dyDescent="0.2"/>
    <row r="2368" ht="15" hidden="1" customHeight="1" x14ac:dyDescent="0.2"/>
    <row r="2369" ht="15" hidden="1" customHeight="1" x14ac:dyDescent="0.2"/>
    <row r="2370" ht="15" hidden="1" customHeight="1" x14ac:dyDescent="0.2"/>
    <row r="2371" ht="15" hidden="1" customHeight="1" x14ac:dyDescent="0.2"/>
    <row r="2372" ht="15" hidden="1" customHeight="1" x14ac:dyDescent="0.2"/>
    <row r="2373" ht="15" hidden="1" customHeight="1" x14ac:dyDescent="0.2"/>
    <row r="2374" ht="15" hidden="1" customHeight="1" x14ac:dyDescent="0.2"/>
    <row r="2375" ht="15" hidden="1" customHeight="1" x14ac:dyDescent="0.2"/>
    <row r="2376" ht="15" hidden="1" customHeight="1" x14ac:dyDescent="0.2"/>
    <row r="2377" ht="15" hidden="1" customHeight="1" x14ac:dyDescent="0.2"/>
    <row r="2378" ht="15" hidden="1" customHeight="1" x14ac:dyDescent="0.2"/>
    <row r="2379" ht="15" hidden="1" customHeight="1" x14ac:dyDescent="0.2"/>
    <row r="2380" ht="15" hidden="1" customHeight="1" x14ac:dyDescent="0.2"/>
    <row r="2381" ht="15" hidden="1" customHeight="1" x14ac:dyDescent="0.2"/>
    <row r="2382" ht="15" hidden="1" customHeight="1" x14ac:dyDescent="0.2"/>
    <row r="2383" ht="15" hidden="1" customHeight="1" x14ac:dyDescent="0.2"/>
    <row r="2384" ht="15" hidden="1" customHeight="1" x14ac:dyDescent="0.2"/>
    <row r="2385" ht="15" hidden="1" customHeight="1" x14ac:dyDescent="0.2"/>
    <row r="2386" ht="15" hidden="1" customHeight="1" x14ac:dyDescent="0.2"/>
    <row r="2387" ht="15" hidden="1" customHeight="1" x14ac:dyDescent="0.2"/>
    <row r="2388" ht="15" hidden="1" customHeight="1" x14ac:dyDescent="0.2"/>
    <row r="2389" ht="15" hidden="1" customHeight="1" x14ac:dyDescent="0.2"/>
    <row r="2390" ht="15" hidden="1" customHeight="1" x14ac:dyDescent="0.2"/>
    <row r="2391" ht="15" hidden="1" customHeight="1" x14ac:dyDescent="0.2"/>
    <row r="2392" ht="15" hidden="1" customHeight="1" x14ac:dyDescent="0.2"/>
    <row r="2393" ht="15" hidden="1" customHeight="1" x14ac:dyDescent="0.2"/>
    <row r="2394" ht="15" hidden="1" customHeight="1" x14ac:dyDescent="0.2"/>
    <row r="2395" ht="15" hidden="1" customHeight="1" x14ac:dyDescent="0.2"/>
    <row r="2396" ht="15" hidden="1" customHeight="1" x14ac:dyDescent="0.2"/>
    <row r="2397" ht="15" hidden="1" customHeight="1" x14ac:dyDescent="0.2"/>
    <row r="2398" ht="15" hidden="1" customHeight="1" x14ac:dyDescent="0.2"/>
    <row r="2399" ht="15" hidden="1" customHeight="1" x14ac:dyDescent="0.2"/>
    <row r="2400" ht="15" hidden="1" customHeight="1" x14ac:dyDescent="0.2"/>
    <row r="2401" ht="15" hidden="1" customHeight="1" x14ac:dyDescent="0.2"/>
    <row r="2402" ht="15" hidden="1" customHeight="1" x14ac:dyDescent="0.2"/>
    <row r="2403" ht="15" hidden="1" customHeight="1" x14ac:dyDescent="0.2"/>
    <row r="2404" ht="15" hidden="1" customHeight="1" x14ac:dyDescent="0.2"/>
    <row r="2405" ht="15" hidden="1" customHeight="1" x14ac:dyDescent="0.2"/>
    <row r="2406" ht="15" hidden="1" customHeight="1" x14ac:dyDescent="0.2"/>
    <row r="2407" ht="15" hidden="1" customHeight="1" x14ac:dyDescent="0.2"/>
    <row r="2408" ht="15" hidden="1" customHeight="1" x14ac:dyDescent="0.2"/>
    <row r="2409" ht="15" hidden="1" customHeight="1" x14ac:dyDescent="0.2"/>
    <row r="2410" ht="15" hidden="1" customHeight="1" x14ac:dyDescent="0.2"/>
    <row r="2411" ht="15" hidden="1" customHeight="1" x14ac:dyDescent="0.2"/>
    <row r="2412" ht="15" hidden="1" customHeight="1" x14ac:dyDescent="0.2"/>
    <row r="2413" ht="15" hidden="1" customHeight="1" x14ac:dyDescent="0.2"/>
    <row r="2414" ht="15" hidden="1" customHeight="1" x14ac:dyDescent="0.2"/>
    <row r="2415" ht="15" hidden="1" customHeight="1" x14ac:dyDescent="0.2"/>
    <row r="2416" ht="15" hidden="1" customHeight="1" x14ac:dyDescent="0.2"/>
    <row r="2417" ht="15" hidden="1" customHeight="1" x14ac:dyDescent="0.2"/>
    <row r="2418" ht="15" hidden="1" customHeight="1" x14ac:dyDescent="0.2"/>
    <row r="2419" ht="15" hidden="1" customHeight="1" x14ac:dyDescent="0.2"/>
    <row r="2420" ht="15" hidden="1" customHeight="1" x14ac:dyDescent="0.2"/>
    <row r="2421" ht="15" hidden="1" customHeight="1" x14ac:dyDescent="0.2"/>
    <row r="2422" ht="15" hidden="1" customHeight="1" x14ac:dyDescent="0.2"/>
    <row r="2423" ht="15" hidden="1" customHeight="1" x14ac:dyDescent="0.2"/>
    <row r="2424" ht="15" hidden="1" customHeight="1" x14ac:dyDescent="0.2"/>
    <row r="2425" ht="15" hidden="1" customHeight="1" x14ac:dyDescent="0.2"/>
    <row r="2426" ht="15" hidden="1" customHeight="1" x14ac:dyDescent="0.2"/>
    <row r="2427" ht="15" hidden="1" customHeight="1" x14ac:dyDescent="0.2"/>
    <row r="2428" ht="15" hidden="1" customHeight="1" x14ac:dyDescent="0.2"/>
    <row r="2429" ht="15" hidden="1" customHeight="1" x14ac:dyDescent="0.2"/>
    <row r="2430" ht="15" hidden="1" customHeight="1" x14ac:dyDescent="0.2"/>
    <row r="2431" ht="15" hidden="1" customHeight="1" x14ac:dyDescent="0.2"/>
    <row r="2432" ht="15" hidden="1" customHeight="1" x14ac:dyDescent="0.2"/>
    <row r="2433" ht="15" hidden="1" customHeight="1" x14ac:dyDescent="0.2"/>
    <row r="2434" ht="15" hidden="1" customHeight="1" x14ac:dyDescent="0.2"/>
    <row r="2435" ht="15" hidden="1" customHeight="1" x14ac:dyDescent="0.2"/>
    <row r="2436" ht="15" hidden="1" customHeight="1" x14ac:dyDescent="0.2"/>
    <row r="2437" ht="15" hidden="1" customHeight="1" x14ac:dyDescent="0.2"/>
    <row r="2438" ht="15" hidden="1" customHeight="1" x14ac:dyDescent="0.2"/>
    <row r="2439" ht="15" hidden="1" customHeight="1" x14ac:dyDescent="0.2"/>
    <row r="2440" ht="15" hidden="1" customHeight="1" x14ac:dyDescent="0.2"/>
    <row r="2441" ht="15" hidden="1" customHeight="1" x14ac:dyDescent="0.2"/>
    <row r="2442" ht="15" hidden="1" customHeight="1" x14ac:dyDescent="0.2"/>
    <row r="2443" ht="15" hidden="1" customHeight="1" x14ac:dyDescent="0.2"/>
    <row r="2444" ht="15" hidden="1" customHeight="1" x14ac:dyDescent="0.2"/>
    <row r="2445" ht="15" hidden="1" customHeight="1" x14ac:dyDescent="0.2"/>
    <row r="2446" ht="15" hidden="1" customHeight="1" x14ac:dyDescent="0.2"/>
    <row r="2447" ht="15" hidden="1" customHeight="1" x14ac:dyDescent="0.2"/>
    <row r="2448" ht="15" hidden="1" customHeight="1" x14ac:dyDescent="0.2"/>
    <row r="2449" ht="15" hidden="1" customHeight="1" x14ac:dyDescent="0.2"/>
    <row r="2450" ht="15" hidden="1" customHeight="1" x14ac:dyDescent="0.2"/>
    <row r="2451" ht="15" hidden="1" customHeight="1" x14ac:dyDescent="0.2"/>
    <row r="2452" ht="15" hidden="1" customHeight="1" x14ac:dyDescent="0.2"/>
    <row r="2453" ht="15" hidden="1" customHeight="1" x14ac:dyDescent="0.2"/>
    <row r="2454" ht="15" hidden="1" customHeight="1" x14ac:dyDescent="0.2"/>
    <row r="2455" ht="15" hidden="1" customHeight="1" x14ac:dyDescent="0.2"/>
    <row r="2456" ht="15" hidden="1" customHeight="1" x14ac:dyDescent="0.2"/>
    <row r="2457" ht="15" hidden="1" customHeight="1" x14ac:dyDescent="0.2"/>
    <row r="2458" ht="15" hidden="1" customHeight="1" x14ac:dyDescent="0.2"/>
    <row r="2459" ht="15" hidden="1" customHeight="1" x14ac:dyDescent="0.2"/>
    <row r="2460" ht="15" hidden="1" customHeight="1" x14ac:dyDescent="0.2"/>
    <row r="2461" ht="15" hidden="1" customHeight="1" x14ac:dyDescent="0.2"/>
    <row r="2462" ht="15" hidden="1" customHeight="1" x14ac:dyDescent="0.2"/>
    <row r="2463" ht="15" hidden="1" customHeight="1" x14ac:dyDescent="0.2"/>
    <row r="2464" ht="15" hidden="1" customHeight="1" x14ac:dyDescent="0.2"/>
    <row r="2465" ht="15" hidden="1" customHeight="1" x14ac:dyDescent="0.2"/>
    <row r="2466" ht="15" hidden="1" customHeight="1" x14ac:dyDescent="0.2"/>
    <row r="2467" ht="15" hidden="1" customHeight="1" x14ac:dyDescent="0.2"/>
    <row r="2468" ht="15" hidden="1" customHeight="1" x14ac:dyDescent="0.2"/>
    <row r="2469" ht="15" hidden="1" customHeight="1" x14ac:dyDescent="0.2"/>
    <row r="2470" ht="15" hidden="1" customHeight="1" x14ac:dyDescent="0.2"/>
    <row r="2471" ht="15" hidden="1" customHeight="1" x14ac:dyDescent="0.2"/>
    <row r="2472" ht="15" hidden="1" customHeight="1" x14ac:dyDescent="0.2"/>
    <row r="2473" ht="15" hidden="1" customHeight="1" x14ac:dyDescent="0.2"/>
    <row r="2474" ht="15" hidden="1" customHeight="1" x14ac:dyDescent="0.2"/>
    <row r="2475" ht="15" hidden="1" customHeight="1" x14ac:dyDescent="0.2"/>
    <row r="2476" ht="15" hidden="1" customHeight="1" x14ac:dyDescent="0.2"/>
    <row r="2477" ht="15" hidden="1" customHeight="1" x14ac:dyDescent="0.2"/>
    <row r="2478" ht="15" hidden="1" customHeight="1" x14ac:dyDescent="0.2"/>
    <row r="2479" ht="15" hidden="1" customHeight="1" x14ac:dyDescent="0.2"/>
    <row r="2480" ht="15" hidden="1" customHeight="1" x14ac:dyDescent="0.2"/>
    <row r="2481" ht="15" hidden="1" customHeight="1" x14ac:dyDescent="0.2"/>
    <row r="2482" ht="15" hidden="1" customHeight="1" x14ac:dyDescent="0.2"/>
    <row r="2483" ht="15" hidden="1" customHeight="1" x14ac:dyDescent="0.2"/>
    <row r="2484" ht="15" hidden="1" customHeight="1" x14ac:dyDescent="0.2"/>
    <row r="2485" ht="15" hidden="1" customHeight="1" x14ac:dyDescent="0.2"/>
    <row r="2486" ht="15" hidden="1" customHeight="1" x14ac:dyDescent="0.2"/>
    <row r="2487" ht="15" hidden="1" customHeight="1" x14ac:dyDescent="0.2"/>
    <row r="2488" ht="15" hidden="1" customHeight="1" x14ac:dyDescent="0.2"/>
    <row r="2489" ht="15" hidden="1" customHeight="1" x14ac:dyDescent="0.2"/>
    <row r="2490" ht="15" hidden="1" customHeight="1" x14ac:dyDescent="0.2"/>
    <row r="2491" ht="15" hidden="1" customHeight="1" x14ac:dyDescent="0.2"/>
    <row r="2492" ht="15" hidden="1" customHeight="1" x14ac:dyDescent="0.2"/>
    <row r="2493" ht="15" hidden="1" customHeight="1" x14ac:dyDescent="0.2"/>
    <row r="2494" ht="15" hidden="1" customHeight="1" x14ac:dyDescent="0.2"/>
    <row r="2495" ht="15" hidden="1" customHeight="1" x14ac:dyDescent="0.2"/>
    <row r="2496" ht="15" hidden="1" customHeight="1" x14ac:dyDescent="0.2"/>
    <row r="2497" spans="1:1" ht="15" hidden="1" customHeight="1" x14ac:dyDescent="0.2"/>
    <row r="2498" spans="1:1" ht="15" hidden="1" customHeight="1" x14ac:dyDescent="0.2"/>
    <row r="2499" spans="1:1" ht="15" hidden="1" customHeight="1" x14ac:dyDescent="0.2"/>
    <row r="2500" spans="1:1" ht="15" hidden="1" customHeight="1" x14ac:dyDescent="0.2"/>
    <row r="2501" spans="1:1" ht="15" hidden="1" customHeight="1" x14ac:dyDescent="0.2"/>
    <row r="2502" spans="1:1" ht="15" hidden="1" customHeight="1" x14ac:dyDescent="0.2"/>
    <row r="2503" spans="1:1" ht="15" hidden="1" customHeight="1" x14ac:dyDescent="0.2"/>
    <row r="2504" spans="1:1" ht="15" hidden="1" customHeight="1" x14ac:dyDescent="0.2"/>
    <row r="2505" spans="1:1" ht="15" hidden="1" customHeight="1" x14ac:dyDescent="0.2"/>
    <row r="2506" spans="1:1" ht="15" hidden="1" customHeight="1" x14ac:dyDescent="0.2"/>
    <row r="2507" spans="1:1" ht="15" hidden="1" customHeight="1" x14ac:dyDescent="0.2"/>
    <row r="2508" spans="1:1" ht="15" hidden="1" customHeight="1" x14ac:dyDescent="0.2"/>
    <row r="2509" spans="1:1" ht="15" hidden="1" customHeight="1" x14ac:dyDescent="0.2"/>
    <row r="2510" spans="1:1" ht="15" hidden="1" customHeight="1" x14ac:dyDescent="0.2">
      <c r="A2510" s="5" t="s">
        <v>38</v>
      </c>
    </row>
    <row r="2511" spans="1:1" ht="15" hidden="1" customHeight="1" x14ac:dyDescent="0.2"/>
    <row r="2512" spans="1:1" ht="15" hidden="1" customHeight="1" x14ac:dyDescent="0.2">
      <c r="A2512" s="5" t="s">
        <v>39</v>
      </c>
    </row>
    <row r="2513" spans="1:1" ht="15" hidden="1" customHeight="1" x14ac:dyDescent="0.2">
      <c r="A2513" s="5" t="s">
        <v>39</v>
      </c>
    </row>
    <row r="2514" spans="1:1" ht="15" hidden="1" customHeight="1" x14ac:dyDescent="0.2">
      <c r="A2514" s="5" t="s">
        <v>37</v>
      </c>
    </row>
    <row r="2515" spans="1:1" ht="15" hidden="1" customHeight="1" x14ac:dyDescent="0.2">
      <c r="A2515" s="5" t="s">
        <v>39</v>
      </c>
    </row>
    <row r="2516" spans="1:1" ht="15" hidden="1" customHeight="1" x14ac:dyDescent="0.2">
      <c r="A2516" s="5" t="s">
        <v>39</v>
      </c>
    </row>
    <row r="2517" spans="1:1" ht="15" hidden="1" customHeight="1" x14ac:dyDescent="0.2"/>
    <row r="2518" spans="1:1" ht="15" hidden="1" customHeight="1" x14ac:dyDescent="0.2"/>
    <row r="2519" spans="1:1" ht="15" hidden="1" customHeight="1" x14ac:dyDescent="0.2"/>
    <row r="2520" spans="1:1" ht="15" customHeight="1" x14ac:dyDescent="0.2"/>
    <row r="2521" spans="1:1" ht="15" customHeight="1" x14ac:dyDescent="0.2"/>
    <row r="2522" spans="1:1" ht="15" customHeight="1" x14ac:dyDescent="0.2"/>
    <row r="2523" spans="1:1" ht="15" customHeight="1" x14ac:dyDescent="0.2"/>
    <row r="2524" spans="1:1" ht="15" customHeight="1" x14ac:dyDescent="0.2"/>
    <row r="2525" spans="1:1" ht="15" customHeight="1" x14ac:dyDescent="0.2"/>
    <row r="2526" spans="1:1" ht="15" customHeight="1" x14ac:dyDescent="0.2"/>
    <row r="2527" spans="1:1" ht="15" customHeight="1" x14ac:dyDescent="0.2"/>
    <row r="2528" spans="1:1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  <row r="2536" ht="15" customHeight="1" x14ac:dyDescent="0.2"/>
    <row r="2537" ht="15" customHeight="1" x14ac:dyDescent="0.2"/>
    <row r="2538" ht="15" customHeight="1" x14ac:dyDescent="0.2"/>
    <row r="2539" ht="15" customHeight="1" x14ac:dyDescent="0.2"/>
    <row r="2540" ht="15" customHeight="1" x14ac:dyDescent="0.2"/>
    <row r="2541" ht="15" customHeight="1" x14ac:dyDescent="0.2"/>
    <row r="2542" ht="15" customHeight="1" x14ac:dyDescent="0.2"/>
    <row r="2543" ht="15" customHeight="1" x14ac:dyDescent="0.2"/>
    <row r="2544" ht="15" customHeight="1" x14ac:dyDescent="0.2"/>
    <row r="2545" ht="15" customHeight="1" x14ac:dyDescent="0.2"/>
    <row r="2546" ht="15" customHeight="1" x14ac:dyDescent="0.2"/>
    <row r="2547" ht="15" customHeight="1" x14ac:dyDescent="0.2"/>
    <row r="2548" ht="15" customHeight="1" x14ac:dyDescent="0.2"/>
    <row r="2549" ht="15" customHeight="1" x14ac:dyDescent="0.2"/>
    <row r="2550" ht="15" customHeight="1" x14ac:dyDescent="0.2"/>
    <row r="2551" ht="15" customHeight="1" x14ac:dyDescent="0.2"/>
    <row r="2552" ht="15" customHeight="1" x14ac:dyDescent="0.2"/>
    <row r="2553" ht="15" customHeight="1" x14ac:dyDescent="0.2"/>
    <row r="2554" ht="15" customHeight="1" x14ac:dyDescent="0.2"/>
    <row r="2555" ht="15" customHeight="1" x14ac:dyDescent="0.2"/>
    <row r="2556" ht="15" customHeight="1" x14ac:dyDescent="0.2"/>
    <row r="2557" ht="15" customHeight="1" x14ac:dyDescent="0.2"/>
    <row r="2558" ht="15" customHeight="1" x14ac:dyDescent="0.2"/>
    <row r="2559" ht="15" customHeight="1" x14ac:dyDescent="0.2"/>
    <row r="2560" ht="15" customHeight="1" x14ac:dyDescent="0.2"/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</sheetData>
  <conditionalFormatting sqref="G19:R20 V47:AG54 G47:R54">
    <cfRule type="cellIs" dxfId="15" priority="17" operator="greaterThan">
      <formula>0</formula>
    </cfRule>
    <cfRule type="cellIs" dxfId="14" priority="18" operator="lessThan">
      <formula>0</formula>
    </cfRule>
  </conditionalFormatting>
  <conditionalFormatting sqref="G32:R32">
    <cfRule type="cellIs" dxfId="13" priority="15" operator="greaterThan">
      <formula>0</formula>
    </cfRule>
    <cfRule type="cellIs" dxfId="12" priority="16" operator="lessThan">
      <formula>0</formula>
    </cfRule>
  </conditionalFormatting>
  <conditionalFormatting sqref="G59:R59">
    <cfRule type="cellIs" dxfId="11" priority="11" operator="greaterThan">
      <formula>0</formula>
    </cfRule>
    <cfRule type="cellIs" dxfId="10" priority="12" operator="lessThan">
      <formula>0</formula>
    </cfRule>
  </conditionalFormatting>
  <conditionalFormatting sqref="G55:R55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V19:AG20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V32:AG32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V59:AG59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V55:AG5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customProperties>
    <customPr name="ORB_SHEETNAME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6395C44820FD4B89CDA13E70751A8A" ma:contentTypeVersion="4" ma:contentTypeDescription="Create a new document." ma:contentTypeScope="" ma:versionID="c2f3794cbcfba751d2e328feb3460b5e">
  <xsd:schema xmlns:xsd="http://www.w3.org/2001/XMLSchema" xmlns:xs="http://www.w3.org/2001/XMLSchema" xmlns:p="http://schemas.microsoft.com/office/2006/metadata/properties" xmlns:ns2="153c5989-60f9-48f1-8f06-d20d3752b33d" xmlns:ns3="8b0e3fcb-243e-4566-adf4-68631589fbaa" targetNamespace="http://schemas.microsoft.com/office/2006/metadata/properties" ma:root="true" ma:fieldsID="cd28f53062569fdba137534397897b5c" ns2:_="" ns3:_="">
    <xsd:import namespace="153c5989-60f9-48f1-8f06-d20d3752b33d"/>
    <xsd:import namespace="8b0e3fcb-243e-4566-adf4-68631589fb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3c5989-60f9-48f1-8f06-d20d3752b3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0e3fcb-243e-4566-adf4-68631589fba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FF40C8-2403-4305-9469-C422E7AA9559}">
  <ds:schemaRefs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8b0e3fcb-243e-4566-adf4-68631589fbaa"/>
    <ds:schemaRef ds:uri="153c5989-60f9-48f1-8f06-d20d3752b33d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FC4211A-47D4-4F88-9FAD-CB697C2D4D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4D4E97-6018-4755-955B-EB9635DEB3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3c5989-60f9-48f1-8f06-d20d3752b33d"/>
    <ds:schemaRef ds:uri="8b0e3fcb-243e-4566-adf4-68631589fb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34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39" baseType="lpstr">
      <vt:lpstr>DMA forecast 08-04-19 ctp</vt:lpstr>
      <vt:lpstr>Worksheet</vt:lpstr>
      <vt:lpstr>input</vt:lpstr>
      <vt:lpstr>James Mtg Notes</vt:lpstr>
      <vt:lpstr>Delivery Status</vt:lpstr>
      <vt:lpstr>2021 Revenue Plng by Client</vt:lpstr>
      <vt:lpstr>2020 Actuals</vt:lpstr>
      <vt:lpstr>DSS Revenue by Client </vt:lpstr>
      <vt:lpstr>Client Level Revenue Goals</vt:lpstr>
      <vt:lpstr>DSX EMEA</vt:lpstr>
      <vt:lpstr>EF+DSX EMEA</vt:lpstr>
      <vt:lpstr>Tech Led Clients (Colletti)</vt:lpstr>
      <vt:lpstr>Adobe Practice</vt:lpstr>
      <vt:lpstr>Data Practice (old version)</vt:lpstr>
      <vt:lpstr>PMCM Practice</vt:lpstr>
      <vt:lpstr>Offshore Practice</vt:lpstr>
      <vt:lpstr>2021 BoB Performance</vt:lpstr>
      <vt:lpstr>2021 Practice Performance</vt:lpstr>
      <vt:lpstr>2020 BoB Performance</vt:lpstr>
      <vt:lpstr>Notes</vt:lpstr>
      <vt:lpstr>2019 BoB Performance</vt:lpstr>
      <vt:lpstr>2020 Practice Performance</vt:lpstr>
      <vt:lpstr>2020 Budget vs. Revenue Trends</vt:lpstr>
      <vt:lpstr>Platform Client Growth</vt:lpstr>
      <vt:lpstr>2020 YOY Client Performance</vt:lpstr>
      <vt:lpstr>Client Level Revenue Goals old</vt:lpstr>
      <vt:lpstr>Budget Breakdown</vt:lpstr>
      <vt:lpstr>2019 YOY Client Performance</vt:lpstr>
      <vt:lpstr>2019 Practice Performance</vt:lpstr>
      <vt:lpstr>2020 Revenue Planning</vt:lpstr>
      <vt:lpstr>2018 Rev</vt:lpstr>
      <vt:lpstr>DMA forecast 08-04-19 aggr</vt:lpstr>
      <vt:lpstr>2019 DSS BM</vt:lpstr>
      <vt:lpstr>DMA revenue - one pager</vt:lpstr>
      <vt:lpstr>Estimated Revenue vs. Budget</vt:lpstr>
      <vt:lpstr>Thurber Chart</vt:lpstr>
      <vt:lpstr>Furey Chart</vt:lpstr>
      <vt:lpstr>Chipman Chart</vt:lpstr>
      <vt:lpstr>FureyJan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Doug</dc:creator>
  <cp:keywords/>
  <dc:description/>
  <cp:lastModifiedBy>Microsoft Office User</cp:lastModifiedBy>
  <cp:revision/>
  <dcterms:created xsi:type="dcterms:W3CDTF">2018-12-18T20:39:05Z</dcterms:created>
  <dcterms:modified xsi:type="dcterms:W3CDTF">2022-03-10T14:35:10Z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0x0101000F6395C44820FD4B89CDA13E70751A8A</vt:lpwstr>
  </property>
</Properties>
</file>